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'組合分担金内訳'!$2:$26</definedName>
    <definedName name="_xlnm.Print_Area" localSheetId="3">'廃棄物事業経費（歳出）'!$2:$32</definedName>
    <definedName name="_xlnm.Print_Area" localSheetId="2">'廃棄物事業経費（歳入）'!$2:$32</definedName>
    <definedName name="_xlnm.Print_Area" localSheetId="0">'廃棄物事業経費（市町村）'!$2:$26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<sst xmlns="http://schemas.openxmlformats.org/spreadsheetml/2006/main" count="1951" uniqueCount="667">
  <si>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</si>
  <si>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</si>
  <si>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</si>
  <si>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</si>
  <si>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</si>
  <si>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</si>
  <si>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</si>
  <si>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</si>
  <si>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</si>
  <si>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</si>
  <si>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</si>
  <si>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</si>
  <si>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</si>
  <si>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</si>
  <si>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</si>
  <si>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</si>
  <si>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</si>
  <si>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</si>
  <si>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</si>
  <si>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</si>
  <si>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</si>
  <si>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</si>
  <si>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</si>
  <si>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</si>
  <si>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</si>
  <si>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</si>
  <si>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</si>
  <si>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</si>
  <si>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</si>
  <si>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</si>
  <si>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</si>
  <si>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</si>
  <si>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</si>
  <si>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</si>
  <si>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</si>
  <si>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</si>
  <si>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</si>
  <si>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</si>
  <si>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</si>
  <si>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</si>
  <si>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</si>
  <si>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</si>
  <si>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</si>
  <si>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</si>
  <si>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</si>
  <si>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</si>
  <si>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</si>
  <si>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</si>
  <si>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</si>
  <si>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</si>
  <si>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</si>
  <si>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</si>
  <si>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</si>
  <si>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</si>
  <si>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</si>
  <si>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</si>
  <si>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</si>
  <si>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</si>
  <si>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</si>
  <si>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</si>
  <si>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</si>
  <si>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</si>
  <si>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</si>
  <si>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</si>
  <si>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</si>
  <si>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</si>
  <si>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</si>
  <si>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</si>
  <si>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</si>
  <si>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</si>
  <si>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</si>
  <si>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</si>
  <si>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</si>
  <si>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</si>
  <si>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</si>
  <si>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</si>
  <si>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</si>
  <si>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</si>
  <si>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</si>
  <si>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</si>
  <si>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</si>
  <si>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</si>
  <si>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</si>
  <si>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</si>
  <si>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</si>
  <si>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</si>
  <si>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</si>
  <si>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</si>
  <si>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</si>
  <si>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</si>
  <si>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</si>
  <si>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</si>
  <si>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</si>
  <si>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</si>
  <si>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</si>
  <si>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</si>
  <si>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</si>
  <si>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</si>
  <si>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</si>
  <si>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</si>
  <si>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</si>
  <si>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</si>
  <si>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</si>
  <si>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</si>
  <si>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</si>
  <si>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</si>
  <si>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鳥取県</t>
  </si>
  <si>
    <t>31000</t>
  </si>
  <si>
    <t>31000</t>
  </si>
  <si>
    <t>-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</si>
  <si>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</si>
  <si>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</si>
  <si>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</si>
  <si>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</si>
  <si>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</si>
  <si>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</si>
  <si>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</si>
  <si>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</si>
  <si>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</si>
  <si>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</si>
  <si>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</si>
  <si>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</si>
  <si>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</si>
  <si>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</si>
  <si>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</si>
  <si>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</si>
  <si>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</si>
  <si>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</si>
  <si>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</si>
  <si>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</si>
  <si>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</si>
  <si>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</si>
  <si>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</si>
  <si>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</si>
  <si>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</si>
  <si>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</si>
  <si>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</si>
  <si>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</si>
  <si>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</si>
  <si>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</si>
  <si>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</si>
  <si>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</si>
  <si>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</si>
  <si>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</si>
  <si>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</si>
  <si>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</si>
  <si>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</si>
  <si>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</si>
  <si>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</si>
  <si>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</si>
  <si>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</si>
  <si>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</si>
  <si>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</si>
  <si>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</si>
  <si>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</si>
  <si>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</si>
  <si>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</si>
  <si>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</si>
  <si>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</si>
  <si>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</si>
  <si>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</si>
  <si>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</si>
  <si>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</si>
  <si>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</si>
  <si>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</si>
  <si>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</si>
  <si>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</si>
  <si>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</si>
  <si>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</si>
  <si>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</si>
  <si>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</si>
  <si>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</si>
  <si>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</si>
  <si>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</si>
  <si>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</si>
  <si>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</si>
  <si>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</si>
  <si>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</si>
  <si>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</si>
  <si>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</si>
  <si>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</si>
  <si>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</si>
  <si>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</si>
  <si>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</si>
  <si>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</si>
  <si>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</si>
  <si>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</si>
  <si>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</si>
  <si>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</si>
  <si>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</si>
  <si>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</si>
  <si>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</si>
  <si>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</si>
  <si>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</si>
  <si>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</si>
  <si>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</si>
  <si>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</si>
  <si>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</si>
  <si>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</si>
  <si>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</si>
  <si>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</si>
  <si>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</si>
  <si>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</si>
  <si>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</si>
  <si>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</si>
  <si>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</si>
  <si>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</si>
  <si>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</si>
  <si>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</si>
  <si>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</si>
  <si>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</si>
  <si>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</si>
  <si>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</si>
  <si>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</si>
  <si>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</si>
  <si>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</si>
  <si>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</si>
  <si>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</si>
  <si>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</si>
  <si>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</si>
  <si>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</si>
  <si>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</si>
  <si>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</si>
  <si>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</si>
  <si>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</si>
  <si>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</si>
  <si>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</si>
  <si>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</si>
  <si>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</si>
  <si>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鳥取県</t>
  </si>
  <si>
    <t>31000</t>
  </si>
  <si>
    <t>-</t>
  </si>
  <si>
    <t>鳥取県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</si>
  <si>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</si>
  <si>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</si>
  <si>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</si>
  <si>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</si>
  <si>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</si>
  <si>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</si>
  <si>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</si>
  <si>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</si>
  <si>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31830</t>
  </si>
  <si>
    <t>八頭環境施設組合</t>
  </si>
  <si>
    <t>31835</t>
  </si>
  <si>
    <t>鳥取中部ふるさと広域連合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</si>
  <si>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</si>
  <si>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</si>
  <si>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</si>
  <si>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</si>
  <si>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</si>
  <si>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</si>
  <si>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</si>
  <si>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</si>
  <si>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</si>
  <si>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</si>
  <si>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</si>
  <si>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</si>
  <si>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</si>
  <si>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</si>
  <si>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</si>
  <si>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</si>
  <si>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</si>
  <si>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</si>
  <si>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</si>
  <si>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</si>
  <si>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</si>
  <si>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</si>
  <si>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</si>
  <si>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</si>
  <si>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</si>
  <si>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</si>
  <si>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</si>
  <si>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</si>
  <si>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</si>
  <si>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</si>
  <si>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</si>
  <si>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</si>
  <si>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</si>
  <si>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</si>
  <si>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</si>
  <si>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</si>
  <si>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</si>
  <si>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</si>
  <si>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</si>
  <si>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</si>
  <si>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</si>
  <si>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</si>
  <si>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</si>
  <si>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</si>
  <si>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</si>
  <si>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</si>
  <si>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</si>
  <si>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</si>
  <si>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</si>
  <si>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</si>
  <si>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</si>
  <si>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</si>
  <si>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</si>
  <si>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</si>
  <si>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</si>
  <si>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</si>
  <si>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鳥取県</t>
  </si>
  <si>
    <t>31402</t>
  </si>
  <si>
    <t>日野町</t>
  </si>
  <si>
    <t>31403</t>
  </si>
  <si>
    <t>江府町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</si>
  <si>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</si>
  <si>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</si>
  <si>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</si>
  <si>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</si>
  <si>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</si>
  <si>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</si>
  <si>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</si>
  <si>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</si>
  <si>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31830</t>
  </si>
  <si>
    <t>八頭環境施設組合</t>
  </si>
  <si>
    <t>31835</t>
  </si>
  <si>
    <t>鳥取中部ふるさと広域連合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</si>
  <si>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</si>
  <si>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</si>
  <si>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</si>
  <si>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</si>
  <si>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</si>
  <si>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</si>
  <si>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</si>
  <si>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</si>
  <si>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</si>
  <si>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</si>
  <si>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</si>
  <si>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</si>
  <si>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</si>
  <si>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</si>
  <si>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</si>
  <si>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</si>
  <si>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</si>
  <si>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</si>
  <si>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</si>
  <si>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</si>
  <si>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</si>
  <si>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</si>
  <si>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</si>
  <si>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</si>
  <si>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</si>
  <si>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</si>
  <si>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</si>
  <si>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</si>
  <si>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</si>
  <si>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</si>
  <si>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</si>
  <si>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</si>
  <si>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</si>
  <si>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</si>
  <si>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</si>
  <si>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</si>
  <si>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</si>
  <si>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</si>
  <si>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</si>
  <si>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</si>
  <si>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</si>
  <si>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</si>
  <si>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</si>
  <si>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</si>
  <si>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</si>
  <si>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</si>
  <si>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</si>
  <si>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</si>
  <si>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</si>
  <si>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</si>
  <si>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</si>
  <si>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</si>
  <si>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</si>
  <si>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</si>
  <si>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</si>
  <si>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</si>
  <si>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</si>
  <si>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</si>
  <si>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</si>
  <si>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</si>
  <si>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</si>
  <si>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</si>
  <si>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</si>
  <si>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</si>
  <si>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</si>
  <si>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</si>
  <si>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</si>
  <si>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</si>
  <si>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</si>
  <si>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</si>
  <si>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</si>
  <si>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</si>
  <si>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</si>
  <si>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</si>
  <si>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</si>
  <si>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</si>
  <si>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</si>
  <si>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</si>
  <si>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</si>
  <si>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31830</t>
  </si>
  <si>
    <t>八頭環境施設組合</t>
  </si>
  <si>
    <t>31835</t>
  </si>
  <si>
    <t>鳥取中部ふるさと広域連合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</si>
  <si>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</si>
  <si>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</si>
  <si>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</si>
  <si>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</si>
  <si>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</si>
  <si>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</si>
  <si>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</si>
  <si>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</si>
  <si>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</si>
  <si>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</si>
  <si>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</si>
  <si>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</si>
  <si>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</si>
  <si>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</si>
  <si>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</si>
  <si>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</si>
  <si>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</si>
  <si>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</si>
  <si>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</si>
  <si>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</si>
  <si>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</si>
  <si>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鳥取県</t>
  </si>
  <si>
    <t>31201</t>
  </si>
  <si>
    <t>鳥取市</t>
  </si>
  <si>
    <t>31827</t>
  </si>
  <si>
    <t>鳥取県東部広域行政管理組合</t>
  </si>
  <si>
    <t>31830</t>
  </si>
  <si>
    <t>八頭環境施設組合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</si>
  <si>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</si>
  <si>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</si>
  <si>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</si>
  <si>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</si>
  <si>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</si>
  <si>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</si>
  <si>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</si>
  <si>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鳥取中部ふるさと広域連合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</si>
  <si>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</si>
  <si>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</si>
  <si>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</si>
  <si>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</si>
  <si>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</si>
  <si>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</si>
  <si>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</si>
  <si>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</si>
  <si>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</si>
  <si>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</si>
  <si>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</si>
  <si>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</si>
  <si>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</si>
  <si>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</si>
  <si>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</si>
  <si>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</si>
  <si>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</si>
  <si>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</si>
  <si>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</si>
  <si>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</si>
  <si>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</si>
  <si>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</si>
  <si>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</si>
  <si>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</si>
  <si>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31825</t>
  </si>
  <si>
    <t>南部町・伯耆町清掃施設管理組合</t>
  </si>
  <si>
    <t>31390</t>
  </si>
  <si>
    <t>伯耆町</t>
  </si>
  <si>
    <t>31401</t>
  </si>
  <si>
    <t>日南町</t>
  </si>
  <si>
    <t>31812</t>
  </si>
  <si>
    <t>日野町江府町日南町衛生施設組合</t>
  </si>
  <si>
    <t>31402</t>
  </si>
  <si>
    <t>日野町</t>
  </si>
  <si>
    <t>31403</t>
  </si>
  <si>
    <t>江府町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</si>
  <si>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</si>
  <si>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</si>
  <si>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</si>
  <si>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</si>
  <si>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</si>
  <si>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</si>
  <si>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</si>
  <si>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</si>
  <si>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</si>
  <si>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</si>
  <si>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</si>
  <si>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</si>
  <si>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</si>
  <si>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</si>
  <si>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</si>
  <si>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</si>
  <si>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</si>
  <si>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</si>
  <si>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</si>
  <si>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</si>
  <si>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</si>
  <si>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</si>
  <si>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</si>
  <si>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</si>
  <si>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</si>
  <si>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</si>
  <si>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</si>
  <si>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</si>
  <si>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</si>
  <si>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</si>
  <si>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</si>
  <si>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</si>
  <si>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</si>
  <si>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</si>
  <si>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</si>
  <si>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</si>
  <si>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</si>
  <si>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</si>
  <si>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</si>
  <si>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</si>
  <si>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</si>
  <si>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</si>
  <si>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</si>
  <si>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</si>
  <si>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</si>
  <si>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</si>
  <si>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</si>
  <si>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</si>
  <si>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</si>
  <si>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</si>
  <si>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</si>
  <si>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</si>
  <si>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</si>
  <si>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</si>
  <si>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</si>
  <si>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</si>
  <si>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</si>
  <si>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</si>
  <si>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</si>
  <si>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</si>
  <si>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</si>
  <si>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</si>
  <si>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</si>
  <si>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</si>
  <si>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</si>
  <si>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</si>
  <si>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</si>
  <si>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</si>
  <si>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</si>
  <si>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</si>
  <si>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</si>
  <si>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</si>
  <si>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</si>
  <si>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</si>
  <si>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</si>
  <si>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</si>
  <si>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</si>
  <si>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</si>
  <si>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</si>
  <si>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</si>
  <si>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</si>
  <si>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</si>
  <si>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</si>
  <si>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</si>
  <si>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</si>
  <si>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</si>
  <si>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</si>
  <si>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</si>
  <si>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</si>
  <si>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</si>
  <si>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</si>
  <si>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</si>
  <si>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</si>
  <si>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</si>
  <si>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</si>
  <si>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</si>
  <si>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</si>
  <si>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</si>
  <si>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</si>
  <si>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</si>
  <si>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</si>
  <si>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</si>
  <si>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</si>
  <si>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</si>
  <si>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</si>
  <si>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</si>
  <si>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</si>
  <si>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</si>
  <si>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</si>
  <si>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</si>
  <si>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</si>
  <si>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</si>
  <si>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</si>
  <si>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</si>
  <si>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</si>
  <si>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</si>
  <si>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</si>
  <si>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</si>
  <si>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</si>
  <si>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</si>
  <si>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</si>
  <si>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</si>
  <si>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</si>
  <si>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</si>
  <si>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</si>
  <si>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</si>
  <si>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</si>
  <si>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</si>
  <si>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</si>
  <si>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</si>
  <si>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</si>
  <si>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</si>
  <si>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</si>
  <si>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</si>
  <si>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</si>
  <si>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</si>
  <si>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</si>
  <si>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</si>
  <si>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</si>
  <si>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</si>
  <si>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</si>
  <si>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</si>
  <si>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</si>
  <si>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31827</t>
  </si>
  <si>
    <t>鳥取県東部広域行政管理組合</t>
  </si>
  <si>
    <t>31830</t>
  </si>
  <si>
    <t>八頭環境施設組合</t>
  </si>
  <si>
    <t>31829</t>
  </si>
  <si>
    <t>鳥取県西部広域行政管理組合</t>
  </si>
  <si>
    <t>31835</t>
  </si>
  <si>
    <t>鳥取中部ふるさと広域連合</t>
  </si>
  <si>
    <t>31825</t>
  </si>
  <si>
    <t>南部町・伯耆町清掃施設管理組合</t>
  </si>
  <si>
    <t/>
  </si>
  <si>
    <t>31812</t>
  </si>
  <si>
    <t>日野町江府町日南町衛生施設組合</t>
  </si>
  <si>
    <t>31402</t>
  </si>
  <si>
    <t>日野町</t>
  </si>
  <si>
    <t>31403</t>
  </si>
  <si>
    <t>江府町</t>
  </si>
  <si>
    <t>31401</t>
  </si>
  <si>
    <t>日南町</t>
  </si>
  <si>
    <t>31389</t>
  </si>
  <si>
    <t>南部町</t>
  </si>
  <si>
    <t>31390</t>
  </si>
  <si>
    <t>伯耆町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</si>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</sst>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38</v>
      </c>
      <c r="B2" s="148" t="s">
        <v>39</v>
      </c>
      <c r="C2" s="151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9"/>
      <c r="B4" s="149"/>
      <c r="C4" s="152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6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6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6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7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7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7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SUM(D8:D26)</f>
        <v>7951521</v>
      </c>
      <c r="E7" s="70">
        <f t="shared" si="0"/>
        <v>1847691</v>
      </c>
      <c r="F7" s="70">
        <f t="shared" si="0"/>
        <v>41529</v>
      </c>
      <c r="G7" s="70">
        <f t="shared" si="0"/>
        <v>9459</v>
      </c>
      <c r="H7" s="70">
        <f t="shared" si="0"/>
        <v>3800</v>
      </c>
      <c r="I7" s="70">
        <f t="shared" si="0"/>
        <v>1579357</v>
      </c>
      <c r="J7" s="71" t="s">
        <v>109</v>
      </c>
      <c r="K7" s="70">
        <f aca="true" t="shared" si="1" ref="K7:R7">SUM(K8:K26)</f>
        <v>213546</v>
      </c>
      <c r="L7" s="70">
        <f t="shared" si="1"/>
        <v>6103830</v>
      </c>
      <c r="M7" s="70">
        <f t="shared" si="1"/>
        <v>1086023</v>
      </c>
      <c r="N7" s="70">
        <f t="shared" si="1"/>
        <v>180671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106581</v>
      </c>
      <c r="S7" s="71" t="s">
        <v>109</v>
      </c>
      <c r="T7" s="70">
        <f aca="true" t="shared" si="2" ref="T7:AA7">SUM(T8:T26)</f>
        <v>74090</v>
      </c>
      <c r="U7" s="70">
        <f t="shared" si="2"/>
        <v>905352</v>
      </c>
      <c r="V7" s="70">
        <f t="shared" si="2"/>
        <v>9037544</v>
      </c>
      <c r="W7" s="70">
        <f t="shared" si="2"/>
        <v>2028362</v>
      </c>
      <c r="X7" s="70">
        <f t="shared" si="2"/>
        <v>41529</v>
      </c>
      <c r="Y7" s="70">
        <f t="shared" si="2"/>
        <v>9459</v>
      </c>
      <c r="Z7" s="70">
        <f t="shared" si="2"/>
        <v>3800</v>
      </c>
      <c r="AA7" s="70">
        <f t="shared" si="2"/>
        <v>1685938</v>
      </c>
      <c r="AB7" s="71" t="s">
        <v>109</v>
      </c>
      <c r="AC7" s="70">
        <f aca="true" t="shared" si="3" ref="AC7:BH7">SUM(AC8:AC26)</f>
        <v>287636</v>
      </c>
      <c r="AD7" s="70">
        <f t="shared" si="3"/>
        <v>7009182</v>
      </c>
      <c r="AE7" s="70">
        <f t="shared" si="3"/>
        <v>42233</v>
      </c>
      <c r="AF7" s="70">
        <f t="shared" si="3"/>
        <v>42233</v>
      </c>
      <c r="AG7" s="70">
        <f t="shared" si="3"/>
        <v>0</v>
      </c>
      <c r="AH7" s="70">
        <f t="shared" si="3"/>
        <v>41733</v>
      </c>
      <c r="AI7" s="70">
        <f t="shared" si="3"/>
        <v>0</v>
      </c>
      <c r="AJ7" s="70">
        <f t="shared" si="3"/>
        <v>500</v>
      </c>
      <c r="AK7" s="70">
        <f t="shared" si="3"/>
        <v>0</v>
      </c>
      <c r="AL7" s="70">
        <f t="shared" si="3"/>
        <v>510882</v>
      </c>
      <c r="AM7" s="70">
        <f t="shared" si="3"/>
        <v>5343240</v>
      </c>
      <c r="AN7" s="70">
        <f t="shared" si="3"/>
        <v>602570</v>
      </c>
      <c r="AO7" s="70">
        <f t="shared" si="3"/>
        <v>378444</v>
      </c>
      <c r="AP7" s="70">
        <f t="shared" si="3"/>
        <v>130290</v>
      </c>
      <c r="AQ7" s="70">
        <f t="shared" si="3"/>
        <v>93836</v>
      </c>
      <c r="AR7" s="70">
        <f t="shared" si="3"/>
        <v>0</v>
      </c>
      <c r="AS7" s="70">
        <f t="shared" si="3"/>
        <v>710831</v>
      </c>
      <c r="AT7" s="70">
        <f t="shared" si="3"/>
        <v>234101</v>
      </c>
      <c r="AU7" s="70">
        <f t="shared" si="3"/>
        <v>476703</v>
      </c>
      <c r="AV7" s="70">
        <f t="shared" si="3"/>
        <v>27</v>
      </c>
      <c r="AW7" s="70">
        <f t="shared" si="3"/>
        <v>6550</v>
      </c>
      <c r="AX7" s="70">
        <f t="shared" si="3"/>
        <v>4019112</v>
      </c>
      <c r="AY7" s="70">
        <f t="shared" si="3"/>
        <v>2244588</v>
      </c>
      <c r="AZ7" s="70">
        <f t="shared" si="3"/>
        <v>1744211</v>
      </c>
      <c r="BA7" s="70">
        <f t="shared" si="3"/>
        <v>4833</v>
      </c>
      <c r="BB7" s="70">
        <f t="shared" si="3"/>
        <v>25480</v>
      </c>
      <c r="BC7" s="70">
        <f t="shared" si="3"/>
        <v>1867022</v>
      </c>
      <c r="BD7" s="70">
        <f t="shared" si="3"/>
        <v>4177</v>
      </c>
      <c r="BE7" s="70">
        <f t="shared" si="3"/>
        <v>188144</v>
      </c>
      <c r="BF7" s="70">
        <f t="shared" si="3"/>
        <v>5573617</v>
      </c>
      <c r="BG7" s="70">
        <f t="shared" si="3"/>
        <v>0</v>
      </c>
      <c r="BH7" s="70">
        <f t="shared" si="3"/>
        <v>0</v>
      </c>
      <c r="BI7" s="70">
        <f aca="true" t="shared" si="4" ref="BI7:CN7">SUM(BI8:BI26)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212646</v>
      </c>
      <c r="BP7" s="70">
        <f t="shared" si="4"/>
        <v>42663</v>
      </c>
      <c r="BQ7" s="70">
        <f t="shared" si="4"/>
        <v>36981</v>
      </c>
      <c r="BR7" s="70">
        <f t="shared" si="4"/>
        <v>2297</v>
      </c>
      <c r="BS7" s="70">
        <f t="shared" si="4"/>
        <v>3385</v>
      </c>
      <c r="BT7" s="70">
        <f t="shared" si="4"/>
        <v>0</v>
      </c>
      <c r="BU7" s="70">
        <f t="shared" si="4"/>
        <v>28012</v>
      </c>
      <c r="BV7" s="70">
        <f t="shared" si="4"/>
        <v>201</v>
      </c>
      <c r="BW7" s="70">
        <f t="shared" si="4"/>
        <v>27811</v>
      </c>
      <c r="BX7" s="70">
        <f t="shared" si="4"/>
        <v>0</v>
      </c>
      <c r="BY7" s="70">
        <f t="shared" si="4"/>
        <v>0</v>
      </c>
      <c r="BZ7" s="70">
        <f t="shared" si="4"/>
        <v>141971</v>
      </c>
      <c r="CA7" s="70">
        <f t="shared" si="4"/>
        <v>125393</v>
      </c>
      <c r="CB7" s="70">
        <f t="shared" si="4"/>
        <v>15940</v>
      </c>
      <c r="CC7" s="70">
        <f t="shared" si="4"/>
        <v>0</v>
      </c>
      <c r="CD7" s="70">
        <f t="shared" si="4"/>
        <v>638</v>
      </c>
      <c r="CE7" s="70">
        <f t="shared" si="4"/>
        <v>872109</v>
      </c>
      <c r="CF7" s="70">
        <f t="shared" si="4"/>
        <v>0</v>
      </c>
      <c r="CG7" s="70">
        <f t="shared" si="4"/>
        <v>1268</v>
      </c>
      <c r="CH7" s="70">
        <f t="shared" si="4"/>
        <v>213914</v>
      </c>
      <c r="CI7" s="70">
        <f t="shared" si="4"/>
        <v>42233</v>
      </c>
      <c r="CJ7" s="70">
        <f t="shared" si="4"/>
        <v>42233</v>
      </c>
      <c r="CK7" s="70">
        <f t="shared" si="4"/>
        <v>0</v>
      </c>
      <c r="CL7" s="70">
        <f t="shared" si="4"/>
        <v>41733</v>
      </c>
      <c r="CM7" s="70">
        <f t="shared" si="4"/>
        <v>0</v>
      </c>
      <c r="CN7" s="70">
        <f t="shared" si="4"/>
        <v>500</v>
      </c>
      <c r="CO7" s="70">
        <f aca="true" t="shared" si="5" ref="CO7:DT7">SUM(CO8:CO26)</f>
        <v>0</v>
      </c>
      <c r="CP7" s="70">
        <f t="shared" si="5"/>
        <v>510882</v>
      </c>
      <c r="CQ7" s="70">
        <f t="shared" si="5"/>
        <v>5555886</v>
      </c>
      <c r="CR7" s="70">
        <f t="shared" si="5"/>
        <v>645233</v>
      </c>
      <c r="CS7" s="70">
        <f t="shared" si="5"/>
        <v>415425</v>
      </c>
      <c r="CT7" s="70">
        <f t="shared" si="5"/>
        <v>132587</v>
      </c>
      <c r="CU7" s="70">
        <f t="shared" si="5"/>
        <v>97221</v>
      </c>
      <c r="CV7" s="70">
        <f t="shared" si="5"/>
        <v>0</v>
      </c>
      <c r="CW7" s="70">
        <f t="shared" si="5"/>
        <v>738843</v>
      </c>
      <c r="CX7" s="70">
        <f t="shared" si="5"/>
        <v>234302</v>
      </c>
      <c r="CY7" s="70">
        <f t="shared" si="5"/>
        <v>504514</v>
      </c>
      <c r="CZ7" s="70">
        <f t="shared" si="5"/>
        <v>27</v>
      </c>
      <c r="DA7" s="70">
        <f t="shared" si="5"/>
        <v>6550</v>
      </c>
      <c r="DB7" s="70">
        <f t="shared" si="5"/>
        <v>4161083</v>
      </c>
      <c r="DC7" s="70">
        <f t="shared" si="5"/>
        <v>2369981</v>
      </c>
      <c r="DD7" s="70">
        <f t="shared" si="5"/>
        <v>1760151</v>
      </c>
      <c r="DE7" s="70">
        <f t="shared" si="5"/>
        <v>4833</v>
      </c>
      <c r="DF7" s="70">
        <f t="shared" si="5"/>
        <v>26118</v>
      </c>
      <c r="DG7" s="70">
        <f t="shared" si="5"/>
        <v>2739131</v>
      </c>
      <c r="DH7" s="70">
        <f t="shared" si="5"/>
        <v>4177</v>
      </c>
      <c r="DI7" s="70">
        <f t="shared" si="5"/>
        <v>189412</v>
      </c>
      <c r="DJ7" s="70">
        <f t="shared" si="5"/>
        <v>5787531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6">SUM(E8,+L8)</f>
        <v>2009078</v>
      </c>
      <c r="E8" s="72">
        <f aca="true" t="shared" si="7" ref="E8:E26">SUM(F8:I8)+K8</f>
        <v>726357</v>
      </c>
      <c r="F8" s="72">
        <v>0</v>
      </c>
      <c r="G8" s="72">
        <v>0</v>
      </c>
      <c r="H8" s="72">
        <v>0</v>
      </c>
      <c r="I8" s="72">
        <v>617499</v>
      </c>
      <c r="J8" s="73" t="s">
        <v>109</v>
      </c>
      <c r="K8" s="72">
        <v>108858</v>
      </c>
      <c r="L8" s="72">
        <v>1282721</v>
      </c>
      <c r="M8" s="72">
        <f aca="true" t="shared" si="8" ref="M8:M26">SUM(N8,+U8)</f>
        <v>370505</v>
      </c>
      <c r="N8" s="72">
        <f aca="true" t="shared" si="9" ref="N8:N26">SUM(O8:R8)+T8</f>
        <v>133614</v>
      </c>
      <c r="O8" s="72">
        <v>0</v>
      </c>
      <c r="P8" s="72">
        <v>0</v>
      </c>
      <c r="Q8" s="72">
        <v>0</v>
      </c>
      <c r="R8" s="72">
        <v>62132</v>
      </c>
      <c r="S8" s="73" t="s">
        <v>109</v>
      </c>
      <c r="T8" s="72">
        <v>71482</v>
      </c>
      <c r="U8" s="72">
        <v>236891</v>
      </c>
      <c r="V8" s="72">
        <f aca="true" t="shared" si="10" ref="V8:V26">+SUM(D8,M8)</f>
        <v>2379583</v>
      </c>
      <c r="W8" s="72">
        <f aca="true" t="shared" si="11" ref="W8:W26">+SUM(E8,N8)</f>
        <v>859971</v>
      </c>
      <c r="X8" s="72">
        <f aca="true" t="shared" si="12" ref="X8:X26">+SUM(F8,O8)</f>
        <v>0</v>
      </c>
      <c r="Y8" s="72">
        <f aca="true" t="shared" si="13" ref="Y8:Y26">+SUM(G8,P8)</f>
        <v>0</v>
      </c>
      <c r="Z8" s="72">
        <f aca="true" t="shared" si="14" ref="Z8:Z26">+SUM(H8,Q8)</f>
        <v>0</v>
      </c>
      <c r="AA8" s="72">
        <f aca="true" t="shared" si="15" ref="AA8:AA26">+SUM(I8,R8)</f>
        <v>679631</v>
      </c>
      <c r="AB8" s="73" t="s">
        <v>109</v>
      </c>
      <c r="AC8" s="72">
        <f aca="true" t="shared" si="16" ref="AC8:AC26">+SUM(K8,T8)</f>
        <v>180340</v>
      </c>
      <c r="AD8" s="72">
        <f aca="true" t="shared" si="17" ref="AD8:AD26">+SUM(L8,U8)</f>
        <v>1519612</v>
      </c>
      <c r="AE8" s="72">
        <f aca="true" t="shared" si="18" ref="AE8:AE26">SUM(AF8,+AK8)</f>
        <v>0</v>
      </c>
      <c r="AF8" s="72">
        <f aca="true" t="shared" si="19" ref="AF8:AF2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1112</v>
      </c>
      <c r="AM8" s="72">
        <f aca="true" t="shared" si="20" ref="AM8:AM26">SUM(AN8,AS8,AW8,AX8,BD8)</f>
        <v>1682785</v>
      </c>
      <c r="AN8" s="72">
        <f aca="true" t="shared" si="21" ref="AN8:AN26">SUM(AO8:AR8)</f>
        <v>70836</v>
      </c>
      <c r="AO8" s="72">
        <v>70836</v>
      </c>
      <c r="AP8" s="72">
        <v>0</v>
      </c>
      <c r="AQ8" s="72">
        <v>0</v>
      </c>
      <c r="AR8" s="72">
        <v>0</v>
      </c>
      <c r="AS8" s="72">
        <f aca="true" t="shared" si="22" ref="AS8:AS26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3" ref="AX8:AX26">SUM(AY8:BB8)</f>
        <v>1611949</v>
      </c>
      <c r="AY8" s="72">
        <v>804026</v>
      </c>
      <c r="AZ8" s="72">
        <v>807923</v>
      </c>
      <c r="BA8" s="72">
        <v>0</v>
      </c>
      <c r="BB8" s="72">
        <v>0</v>
      </c>
      <c r="BC8" s="72">
        <v>325181</v>
      </c>
      <c r="BD8" s="72">
        <v>0</v>
      </c>
      <c r="BE8" s="72">
        <v>0</v>
      </c>
      <c r="BF8" s="72">
        <f aca="true" t="shared" si="24" ref="BF8:BF26">SUM(AE8,+AM8,+BE8)</f>
        <v>1682785</v>
      </c>
      <c r="BG8" s="72">
        <f aca="true" t="shared" si="25" ref="BG8:BG26">SUM(BH8,+BM8)</f>
        <v>0</v>
      </c>
      <c r="BH8" s="72">
        <f aca="true" t="shared" si="26" ref="BH8:BH2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6">SUM(BP8,BU8,BY8,BZ8,CF8)</f>
        <v>91853</v>
      </c>
      <c r="BP8" s="72">
        <f aca="true" t="shared" si="28" ref="BP8:BP26">SUM(BQ8:BT8)</f>
        <v>2321</v>
      </c>
      <c r="BQ8" s="72">
        <v>2321</v>
      </c>
      <c r="BR8" s="72">
        <v>0</v>
      </c>
      <c r="BS8" s="72">
        <v>0</v>
      </c>
      <c r="BT8" s="72">
        <v>0</v>
      </c>
      <c r="BU8" s="72">
        <f aca="true" t="shared" si="29" ref="BU8:BU26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26">SUM(CA8:CD8)</f>
        <v>89532</v>
      </c>
      <c r="CA8" s="72">
        <v>89532</v>
      </c>
      <c r="CB8" s="72">
        <v>0</v>
      </c>
      <c r="CC8" s="72">
        <v>0</v>
      </c>
      <c r="CD8" s="72">
        <v>0</v>
      </c>
      <c r="CE8" s="72">
        <v>278652</v>
      </c>
      <c r="CF8" s="72">
        <v>0</v>
      </c>
      <c r="CG8" s="72">
        <v>0</v>
      </c>
      <c r="CH8" s="72">
        <f aca="true" t="shared" si="31" ref="CH8:CH26">SUM(BG8,+BO8,+CG8)</f>
        <v>91853</v>
      </c>
      <c r="CI8" s="72">
        <f aca="true" t="shared" si="32" ref="CI8:CI26">SUM(AE8,+BG8)</f>
        <v>0</v>
      </c>
      <c r="CJ8" s="72">
        <f aca="true" t="shared" si="33" ref="CJ8:CJ26">SUM(AF8,+BH8)</f>
        <v>0</v>
      </c>
      <c r="CK8" s="72">
        <f aca="true" t="shared" si="34" ref="CK8:CK26">SUM(AG8,+BI8)</f>
        <v>0</v>
      </c>
      <c r="CL8" s="72">
        <f aca="true" t="shared" si="35" ref="CL8:CL26">SUM(AH8,+BJ8)</f>
        <v>0</v>
      </c>
      <c r="CM8" s="72">
        <f aca="true" t="shared" si="36" ref="CM8:CM26">SUM(AI8,+BK8)</f>
        <v>0</v>
      </c>
      <c r="CN8" s="72">
        <f aca="true" t="shared" si="37" ref="CN8:CN26">SUM(AJ8,+BL8)</f>
        <v>0</v>
      </c>
      <c r="CO8" s="72">
        <f aca="true" t="shared" si="38" ref="CO8:CO26">SUM(AK8,+BM8)</f>
        <v>0</v>
      </c>
      <c r="CP8" s="72">
        <f aca="true" t="shared" si="39" ref="CP8:CP26">SUM(AL8,+BN8)</f>
        <v>1112</v>
      </c>
      <c r="CQ8" s="72">
        <f aca="true" t="shared" si="40" ref="CQ8:CQ26">SUM(AM8,+BO8)</f>
        <v>1774638</v>
      </c>
      <c r="CR8" s="72">
        <f aca="true" t="shared" si="41" ref="CR8:CR26">SUM(AN8,+BP8)</f>
        <v>73157</v>
      </c>
      <c r="CS8" s="72">
        <f aca="true" t="shared" si="42" ref="CS8:CS26">SUM(AO8,+BQ8)</f>
        <v>73157</v>
      </c>
      <c r="CT8" s="72">
        <f aca="true" t="shared" si="43" ref="CT8:CT26">SUM(AP8,+BR8)</f>
        <v>0</v>
      </c>
      <c r="CU8" s="72">
        <f aca="true" t="shared" si="44" ref="CU8:CU26">SUM(AQ8,+BS8)</f>
        <v>0</v>
      </c>
      <c r="CV8" s="72">
        <f aca="true" t="shared" si="45" ref="CV8:CV26">SUM(AR8,+BT8)</f>
        <v>0</v>
      </c>
      <c r="CW8" s="72">
        <f aca="true" t="shared" si="46" ref="CW8:CW26">SUM(AS8,+BU8)</f>
        <v>0</v>
      </c>
      <c r="CX8" s="72">
        <f aca="true" t="shared" si="47" ref="CX8:CX26">SUM(AT8,+BV8)</f>
        <v>0</v>
      </c>
      <c r="CY8" s="72">
        <f aca="true" t="shared" si="48" ref="CY8:CY26">SUM(AU8,+BW8)</f>
        <v>0</v>
      </c>
      <c r="CZ8" s="72">
        <f aca="true" t="shared" si="49" ref="CZ8:CZ26">SUM(AV8,+BX8)</f>
        <v>0</v>
      </c>
      <c r="DA8" s="72">
        <f aca="true" t="shared" si="50" ref="DA8:DA26">SUM(AW8,+BY8)</f>
        <v>0</v>
      </c>
      <c r="DB8" s="72">
        <f aca="true" t="shared" si="51" ref="DB8:DB26">SUM(AX8,+BZ8)</f>
        <v>1701481</v>
      </c>
      <c r="DC8" s="72">
        <f aca="true" t="shared" si="52" ref="DC8:DC26">SUM(AY8,+CA8)</f>
        <v>893558</v>
      </c>
      <c r="DD8" s="72">
        <f aca="true" t="shared" si="53" ref="DD8:DD26">SUM(AZ8,+CB8)</f>
        <v>807923</v>
      </c>
      <c r="DE8" s="72">
        <f aca="true" t="shared" si="54" ref="DE8:DE26">SUM(BA8,+CC8)</f>
        <v>0</v>
      </c>
      <c r="DF8" s="72">
        <f aca="true" t="shared" si="55" ref="DF8:DF26">SUM(BB8,+CD8)</f>
        <v>0</v>
      </c>
      <c r="DG8" s="72">
        <f aca="true" t="shared" si="56" ref="DG8:DG26">SUM(BC8,+CE8)</f>
        <v>603833</v>
      </c>
      <c r="DH8" s="72">
        <f aca="true" t="shared" si="57" ref="DH8:DH26">SUM(BD8,+CF8)</f>
        <v>0</v>
      </c>
      <c r="DI8" s="72">
        <f aca="true" t="shared" si="58" ref="DI8:DI26">SUM(BE8,+CG8)</f>
        <v>0</v>
      </c>
      <c r="DJ8" s="72">
        <f aca="true" t="shared" si="59" ref="DJ8:DJ26">SUM(BF8,+CH8)</f>
        <v>1774638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2635192</v>
      </c>
      <c r="E9" s="72">
        <f t="shared" si="7"/>
        <v>746709</v>
      </c>
      <c r="F9" s="72">
        <v>0</v>
      </c>
      <c r="G9" s="72">
        <v>3291</v>
      </c>
      <c r="H9" s="72">
        <v>0</v>
      </c>
      <c r="I9" s="72">
        <v>681615</v>
      </c>
      <c r="J9" s="73" t="s">
        <v>109</v>
      </c>
      <c r="K9" s="72">
        <v>61803</v>
      </c>
      <c r="L9" s="72">
        <v>1888483</v>
      </c>
      <c r="M9" s="72">
        <f t="shared" si="8"/>
        <v>202719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202719</v>
      </c>
      <c r="V9" s="72">
        <f t="shared" si="10"/>
        <v>2837911</v>
      </c>
      <c r="W9" s="72">
        <f t="shared" si="11"/>
        <v>746709</v>
      </c>
      <c r="X9" s="72">
        <f t="shared" si="12"/>
        <v>0</v>
      </c>
      <c r="Y9" s="72">
        <f t="shared" si="13"/>
        <v>3291</v>
      </c>
      <c r="Z9" s="72">
        <f t="shared" si="14"/>
        <v>0</v>
      </c>
      <c r="AA9" s="72">
        <f t="shared" si="15"/>
        <v>681615</v>
      </c>
      <c r="AB9" s="73" t="s">
        <v>109</v>
      </c>
      <c r="AC9" s="72">
        <f t="shared" si="16"/>
        <v>61803</v>
      </c>
      <c r="AD9" s="72">
        <f t="shared" si="17"/>
        <v>2091202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213997</v>
      </c>
      <c r="AM9" s="72">
        <f t="shared" si="20"/>
        <v>1818105</v>
      </c>
      <c r="AN9" s="72">
        <f t="shared" si="21"/>
        <v>218992</v>
      </c>
      <c r="AO9" s="72">
        <v>172474</v>
      </c>
      <c r="AP9" s="72">
        <v>45946</v>
      </c>
      <c r="AQ9" s="72">
        <v>572</v>
      </c>
      <c r="AR9" s="72">
        <v>0</v>
      </c>
      <c r="AS9" s="72">
        <f t="shared" si="22"/>
        <v>231431</v>
      </c>
      <c r="AT9" s="72">
        <v>10451</v>
      </c>
      <c r="AU9" s="72">
        <v>220980</v>
      </c>
      <c r="AV9" s="72">
        <v>0</v>
      </c>
      <c r="AW9" s="72">
        <v>0</v>
      </c>
      <c r="AX9" s="72">
        <f t="shared" si="23"/>
        <v>1367682</v>
      </c>
      <c r="AY9" s="72">
        <v>565444</v>
      </c>
      <c r="AZ9" s="72">
        <v>778138</v>
      </c>
      <c r="BA9" s="72">
        <v>0</v>
      </c>
      <c r="BB9" s="72">
        <v>24100</v>
      </c>
      <c r="BC9" s="72">
        <v>472519</v>
      </c>
      <c r="BD9" s="72">
        <v>0</v>
      </c>
      <c r="BE9" s="72">
        <v>130571</v>
      </c>
      <c r="BF9" s="72">
        <f t="shared" si="24"/>
        <v>1948676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3075</v>
      </c>
      <c r="BP9" s="72">
        <f t="shared" si="28"/>
        <v>2297</v>
      </c>
      <c r="BQ9" s="72">
        <v>0</v>
      </c>
      <c r="BR9" s="72">
        <v>2297</v>
      </c>
      <c r="BS9" s="72">
        <v>0</v>
      </c>
      <c r="BT9" s="72">
        <v>0</v>
      </c>
      <c r="BU9" s="72">
        <f t="shared" si="29"/>
        <v>201</v>
      </c>
      <c r="BV9" s="72">
        <v>201</v>
      </c>
      <c r="BW9" s="72">
        <v>0</v>
      </c>
      <c r="BX9" s="72">
        <v>0</v>
      </c>
      <c r="BY9" s="72">
        <v>0</v>
      </c>
      <c r="BZ9" s="72">
        <f t="shared" si="30"/>
        <v>577</v>
      </c>
      <c r="CA9" s="72">
        <v>0</v>
      </c>
      <c r="CB9" s="72">
        <v>0</v>
      </c>
      <c r="CC9" s="72">
        <v>0</v>
      </c>
      <c r="CD9" s="72">
        <v>577</v>
      </c>
      <c r="CE9" s="72">
        <v>199335</v>
      </c>
      <c r="CF9" s="72">
        <v>0</v>
      </c>
      <c r="CG9" s="72">
        <v>309</v>
      </c>
      <c r="CH9" s="72">
        <f t="shared" si="31"/>
        <v>3384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213997</v>
      </c>
      <c r="CQ9" s="72">
        <f t="shared" si="40"/>
        <v>1821180</v>
      </c>
      <c r="CR9" s="72">
        <f t="shared" si="41"/>
        <v>221289</v>
      </c>
      <c r="CS9" s="72">
        <f t="shared" si="42"/>
        <v>172474</v>
      </c>
      <c r="CT9" s="72">
        <f t="shared" si="43"/>
        <v>48243</v>
      </c>
      <c r="CU9" s="72">
        <f t="shared" si="44"/>
        <v>572</v>
      </c>
      <c r="CV9" s="72">
        <f t="shared" si="45"/>
        <v>0</v>
      </c>
      <c r="CW9" s="72">
        <f t="shared" si="46"/>
        <v>231632</v>
      </c>
      <c r="CX9" s="72">
        <f t="shared" si="47"/>
        <v>10652</v>
      </c>
      <c r="CY9" s="72">
        <f t="shared" si="48"/>
        <v>220980</v>
      </c>
      <c r="CZ9" s="72">
        <f t="shared" si="49"/>
        <v>0</v>
      </c>
      <c r="DA9" s="72">
        <f t="shared" si="50"/>
        <v>0</v>
      </c>
      <c r="DB9" s="72">
        <f t="shared" si="51"/>
        <v>1368259</v>
      </c>
      <c r="DC9" s="72">
        <f t="shared" si="52"/>
        <v>565444</v>
      </c>
      <c r="DD9" s="72">
        <f t="shared" si="53"/>
        <v>778138</v>
      </c>
      <c r="DE9" s="72">
        <f t="shared" si="54"/>
        <v>0</v>
      </c>
      <c r="DF9" s="72">
        <f t="shared" si="55"/>
        <v>24677</v>
      </c>
      <c r="DG9" s="72">
        <f t="shared" si="56"/>
        <v>671854</v>
      </c>
      <c r="DH9" s="72">
        <f t="shared" si="57"/>
        <v>0</v>
      </c>
      <c r="DI9" s="72">
        <f t="shared" si="58"/>
        <v>130880</v>
      </c>
      <c r="DJ9" s="72">
        <f t="shared" si="59"/>
        <v>1952060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426792</v>
      </c>
      <c r="E10" s="72">
        <f t="shared" si="7"/>
        <v>36729</v>
      </c>
      <c r="F10" s="72">
        <v>0</v>
      </c>
      <c r="G10" s="72">
        <v>1500</v>
      </c>
      <c r="H10" s="72">
        <v>0</v>
      </c>
      <c r="I10" s="72">
        <v>32610</v>
      </c>
      <c r="J10" s="73" t="s">
        <v>109</v>
      </c>
      <c r="K10" s="72">
        <v>2619</v>
      </c>
      <c r="L10" s="72">
        <v>390063</v>
      </c>
      <c r="M10" s="72">
        <f t="shared" si="8"/>
        <v>80964</v>
      </c>
      <c r="N10" s="72">
        <f t="shared" si="9"/>
        <v>33951</v>
      </c>
      <c r="O10" s="72">
        <v>0</v>
      </c>
      <c r="P10" s="72">
        <v>0</v>
      </c>
      <c r="Q10" s="72">
        <v>0</v>
      </c>
      <c r="R10" s="72">
        <v>33951</v>
      </c>
      <c r="S10" s="73" t="s">
        <v>109</v>
      </c>
      <c r="T10" s="72">
        <v>0</v>
      </c>
      <c r="U10" s="72">
        <v>47013</v>
      </c>
      <c r="V10" s="72">
        <f t="shared" si="10"/>
        <v>507756</v>
      </c>
      <c r="W10" s="72">
        <f t="shared" si="11"/>
        <v>70680</v>
      </c>
      <c r="X10" s="72">
        <f t="shared" si="12"/>
        <v>0</v>
      </c>
      <c r="Y10" s="72">
        <f t="shared" si="13"/>
        <v>1500</v>
      </c>
      <c r="Z10" s="72">
        <f t="shared" si="14"/>
        <v>0</v>
      </c>
      <c r="AA10" s="72">
        <f t="shared" si="15"/>
        <v>66561</v>
      </c>
      <c r="AB10" s="73" t="s">
        <v>109</v>
      </c>
      <c r="AC10" s="72">
        <f t="shared" si="16"/>
        <v>2619</v>
      </c>
      <c r="AD10" s="72">
        <f t="shared" si="17"/>
        <v>437076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219091</v>
      </c>
      <c r="AN10" s="72">
        <f t="shared" si="21"/>
        <v>20711</v>
      </c>
      <c r="AO10" s="72">
        <v>20711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198380</v>
      </c>
      <c r="AY10" s="72">
        <v>191410</v>
      </c>
      <c r="AZ10" s="72">
        <v>6970</v>
      </c>
      <c r="BA10" s="72">
        <v>0</v>
      </c>
      <c r="BB10" s="72">
        <v>0</v>
      </c>
      <c r="BC10" s="72">
        <v>182759</v>
      </c>
      <c r="BD10" s="72">
        <v>0</v>
      </c>
      <c r="BE10" s="72">
        <v>24942</v>
      </c>
      <c r="BF10" s="72">
        <f t="shared" si="24"/>
        <v>244033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40803</v>
      </c>
      <c r="BP10" s="72">
        <f t="shared" si="28"/>
        <v>6904</v>
      </c>
      <c r="BQ10" s="72">
        <v>6904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33899</v>
      </c>
      <c r="CA10" s="72">
        <v>33899</v>
      </c>
      <c r="CB10" s="72">
        <v>0</v>
      </c>
      <c r="CC10" s="72">
        <v>0</v>
      </c>
      <c r="CD10" s="72">
        <v>0</v>
      </c>
      <c r="CE10" s="72">
        <v>39247</v>
      </c>
      <c r="CF10" s="72">
        <v>0</v>
      </c>
      <c r="CG10" s="72">
        <v>914</v>
      </c>
      <c r="CH10" s="72">
        <f t="shared" si="31"/>
        <v>41717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259894</v>
      </c>
      <c r="CR10" s="72">
        <f t="shared" si="41"/>
        <v>27615</v>
      </c>
      <c r="CS10" s="72">
        <f t="shared" si="42"/>
        <v>27615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232279</v>
      </c>
      <c r="DC10" s="72">
        <f t="shared" si="52"/>
        <v>225309</v>
      </c>
      <c r="DD10" s="72">
        <f t="shared" si="53"/>
        <v>6970</v>
      </c>
      <c r="DE10" s="72">
        <f t="shared" si="54"/>
        <v>0</v>
      </c>
      <c r="DF10" s="72">
        <f t="shared" si="55"/>
        <v>0</v>
      </c>
      <c r="DG10" s="72">
        <f t="shared" si="56"/>
        <v>222006</v>
      </c>
      <c r="DH10" s="72">
        <f t="shared" si="57"/>
        <v>0</v>
      </c>
      <c r="DI10" s="72">
        <f t="shared" si="58"/>
        <v>25856</v>
      </c>
      <c r="DJ10" s="72">
        <f t="shared" si="59"/>
        <v>285750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640603</v>
      </c>
      <c r="E11" s="72">
        <f t="shared" si="7"/>
        <v>122309</v>
      </c>
      <c r="F11" s="72">
        <v>980</v>
      </c>
      <c r="G11" s="72">
        <v>0</v>
      </c>
      <c r="H11" s="72">
        <v>3800</v>
      </c>
      <c r="I11" s="72">
        <v>91454</v>
      </c>
      <c r="J11" s="73" t="s">
        <v>109</v>
      </c>
      <c r="K11" s="72">
        <v>26075</v>
      </c>
      <c r="L11" s="72">
        <v>518294</v>
      </c>
      <c r="M11" s="72">
        <f t="shared" si="8"/>
        <v>68118</v>
      </c>
      <c r="N11" s="72">
        <f t="shared" si="9"/>
        <v>7201</v>
      </c>
      <c r="O11" s="72">
        <v>0</v>
      </c>
      <c r="P11" s="72">
        <v>0</v>
      </c>
      <c r="Q11" s="72">
        <v>0</v>
      </c>
      <c r="R11" s="72">
        <v>7188</v>
      </c>
      <c r="S11" s="73" t="s">
        <v>109</v>
      </c>
      <c r="T11" s="72">
        <v>13</v>
      </c>
      <c r="U11" s="72">
        <v>60917</v>
      </c>
      <c r="V11" s="72">
        <f t="shared" si="10"/>
        <v>708721</v>
      </c>
      <c r="W11" s="72">
        <f t="shared" si="11"/>
        <v>129510</v>
      </c>
      <c r="X11" s="72">
        <f t="shared" si="12"/>
        <v>980</v>
      </c>
      <c r="Y11" s="72">
        <f t="shared" si="13"/>
        <v>0</v>
      </c>
      <c r="Z11" s="72">
        <f t="shared" si="14"/>
        <v>3800</v>
      </c>
      <c r="AA11" s="72">
        <f t="shared" si="15"/>
        <v>98642</v>
      </c>
      <c r="AB11" s="73" t="s">
        <v>109</v>
      </c>
      <c r="AC11" s="72">
        <f t="shared" si="16"/>
        <v>26088</v>
      </c>
      <c r="AD11" s="72">
        <f t="shared" si="17"/>
        <v>579211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30135</v>
      </c>
      <c r="AM11" s="72">
        <f t="shared" si="20"/>
        <v>496863</v>
      </c>
      <c r="AN11" s="72">
        <f t="shared" si="21"/>
        <v>190722</v>
      </c>
      <c r="AO11" s="72">
        <v>38999</v>
      </c>
      <c r="AP11" s="72">
        <v>84344</v>
      </c>
      <c r="AQ11" s="72">
        <v>67379</v>
      </c>
      <c r="AR11" s="72">
        <v>0</v>
      </c>
      <c r="AS11" s="72">
        <f t="shared" si="22"/>
        <v>114154</v>
      </c>
      <c r="AT11" s="72">
        <v>17646</v>
      </c>
      <c r="AU11" s="72">
        <v>96508</v>
      </c>
      <c r="AV11" s="72">
        <v>0</v>
      </c>
      <c r="AW11" s="72">
        <v>6550</v>
      </c>
      <c r="AX11" s="72">
        <f t="shared" si="23"/>
        <v>185437</v>
      </c>
      <c r="AY11" s="72">
        <v>110208</v>
      </c>
      <c r="AZ11" s="72">
        <v>74461</v>
      </c>
      <c r="BA11" s="72">
        <v>0</v>
      </c>
      <c r="BB11" s="72">
        <v>768</v>
      </c>
      <c r="BC11" s="72">
        <v>109616</v>
      </c>
      <c r="BD11" s="72">
        <v>0</v>
      </c>
      <c r="BE11" s="72">
        <v>3989</v>
      </c>
      <c r="BF11" s="72">
        <f t="shared" si="24"/>
        <v>500852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68118</v>
      </c>
      <c r="BP11" s="72">
        <f t="shared" si="28"/>
        <v>26623</v>
      </c>
      <c r="BQ11" s="72">
        <v>23238</v>
      </c>
      <c r="BR11" s="72">
        <v>0</v>
      </c>
      <c r="BS11" s="72">
        <v>3385</v>
      </c>
      <c r="BT11" s="72">
        <v>0</v>
      </c>
      <c r="BU11" s="72">
        <f t="shared" si="29"/>
        <v>25693</v>
      </c>
      <c r="BV11" s="72">
        <v>0</v>
      </c>
      <c r="BW11" s="72">
        <v>25693</v>
      </c>
      <c r="BX11" s="72">
        <v>0</v>
      </c>
      <c r="BY11" s="72">
        <v>0</v>
      </c>
      <c r="BZ11" s="72">
        <f t="shared" si="30"/>
        <v>15802</v>
      </c>
      <c r="CA11" s="72">
        <v>1962</v>
      </c>
      <c r="CB11" s="72">
        <v>13840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68118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30135</v>
      </c>
      <c r="CQ11" s="72">
        <f t="shared" si="40"/>
        <v>564981</v>
      </c>
      <c r="CR11" s="72">
        <f t="shared" si="41"/>
        <v>217345</v>
      </c>
      <c r="CS11" s="72">
        <f t="shared" si="42"/>
        <v>62237</v>
      </c>
      <c r="CT11" s="72">
        <f t="shared" si="43"/>
        <v>84344</v>
      </c>
      <c r="CU11" s="72">
        <f t="shared" si="44"/>
        <v>70764</v>
      </c>
      <c r="CV11" s="72">
        <f t="shared" si="45"/>
        <v>0</v>
      </c>
      <c r="CW11" s="72">
        <f t="shared" si="46"/>
        <v>139847</v>
      </c>
      <c r="CX11" s="72">
        <f t="shared" si="47"/>
        <v>17646</v>
      </c>
      <c r="CY11" s="72">
        <f t="shared" si="48"/>
        <v>122201</v>
      </c>
      <c r="CZ11" s="72">
        <f t="shared" si="49"/>
        <v>0</v>
      </c>
      <c r="DA11" s="72">
        <f t="shared" si="50"/>
        <v>6550</v>
      </c>
      <c r="DB11" s="72">
        <f t="shared" si="51"/>
        <v>201239</v>
      </c>
      <c r="DC11" s="72">
        <f t="shared" si="52"/>
        <v>112170</v>
      </c>
      <c r="DD11" s="72">
        <f t="shared" si="53"/>
        <v>88301</v>
      </c>
      <c r="DE11" s="72">
        <f t="shared" si="54"/>
        <v>0</v>
      </c>
      <c r="DF11" s="72">
        <f t="shared" si="55"/>
        <v>768</v>
      </c>
      <c r="DG11" s="72">
        <f t="shared" si="56"/>
        <v>109616</v>
      </c>
      <c r="DH11" s="72">
        <f t="shared" si="57"/>
        <v>0</v>
      </c>
      <c r="DI11" s="72">
        <f t="shared" si="58"/>
        <v>3989</v>
      </c>
      <c r="DJ11" s="72">
        <f t="shared" si="59"/>
        <v>568970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131677</v>
      </c>
      <c r="E12" s="74">
        <f t="shared" si="7"/>
        <v>13755</v>
      </c>
      <c r="F12" s="74">
        <v>0</v>
      </c>
      <c r="G12" s="74">
        <v>0</v>
      </c>
      <c r="H12" s="74">
        <v>0</v>
      </c>
      <c r="I12" s="74">
        <v>13055</v>
      </c>
      <c r="J12" s="75" t="s">
        <v>109</v>
      </c>
      <c r="K12" s="74">
        <v>700</v>
      </c>
      <c r="L12" s="74">
        <v>117922</v>
      </c>
      <c r="M12" s="74">
        <f t="shared" si="8"/>
        <v>32469</v>
      </c>
      <c r="N12" s="74">
        <f t="shared" si="9"/>
        <v>12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12</v>
      </c>
      <c r="U12" s="74">
        <v>32457</v>
      </c>
      <c r="V12" s="74">
        <f t="shared" si="10"/>
        <v>164146</v>
      </c>
      <c r="W12" s="74">
        <f t="shared" si="11"/>
        <v>13767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13055</v>
      </c>
      <c r="AB12" s="75" t="s">
        <v>109</v>
      </c>
      <c r="AC12" s="74">
        <f t="shared" si="16"/>
        <v>712</v>
      </c>
      <c r="AD12" s="74">
        <f t="shared" si="17"/>
        <v>150379</v>
      </c>
      <c r="AE12" s="74">
        <f t="shared" si="18"/>
        <v>1184</v>
      </c>
      <c r="AF12" s="74">
        <f t="shared" si="19"/>
        <v>1184</v>
      </c>
      <c r="AG12" s="74">
        <v>0</v>
      </c>
      <c r="AH12" s="74">
        <v>1184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106980</v>
      </c>
      <c r="AN12" s="74">
        <f t="shared" si="21"/>
        <v>16560</v>
      </c>
      <c r="AO12" s="74">
        <v>16560</v>
      </c>
      <c r="AP12" s="74">
        <v>0</v>
      </c>
      <c r="AQ12" s="74">
        <v>0</v>
      </c>
      <c r="AR12" s="74">
        <v>0</v>
      </c>
      <c r="AS12" s="74">
        <f t="shared" si="22"/>
        <v>363</v>
      </c>
      <c r="AT12" s="74">
        <v>0</v>
      </c>
      <c r="AU12" s="74">
        <v>336</v>
      </c>
      <c r="AV12" s="74">
        <v>27</v>
      </c>
      <c r="AW12" s="74">
        <v>0</v>
      </c>
      <c r="AX12" s="74">
        <f t="shared" si="23"/>
        <v>90057</v>
      </c>
      <c r="AY12" s="74">
        <v>46688</v>
      </c>
      <c r="AZ12" s="74">
        <v>43305</v>
      </c>
      <c r="BA12" s="74">
        <v>64</v>
      </c>
      <c r="BB12" s="74">
        <v>0</v>
      </c>
      <c r="BC12" s="74">
        <v>20393</v>
      </c>
      <c r="BD12" s="74">
        <v>0</v>
      </c>
      <c r="BE12" s="74">
        <v>3120</v>
      </c>
      <c r="BF12" s="74">
        <f t="shared" si="24"/>
        <v>111284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14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14</v>
      </c>
      <c r="BV12" s="74">
        <v>0</v>
      </c>
      <c r="BW12" s="74">
        <v>14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32455</v>
      </c>
      <c r="CF12" s="74">
        <v>0</v>
      </c>
      <c r="CG12" s="74">
        <v>0</v>
      </c>
      <c r="CH12" s="74">
        <f t="shared" si="31"/>
        <v>14</v>
      </c>
      <c r="CI12" s="74">
        <f t="shared" si="32"/>
        <v>1184</v>
      </c>
      <c r="CJ12" s="74">
        <f t="shared" si="33"/>
        <v>1184</v>
      </c>
      <c r="CK12" s="74">
        <f t="shared" si="34"/>
        <v>0</v>
      </c>
      <c r="CL12" s="74">
        <f t="shared" si="35"/>
        <v>1184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106994</v>
      </c>
      <c r="CR12" s="74">
        <f t="shared" si="41"/>
        <v>16560</v>
      </c>
      <c r="CS12" s="74">
        <f t="shared" si="42"/>
        <v>16560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377</v>
      </c>
      <c r="CX12" s="74">
        <f t="shared" si="47"/>
        <v>0</v>
      </c>
      <c r="CY12" s="74">
        <f t="shared" si="48"/>
        <v>350</v>
      </c>
      <c r="CZ12" s="74">
        <f t="shared" si="49"/>
        <v>27</v>
      </c>
      <c r="DA12" s="74">
        <f t="shared" si="50"/>
        <v>0</v>
      </c>
      <c r="DB12" s="74">
        <f t="shared" si="51"/>
        <v>90057</v>
      </c>
      <c r="DC12" s="74">
        <f t="shared" si="52"/>
        <v>46688</v>
      </c>
      <c r="DD12" s="74">
        <f t="shared" si="53"/>
        <v>43305</v>
      </c>
      <c r="DE12" s="74">
        <f t="shared" si="54"/>
        <v>64</v>
      </c>
      <c r="DF12" s="74">
        <f t="shared" si="55"/>
        <v>0</v>
      </c>
      <c r="DG12" s="74">
        <f t="shared" si="56"/>
        <v>52848</v>
      </c>
      <c r="DH12" s="74">
        <f t="shared" si="57"/>
        <v>0</v>
      </c>
      <c r="DI12" s="74">
        <f t="shared" si="58"/>
        <v>3120</v>
      </c>
      <c r="DJ12" s="74">
        <f t="shared" si="59"/>
        <v>111298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57563</v>
      </c>
      <c r="E13" s="74">
        <f t="shared" si="7"/>
        <v>4782</v>
      </c>
      <c r="F13" s="74">
        <v>0</v>
      </c>
      <c r="G13" s="74">
        <v>0</v>
      </c>
      <c r="H13" s="74">
        <v>0</v>
      </c>
      <c r="I13" s="74">
        <v>4750</v>
      </c>
      <c r="J13" s="75" t="s">
        <v>109</v>
      </c>
      <c r="K13" s="74">
        <v>32</v>
      </c>
      <c r="L13" s="74">
        <v>52781</v>
      </c>
      <c r="M13" s="74">
        <f t="shared" si="8"/>
        <v>7609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7609</v>
      </c>
      <c r="V13" s="74">
        <f t="shared" si="10"/>
        <v>65172</v>
      </c>
      <c r="W13" s="74">
        <f t="shared" si="11"/>
        <v>4782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4750</v>
      </c>
      <c r="AB13" s="75" t="s">
        <v>109</v>
      </c>
      <c r="AC13" s="74">
        <f t="shared" si="16"/>
        <v>32</v>
      </c>
      <c r="AD13" s="74">
        <f t="shared" si="17"/>
        <v>60390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362</v>
      </c>
      <c r="AM13" s="74">
        <f t="shared" si="20"/>
        <v>48051</v>
      </c>
      <c r="AN13" s="74">
        <f t="shared" si="21"/>
        <v>3044</v>
      </c>
      <c r="AO13" s="74">
        <v>3044</v>
      </c>
      <c r="AP13" s="74">
        <v>0</v>
      </c>
      <c r="AQ13" s="74">
        <v>0</v>
      </c>
      <c r="AR13" s="74">
        <v>0</v>
      </c>
      <c r="AS13" s="74">
        <f t="shared" si="22"/>
        <v>45007</v>
      </c>
      <c r="AT13" s="74">
        <v>45007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9150</v>
      </c>
      <c r="BD13" s="74">
        <v>0</v>
      </c>
      <c r="BE13" s="74">
        <v>0</v>
      </c>
      <c r="BF13" s="74">
        <f t="shared" si="24"/>
        <v>48051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338</v>
      </c>
      <c r="BP13" s="74">
        <f t="shared" si="28"/>
        <v>338</v>
      </c>
      <c r="BQ13" s="74">
        <v>338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7271</v>
      </c>
      <c r="CF13" s="74">
        <v>0</v>
      </c>
      <c r="CG13" s="74">
        <v>0</v>
      </c>
      <c r="CH13" s="74">
        <f t="shared" si="31"/>
        <v>338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362</v>
      </c>
      <c r="CQ13" s="74">
        <f t="shared" si="40"/>
        <v>48389</v>
      </c>
      <c r="CR13" s="74">
        <f t="shared" si="41"/>
        <v>3382</v>
      </c>
      <c r="CS13" s="74">
        <f t="shared" si="42"/>
        <v>3382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45007</v>
      </c>
      <c r="CX13" s="74">
        <f t="shared" si="47"/>
        <v>45007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16421</v>
      </c>
      <c r="DH13" s="74">
        <f t="shared" si="57"/>
        <v>0</v>
      </c>
      <c r="DI13" s="74">
        <f t="shared" si="58"/>
        <v>0</v>
      </c>
      <c r="DJ13" s="74">
        <f t="shared" si="59"/>
        <v>48389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148047</v>
      </c>
      <c r="E14" s="74">
        <f t="shared" si="7"/>
        <v>11310</v>
      </c>
      <c r="F14" s="74">
        <v>0</v>
      </c>
      <c r="G14" s="74">
        <v>0</v>
      </c>
      <c r="H14" s="74">
        <v>0</v>
      </c>
      <c r="I14" s="74">
        <v>11310</v>
      </c>
      <c r="J14" s="75" t="s">
        <v>109</v>
      </c>
      <c r="K14" s="74">
        <v>0</v>
      </c>
      <c r="L14" s="74">
        <v>136737</v>
      </c>
      <c r="M14" s="74">
        <f t="shared" si="8"/>
        <v>28700</v>
      </c>
      <c r="N14" s="74">
        <f t="shared" si="9"/>
        <v>5</v>
      </c>
      <c r="O14" s="74">
        <v>0</v>
      </c>
      <c r="P14" s="74">
        <v>0</v>
      </c>
      <c r="Q14" s="74">
        <v>0</v>
      </c>
      <c r="R14" s="74">
        <v>5</v>
      </c>
      <c r="S14" s="75" t="s">
        <v>109</v>
      </c>
      <c r="T14" s="74">
        <v>0</v>
      </c>
      <c r="U14" s="74">
        <v>28695</v>
      </c>
      <c r="V14" s="74">
        <f t="shared" si="10"/>
        <v>176747</v>
      </c>
      <c r="W14" s="74">
        <f t="shared" si="11"/>
        <v>11315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11315</v>
      </c>
      <c r="AB14" s="75" t="s">
        <v>109</v>
      </c>
      <c r="AC14" s="74">
        <f t="shared" si="16"/>
        <v>0</v>
      </c>
      <c r="AD14" s="74">
        <f t="shared" si="17"/>
        <v>165432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710</v>
      </c>
      <c r="AM14" s="74">
        <f t="shared" si="20"/>
        <v>94195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94195</v>
      </c>
      <c r="AY14" s="74">
        <v>94195</v>
      </c>
      <c r="AZ14" s="74">
        <v>0</v>
      </c>
      <c r="BA14" s="74">
        <v>0</v>
      </c>
      <c r="BB14" s="74">
        <v>0</v>
      </c>
      <c r="BC14" s="74">
        <v>50425</v>
      </c>
      <c r="BD14" s="74">
        <v>0</v>
      </c>
      <c r="BE14" s="74">
        <v>2717</v>
      </c>
      <c r="BF14" s="74">
        <f t="shared" si="24"/>
        <v>96912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28655</v>
      </c>
      <c r="CF14" s="74">
        <v>0</v>
      </c>
      <c r="CG14" s="74">
        <v>45</v>
      </c>
      <c r="CH14" s="74">
        <f t="shared" si="31"/>
        <v>45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710</v>
      </c>
      <c r="CQ14" s="74">
        <f t="shared" si="40"/>
        <v>94195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94195</v>
      </c>
      <c r="DC14" s="74">
        <f t="shared" si="52"/>
        <v>94195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79080</v>
      </c>
      <c r="DH14" s="74">
        <f t="shared" si="57"/>
        <v>0</v>
      </c>
      <c r="DI14" s="74">
        <f t="shared" si="58"/>
        <v>2762</v>
      </c>
      <c r="DJ14" s="74">
        <f t="shared" si="59"/>
        <v>96957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207899</v>
      </c>
      <c r="E15" s="74">
        <f t="shared" si="7"/>
        <v>22140</v>
      </c>
      <c r="F15" s="74">
        <v>0</v>
      </c>
      <c r="G15" s="74">
        <v>4158</v>
      </c>
      <c r="H15" s="74">
        <v>0</v>
      </c>
      <c r="I15" s="74">
        <v>17958</v>
      </c>
      <c r="J15" s="75" t="s">
        <v>109</v>
      </c>
      <c r="K15" s="74">
        <v>24</v>
      </c>
      <c r="L15" s="74">
        <v>185759</v>
      </c>
      <c r="M15" s="74">
        <f t="shared" si="8"/>
        <v>60323</v>
      </c>
      <c r="N15" s="74">
        <f t="shared" si="9"/>
        <v>10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10</v>
      </c>
      <c r="U15" s="74">
        <v>60313</v>
      </c>
      <c r="V15" s="74">
        <f t="shared" si="10"/>
        <v>268222</v>
      </c>
      <c r="W15" s="74">
        <f t="shared" si="11"/>
        <v>22150</v>
      </c>
      <c r="X15" s="74">
        <f t="shared" si="12"/>
        <v>0</v>
      </c>
      <c r="Y15" s="74">
        <f t="shared" si="13"/>
        <v>4158</v>
      </c>
      <c r="Z15" s="74">
        <f t="shared" si="14"/>
        <v>0</v>
      </c>
      <c r="AA15" s="74">
        <f t="shared" si="15"/>
        <v>17958</v>
      </c>
      <c r="AB15" s="75" t="s">
        <v>109</v>
      </c>
      <c r="AC15" s="74">
        <f t="shared" si="16"/>
        <v>34</v>
      </c>
      <c r="AD15" s="74">
        <f t="shared" si="17"/>
        <v>246072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1070</v>
      </c>
      <c r="AM15" s="74">
        <f t="shared" si="20"/>
        <v>170355</v>
      </c>
      <c r="AN15" s="74">
        <f t="shared" si="21"/>
        <v>2500</v>
      </c>
      <c r="AO15" s="74">
        <v>2500</v>
      </c>
      <c r="AP15" s="74">
        <v>0</v>
      </c>
      <c r="AQ15" s="74">
        <v>0</v>
      </c>
      <c r="AR15" s="74">
        <v>0</v>
      </c>
      <c r="AS15" s="74">
        <f t="shared" si="22"/>
        <v>167855</v>
      </c>
      <c r="AT15" s="74">
        <v>143673</v>
      </c>
      <c r="AU15" s="74">
        <v>24182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36474</v>
      </c>
      <c r="BD15" s="74">
        <v>0</v>
      </c>
      <c r="BE15" s="74">
        <v>0</v>
      </c>
      <c r="BF15" s="74">
        <f t="shared" si="24"/>
        <v>170355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2561</v>
      </c>
      <c r="BP15" s="74">
        <f t="shared" si="28"/>
        <v>2500</v>
      </c>
      <c r="BQ15" s="74">
        <v>2500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61</v>
      </c>
      <c r="CA15" s="74">
        <v>0</v>
      </c>
      <c r="CB15" s="74">
        <v>0</v>
      </c>
      <c r="CC15" s="74">
        <v>0</v>
      </c>
      <c r="CD15" s="74">
        <v>61</v>
      </c>
      <c r="CE15" s="74">
        <v>57762</v>
      </c>
      <c r="CF15" s="74">
        <v>0</v>
      </c>
      <c r="CG15" s="74">
        <v>0</v>
      </c>
      <c r="CH15" s="74">
        <f t="shared" si="31"/>
        <v>2561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1070</v>
      </c>
      <c r="CQ15" s="74">
        <f t="shared" si="40"/>
        <v>172916</v>
      </c>
      <c r="CR15" s="74">
        <f t="shared" si="41"/>
        <v>5000</v>
      </c>
      <c r="CS15" s="74">
        <f t="shared" si="42"/>
        <v>5000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167855</v>
      </c>
      <c r="CX15" s="74">
        <f t="shared" si="47"/>
        <v>143673</v>
      </c>
      <c r="CY15" s="74">
        <f t="shared" si="48"/>
        <v>24182</v>
      </c>
      <c r="CZ15" s="74">
        <f t="shared" si="49"/>
        <v>0</v>
      </c>
      <c r="DA15" s="74">
        <f t="shared" si="50"/>
        <v>0</v>
      </c>
      <c r="DB15" s="74">
        <f t="shared" si="51"/>
        <v>61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61</v>
      </c>
      <c r="DG15" s="74">
        <f t="shared" si="56"/>
        <v>94236</v>
      </c>
      <c r="DH15" s="74">
        <f t="shared" si="57"/>
        <v>0</v>
      </c>
      <c r="DI15" s="74">
        <f t="shared" si="58"/>
        <v>0</v>
      </c>
      <c r="DJ15" s="74">
        <f t="shared" si="59"/>
        <v>172916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80850</v>
      </c>
      <c r="E16" s="74">
        <f t="shared" si="7"/>
        <v>17862</v>
      </c>
      <c r="F16" s="74">
        <v>0</v>
      </c>
      <c r="G16" s="74">
        <v>101</v>
      </c>
      <c r="H16" s="74">
        <v>0</v>
      </c>
      <c r="I16" s="74">
        <v>17019</v>
      </c>
      <c r="J16" s="75" t="s">
        <v>109</v>
      </c>
      <c r="K16" s="74">
        <v>742</v>
      </c>
      <c r="L16" s="74">
        <v>62988</v>
      </c>
      <c r="M16" s="74">
        <f t="shared" si="8"/>
        <v>7599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0</v>
      </c>
      <c r="U16" s="74">
        <v>7599</v>
      </c>
      <c r="V16" s="74">
        <f t="shared" si="10"/>
        <v>88449</v>
      </c>
      <c r="W16" s="74">
        <f t="shared" si="11"/>
        <v>17862</v>
      </c>
      <c r="X16" s="74">
        <f t="shared" si="12"/>
        <v>0</v>
      </c>
      <c r="Y16" s="74">
        <f t="shared" si="13"/>
        <v>101</v>
      </c>
      <c r="Z16" s="74">
        <f t="shared" si="14"/>
        <v>0</v>
      </c>
      <c r="AA16" s="74">
        <f t="shared" si="15"/>
        <v>17019</v>
      </c>
      <c r="AB16" s="75" t="s">
        <v>109</v>
      </c>
      <c r="AC16" s="74">
        <f t="shared" si="16"/>
        <v>742</v>
      </c>
      <c r="AD16" s="74">
        <f t="shared" si="17"/>
        <v>70587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50329</v>
      </c>
      <c r="AN16" s="74">
        <f t="shared" si="21"/>
        <v>4802</v>
      </c>
      <c r="AO16" s="74">
        <v>4802</v>
      </c>
      <c r="AP16" s="74">
        <v>0</v>
      </c>
      <c r="AQ16" s="74">
        <v>0</v>
      </c>
      <c r="AR16" s="74">
        <v>0</v>
      </c>
      <c r="AS16" s="74">
        <f t="shared" si="22"/>
        <v>219</v>
      </c>
      <c r="AT16" s="74">
        <v>219</v>
      </c>
      <c r="AU16" s="74">
        <v>0</v>
      </c>
      <c r="AV16" s="74">
        <v>0</v>
      </c>
      <c r="AW16" s="74">
        <v>0</v>
      </c>
      <c r="AX16" s="74">
        <f t="shared" si="23"/>
        <v>45308</v>
      </c>
      <c r="AY16" s="74">
        <v>43558</v>
      </c>
      <c r="AZ16" s="74">
        <v>0</v>
      </c>
      <c r="BA16" s="74">
        <v>1750</v>
      </c>
      <c r="BB16" s="74">
        <v>0</v>
      </c>
      <c r="BC16" s="74">
        <v>25481</v>
      </c>
      <c r="BD16" s="74">
        <v>0</v>
      </c>
      <c r="BE16" s="74">
        <v>5040</v>
      </c>
      <c r="BF16" s="74">
        <f t="shared" si="24"/>
        <v>55369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7599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50329</v>
      </c>
      <c r="CR16" s="74">
        <f t="shared" si="41"/>
        <v>4802</v>
      </c>
      <c r="CS16" s="74">
        <f t="shared" si="42"/>
        <v>4802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219</v>
      </c>
      <c r="CX16" s="74">
        <f t="shared" si="47"/>
        <v>219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45308</v>
      </c>
      <c r="DC16" s="74">
        <f t="shared" si="52"/>
        <v>43558</v>
      </c>
      <c r="DD16" s="74">
        <f t="shared" si="53"/>
        <v>0</v>
      </c>
      <c r="DE16" s="74">
        <f t="shared" si="54"/>
        <v>1750</v>
      </c>
      <c r="DF16" s="74">
        <f t="shared" si="55"/>
        <v>0</v>
      </c>
      <c r="DG16" s="74">
        <f t="shared" si="56"/>
        <v>33080</v>
      </c>
      <c r="DH16" s="74">
        <f t="shared" si="57"/>
        <v>0</v>
      </c>
      <c r="DI16" s="74">
        <f t="shared" si="58"/>
        <v>5040</v>
      </c>
      <c r="DJ16" s="74">
        <f t="shared" si="59"/>
        <v>55369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214073</v>
      </c>
      <c r="E17" s="74">
        <f t="shared" si="7"/>
        <v>18075</v>
      </c>
      <c r="F17" s="74">
        <v>0</v>
      </c>
      <c r="G17" s="74">
        <v>0</v>
      </c>
      <c r="H17" s="74">
        <v>0</v>
      </c>
      <c r="I17" s="74">
        <v>17280</v>
      </c>
      <c r="J17" s="75" t="s">
        <v>109</v>
      </c>
      <c r="K17" s="74">
        <v>795</v>
      </c>
      <c r="L17" s="74">
        <v>195998</v>
      </c>
      <c r="M17" s="74">
        <f t="shared" si="8"/>
        <v>8070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8070</v>
      </c>
      <c r="V17" s="74">
        <f t="shared" si="10"/>
        <v>222143</v>
      </c>
      <c r="W17" s="74">
        <f t="shared" si="11"/>
        <v>18075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17280</v>
      </c>
      <c r="AB17" s="75" t="s">
        <v>109</v>
      </c>
      <c r="AC17" s="74">
        <f t="shared" si="16"/>
        <v>795</v>
      </c>
      <c r="AD17" s="74">
        <f t="shared" si="17"/>
        <v>204068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92150</v>
      </c>
      <c r="AM17" s="74">
        <f t="shared" si="20"/>
        <v>56595</v>
      </c>
      <c r="AN17" s="74">
        <f t="shared" si="21"/>
        <v>4252</v>
      </c>
      <c r="AO17" s="74">
        <v>4252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52343</v>
      </c>
      <c r="AY17" s="74">
        <v>49847</v>
      </c>
      <c r="AZ17" s="74">
        <v>0</v>
      </c>
      <c r="BA17" s="74">
        <v>2496</v>
      </c>
      <c r="BB17" s="74">
        <v>0</v>
      </c>
      <c r="BC17" s="74">
        <v>57947</v>
      </c>
      <c r="BD17" s="74">
        <v>0</v>
      </c>
      <c r="BE17" s="74">
        <v>7381</v>
      </c>
      <c r="BF17" s="74">
        <f t="shared" si="24"/>
        <v>63976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304</v>
      </c>
      <c r="BP17" s="74">
        <f t="shared" si="28"/>
        <v>304</v>
      </c>
      <c r="BQ17" s="74">
        <v>304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7766</v>
      </c>
      <c r="CF17" s="74">
        <v>0</v>
      </c>
      <c r="CG17" s="74">
        <v>0</v>
      </c>
      <c r="CH17" s="74">
        <f t="shared" si="31"/>
        <v>304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92150</v>
      </c>
      <c r="CQ17" s="74">
        <f t="shared" si="40"/>
        <v>56899</v>
      </c>
      <c r="CR17" s="74">
        <f t="shared" si="41"/>
        <v>4556</v>
      </c>
      <c r="CS17" s="74">
        <f t="shared" si="42"/>
        <v>4556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52343</v>
      </c>
      <c r="DC17" s="74">
        <f t="shared" si="52"/>
        <v>49847</v>
      </c>
      <c r="DD17" s="74">
        <f t="shared" si="53"/>
        <v>0</v>
      </c>
      <c r="DE17" s="74">
        <f t="shared" si="54"/>
        <v>2496</v>
      </c>
      <c r="DF17" s="74">
        <f t="shared" si="55"/>
        <v>0</v>
      </c>
      <c r="DG17" s="74">
        <f t="shared" si="56"/>
        <v>65713</v>
      </c>
      <c r="DH17" s="74">
        <f t="shared" si="57"/>
        <v>0</v>
      </c>
      <c r="DI17" s="74">
        <f t="shared" si="58"/>
        <v>7381</v>
      </c>
      <c r="DJ17" s="74">
        <f t="shared" si="59"/>
        <v>64280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140604</v>
      </c>
      <c r="E18" s="74">
        <f t="shared" si="7"/>
        <v>17199</v>
      </c>
      <c r="F18" s="74">
        <v>0</v>
      </c>
      <c r="G18" s="74">
        <v>0</v>
      </c>
      <c r="H18" s="74">
        <v>0</v>
      </c>
      <c r="I18" s="74">
        <v>12176</v>
      </c>
      <c r="J18" s="75" t="s">
        <v>109</v>
      </c>
      <c r="K18" s="74">
        <v>5023</v>
      </c>
      <c r="L18" s="74">
        <v>123405</v>
      </c>
      <c r="M18" s="74">
        <f t="shared" si="8"/>
        <v>38462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38462</v>
      </c>
      <c r="V18" s="74">
        <f t="shared" si="10"/>
        <v>179066</v>
      </c>
      <c r="W18" s="74">
        <f t="shared" si="11"/>
        <v>17199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12176</v>
      </c>
      <c r="AB18" s="75" t="s">
        <v>109</v>
      </c>
      <c r="AC18" s="74">
        <f t="shared" si="16"/>
        <v>5023</v>
      </c>
      <c r="AD18" s="74">
        <f t="shared" si="17"/>
        <v>161867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74217</v>
      </c>
      <c r="AN18" s="74">
        <f t="shared" si="21"/>
        <v>4180</v>
      </c>
      <c r="AO18" s="74">
        <v>4180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70037</v>
      </c>
      <c r="AY18" s="74">
        <v>70037</v>
      </c>
      <c r="AZ18" s="74">
        <v>0</v>
      </c>
      <c r="BA18" s="74">
        <v>0</v>
      </c>
      <c r="BB18" s="74">
        <v>0</v>
      </c>
      <c r="BC18" s="74">
        <v>62501</v>
      </c>
      <c r="BD18" s="74">
        <v>0</v>
      </c>
      <c r="BE18" s="74">
        <v>3886</v>
      </c>
      <c r="BF18" s="74">
        <f t="shared" si="24"/>
        <v>78103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38462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74217</v>
      </c>
      <c r="CR18" s="74">
        <f t="shared" si="41"/>
        <v>4180</v>
      </c>
      <c r="CS18" s="74">
        <f t="shared" si="42"/>
        <v>4180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70037</v>
      </c>
      <c r="DC18" s="74">
        <f t="shared" si="52"/>
        <v>70037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100963</v>
      </c>
      <c r="DH18" s="74">
        <f t="shared" si="57"/>
        <v>0</v>
      </c>
      <c r="DI18" s="74">
        <f t="shared" si="58"/>
        <v>3886</v>
      </c>
      <c r="DJ18" s="74">
        <f t="shared" si="59"/>
        <v>78103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162923</v>
      </c>
      <c r="E19" s="74">
        <f t="shared" si="7"/>
        <v>6959</v>
      </c>
      <c r="F19" s="74">
        <v>0</v>
      </c>
      <c r="G19" s="74">
        <v>0</v>
      </c>
      <c r="H19" s="74">
        <v>0</v>
      </c>
      <c r="I19" s="74">
        <v>6440</v>
      </c>
      <c r="J19" s="75" t="s">
        <v>109</v>
      </c>
      <c r="K19" s="74">
        <v>519</v>
      </c>
      <c r="L19" s="74">
        <v>155964</v>
      </c>
      <c r="M19" s="74">
        <f t="shared" si="8"/>
        <v>11193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11193</v>
      </c>
      <c r="V19" s="74">
        <f t="shared" si="10"/>
        <v>174116</v>
      </c>
      <c r="W19" s="74">
        <f t="shared" si="11"/>
        <v>6959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6440</v>
      </c>
      <c r="AB19" s="75" t="s">
        <v>109</v>
      </c>
      <c r="AC19" s="74">
        <f t="shared" si="16"/>
        <v>519</v>
      </c>
      <c r="AD19" s="74">
        <f t="shared" si="17"/>
        <v>167157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82329</v>
      </c>
      <c r="AM19" s="74">
        <f t="shared" si="20"/>
        <v>32301</v>
      </c>
      <c r="AN19" s="74">
        <f t="shared" si="21"/>
        <v>2000</v>
      </c>
      <c r="AO19" s="74">
        <v>2000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30301</v>
      </c>
      <c r="AY19" s="74">
        <v>27968</v>
      </c>
      <c r="AZ19" s="74">
        <v>2333</v>
      </c>
      <c r="BA19" s="74">
        <v>0</v>
      </c>
      <c r="BB19" s="74">
        <v>0</v>
      </c>
      <c r="BC19" s="74">
        <v>48293</v>
      </c>
      <c r="BD19" s="74">
        <v>0</v>
      </c>
      <c r="BE19" s="74">
        <v>0</v>
      </c>
      <c r="BF19" s="74">
        <f t="shared" si="24"/>
        <v>32301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11193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82329</v>
      </c>
      <c r="CQ19" s="74">
        <f t="shared" si="40"/>
        <v>32301</v>
      </c>
      <c r="CR19" s="74">
        <f t="shared" si="41"/>
        <v>2000</v>
      </c>
      <c r="CS19" s="74">
        <f t="shared" si="42"/>
        <v>2000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30301</v>
      </c>
      <c r="DC19" s="74">
        <f t="shared" si="52"/>
        <v>27968</v>
      </c>
      <c r="DD19" s="74">
        <f t="shared" si="53"/>
        <v>2333</v>
      </c>
      <c r="DE19" s="74">
        <f t="shared" si="54"/>
        <v>0</v>
      </c>
      <c r="DF19" s="74">
        <f t="shared" si="55"/>
        <v>0</v>
      </c>
      <c r="DG19" s="74">
        <f t="shared" si="56"/>
        <v>59486</v>
      </c>
      <c r="DH19" s="74">
        <f t="shared" si="57"/>
        <v>0</v>
      </c>
      <c r="DI19" s="74">
        <f t="shared" si="58"/>
        <v>0</v>
      </c>
      <c r="DJ19" s="74">
        <f t="shared" si="59"/>
        <v>32301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80573</v>
      </c>
      <c r="E20" s="74">
        <f t="shared" si="7"/>
        <v>5468</v>
      </c>
      <c r="F20" s="74">
        <v>0</v>
      </c>
      <c r="G20" s="74">
        <v>0</v>
      </c>
      <c r="H20" s="74">
        <v>0</v>
      </c>
      <c r="I20" s="74">
        <v>5468</v>
      </c>
      <c r="J20" s="75" t="s">
        <v>109</v>
      </c>
      <c r="K20" s="74">
        <v>0</v>
      </c>
      <c r="L20" s="74">
        <v>75105</v>
      </c>
      <c r="M20" s="74">
        <f t="shared" si="8"/>
        <v>9152</v>
      </c>
      <c r="N20" s="74">
        <f t="shared" si="9"/>
        <v>2569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2569</v>
      </c>
      <c r="U20" s="74">
        <v>6583</v>
      </c>
      <c r="V20" s="74">
        <f t="shared" si="10"/>
        <v>89725</v>
      </c>
      <c r="W20" s="74">
        <f t="shared" si="11"/>
        <v>8037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5468</v>
      </c>
      <c r="AB20" s="75" t="s">
        <v>109</v>
      </c>
      <c r="AC20" s="74">
        <f t="shared" si="16"/>
        <v>2569</v>
      </c>
      <c r="AD20" s="74">
        <f t="shared" si="17"/>
        <v>81688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7036</v>
      </c>
      <c r="AM20" s="74">
        <f t="shared" si="20"/>
        <v>46350</v>
      </c>
      <c r="AN20" s="74">
        <f t="shared" si="21"/>
        <v>5791</v>
      </c>
      <c r="AO20" s="74">
        <v>5791</v>
      </c>
      <c r="AP20" s="74">
        <v>0</v>
      </c>
      <c r="AQ20" s="74">
        <v>0</v>
      </c>
      <c r="AR20" s="74">
        <v>0</v>
      </c>
      <c r="AS20" s="74">
        <f t="shared" si="22"/>
        <v>36216</v>
      </c>
      <c r="AT20" s="74">
        <v>0</v>
      </c>
      <c r="AU20" s="74">
        <v>36216</v>
      </c>
      <c r="AV20" s="74">
        <v>0</v>
      </c>
      <c r="AW20" s="74">
        <v>0</v>
      </c>
      <c r="AX20" s="74">
        <f t="shared" si="23"/>
        <v>4343</v>
      </c>
      <c r="AY20" s="74">
        <v>3780</v>
      </c>
      <c r="AZ20" s="74">
        <v>0</v>
      </c>
      <c r="BA20" s="74">
        <v>0</v>
      </c>
      <c r="BB20" s="74">
        <v>563</v>
      </c>
      <c r="BC20" s="74">
        <v>27187</v>
      </c>
      <c r="BD20" s="74">
        <v>0</v>
      </c>
      <c r="BE20" s="74">
        <v>0</v>
      </c>
      <c r="BF20" s="74">
        <f t="shared" si="24"/>
        <v>46350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/>
      <c r="CE20" s="74">
        <v>9152</v>
      </c>
      <c r="CF20" s="74"/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7036</v>
      </c>
      <c r="CQ20" s="74">
        <f t="shared" si="40"/>
        <v>46350</v>
      </c>
      <c r="CR20" s="74">
        <f t="shared" si="41"/>
        <v>5791</v>
      </c>
      <c r="CS20" s="74">
        <f t="shared" si="42"/>
        <v>5791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36216</v>
      </c>
      <c r="CX20" s="74">
        <f t="shared" si="47"/>
        <v>0</v>
      </c>
      <c r="CY20" s="74">
        <f t="shared" si="48"/>
        <v>36216</v>
      </c>
      <c r="CZ20" s="74">
        <f t="shared" si="49"/>
        <v>0</v>
      </c>
      <c r="DA20" s="74">
        <f t="shared" si="50"/>
        <v>0</v>
      </c>
      <c r="DB20" s="74">
        <f t="shared" si="51"/>
        <v>4343</v>
      </c>
      <c r="DC20" s="74">
        <f t="shared" si="52"/>
        <v>3780</v>
      </c>
      <c r="DD20" s="74">
        <f t="shared" si="53"/>
        <v>0</v>
      </c>
      <c r="DE20" s="74">
        <f t="shared" si="54"/>
        <v>0</v>
      </c>
      <c r="DF20" s="74">
        <f t="shared" si="55"/>
        <v>563</v>
      </c>
      <c r="DG20" s="74">
        <f t="shared" si="56"/>
        <v>36339</v>
      </c>
      <c r="DH20" s="74">
        <f t="shared" si="57"/>
        <v>0</v>
      </c>
      <c r="DI20" s="74">
        <f t="shared" si="58"/>
        <v>0</v>
      </c>
      <c r="DJ20" s="74">
        <f t="shared" si="59"/>
        <v>46350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350700</v>
      </c>
      <c r="E21" s="74">
        <f t="shared" si="7"/>
        <v>27868</v>
      </c>
      <c r="F21" s="74">
        <v>0</v>
      </c>
      <c r="G21" s="74">
        <v>0</v>
      </c>
      <c r="H21" s="74">
        <v>0</v>
      </c>
      <c r="I21" s="74">
        <v>27847</v>
      </c>
      <c r="J21" s="75" t="s">
        <v>109</v>
      </c>
      <c r="K21" s="74">
        <v>21</v>
      </c>
      <c r="L21" s="74">
        <v>322832</v>
      </c>
      <c r="M21" s="74">
        <f t="shared" si="8"/>
        <v>43676</v>
      </c>
      <c r="N21" s="74">
        <f t="shared" si="9"/>
        <v>3300</v>
      </c>
      <c r="O21" s="74">
        <v>0</v>
      </c>
      <c r="P21" s="74">
        <v>0</v>
      </c>
      <c r="Q21" s="74">
        <v>0</v>
      </c>
      <c r="R21" s="74">
        <v>3300</v>
      </c>
      <c r="S21" s="75" t="s">
        <v>109</v>
      </c>
      <c r="T21" s="74">
        <v>0</v>
      </c>
      <c r="U21" s="74">
        <v>40376</v>
      </c>
      <c r="V21" s="74">
        <f t="shared" si="10"/>
        <v>394376</v>
      </c>
      <c r="W21" s="74">
        <f t="shared" si="11"/>
        <v>31168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31147</v>
      </c>
      <c r="AB21" s="75" t="s">
        <v>109</v>
      </c>
      <c r="AC21" s="74">
        <f t="shared" si="16"/>
        <v>21</v>
      </c>
      <c r="AD21" s="74">
        <f t="shared" si="17"/>
        <v>363208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22156</v>
      </c>
      <c r="AM21" s="74">
        <f t="shared" si="20"/>
        <v>241518</v>
      </c>
      <c r="AN21" s="74">
        <f t="shared" si="21"/>
        <v>41232</v>
      </c>
      <c r="AO21" s="74">
        <v>15347</v>
      </c>
      <c r="AP21" s="74">
        <v>0</v>
      </c>
      <c r="AQ21" s="74">
        <v>25885</v>
      </c>
      <c r="AR21" s="74">
        <v>0</v>
      </c>
      <c r="AS21" s="74">
        <f t="shared" si="22"/>
        <v>62478</v>
      </c>
      <c r="AT21" s="74">
        <v>0</v>
      </c>
      <c r="AU21" s="74">
        <v>62478</v>
      </c>
      <c r="AV21" s="74">
        <v>0</v>
      </c>
      <c r="AW21" s="74">
        <v>0</v>
      </c>
      <c r="AX21" s="74">
        <f t="shared" si="23"/>
        <v>136019</v>
      </c>
      <c r="AY21" s="74">
        <v>127015</v>
      </c>
      <c r="AZ21" s="74">
        <v>9003</v>
      </c>
      <c r="BA21" s="74">
        <v>1</v>
      </c>
      <c r="BB21" s="74">
        <v>0</v>
      </c>
      <c r="BC21" s="74">
        <v>80533</v>
      </c>
      <c r="BD21" s="74">
        <v>1789</v>
      </c>
      <c r="BE21" s="74">
        <v>6493</v>
      </c>
      <c r="BF21" s="74">
        <f t="shared" si="24"/>
        <v>248011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4204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2104</v>
      </c>
      <c r="BV21" s="74">
        <v>0</v>
      </c>
      <c r="BW21" s="74">
        <v>2104</v>
      </c>
      <c r="BX21" s="74">
        <v>0</v>
      </c>
      <c r="BY21" s="74">
        <v>0</v>
      </c>
      <c r="BZ21" s="74">
        <f t="shared" si="30"/>
        <v>2100</v>
      </c>
      <c r="CA21" s="74">
        <v>0</v>
      </c>
      <c r="CB21" s="74">
        <v>2100</v>
      </c>
      <c r="CC21" s="74">
        <v>0</v>
      </c>
      <c r="CD21" s="74">
        <v>0</v>
      </c>
      <c r="CE21" s="74">
        <v>39472</v>
      </c>
      <c r="CF21" s="74">
        <v>0</v>
      </c>
      <c r="CG21" s="74">
        <v>0</v>
      </c>
      <c r="CH21" s="74">
        <f t="shared" si="31"/>
        <v>4204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22156</v>
      </c>
      <c r="CQ21" s="74">
        <f t="shared" si="40"/>
        <v>245722</v>
      </c>
      <c r="CR21" s="74">
        <f t="shared" si="41"/>
        <v>41232</v>
      </c>
      <c r="CS21" s="74">
        <f t="shared" si="42"/>
        <v>15347</v>
      </c>
      <c r="CT21" s="74">
        <f t="shared" si="43"/>
        <v>0</v>
      </c>
      <c r="CU21" s="74">
        <f t="shared" si="44"/>
        <v>25885</v>
      </c>
      <c r="CV21" s="74">
        <f t="shared" si="45"/>
        <v>0</v>
      </c>
      <c r="CW21" s="74">
        <f t="shared" si="46"/>
        <v>64582</v>
      </c>
      <c r="CX21" s="74">
        <f t="shared" si="47"/>
        <v>0</v>
      </c>
      <c r="CY21" s="74">
        <f t="shared" si="48"/>
        <v>64582</v>
      </c>
      <c r="CZ21" s="74">
        <f t="shared" si="49"/>
        <v>0</v>
      </c>
      <c r="DA21" s="74">
        <f t="shared" si="50"/>
        <v>0</v>
      </c>
      <c r="DB21" s="74">
        <f t="shared" si="51"/>
        <v>138119</v>
      </c>
      <c r="DC21" s="74">
        <f t="shared" si="52"/>
        <v>127015</v>
      </c>
      <c r="DD21" s="74">
        <f t="shared" si="53"/>
        <v>11103</v>
      </c>
      <c r="DE21" s="74">
        <f t="shared" si="54"/>
        <v>1</v>
      </c>
      <c r="DF21" s="74">
        <f t="shared" si="55"/>
        <v>0</v>
      </c>
      <c r="DG21" s="74">
        <f t="shared" si="56"/>
        <v>120005</v>
      </c>
      <c r="DH21" s="74">
        <f t="shared" si="57"/>
        <v>1789</v>
      </c>
      <c r="DI21" s="74">
        <f t="shared" si="58"/>
        <v>6493</v>
      </c>
      <c r="DJ21" s="74">
        <f t="shared" si="59"/>
        <v>252215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146622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109</v>
      </c>
      <c r="K22" s="74">
        <v>0</v>
      </c>
      <c r="L22" s="74">
        <v>146622</v>
      </c>
      <c r="M22" s="74">
        <f t="shared" si="8"/>
        <v>26752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26752</v>
      </c>
      <c r="V22" s="74">
        <f t="shared" si="10"/>
        <v>173374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109</v>
      </c>
      <c r="AC22" s="74">
        <f t="shared" si="16"/>
        <v>0</v>
      </c>
      <c r="AD22" s="74">
        <f t="shared" si="17"/>
        <v>173374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16821</v>
      </c>
      <c r="AM22" s="74">
        <f t="shared" si="20"/>
        <v>16053</v>
      </c>
      <c r="AN22" s="74">
        <f t="shared" si="21"/>
        <v>1746</v>
      </c>
      <c r="AO22" s="74">
        <v>1746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14307</v>
      </c>
      <c r="AY22" s="74">
        <v>14307</v>
      </c>
      <c r="AZ22" s="74">
        <v>0</v>
      </c>
      <c r="BA22" s="74">
        <v>0</v>
      </c>
      <c r="BB22" s="74">
        <v>0</v>
      </c>
      <c r="BC22" s="74">
        <v>113748</v>
      </c>
      <c r="BD22" s="74">
        <v>0</v>
      </c>
      <c r="BE22" s="74">
        <v>0</v>
      </c>
      <c r="BF22" s="74">
        <f t="shared" si="24"/>
        <v>16053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50</v>
      </c>
      <c r="BP22" s="74">
        <f t="shared" si="28"/>
        <v>50</v>
      </c>
      <c r="BQ22" s="74">
        <v>50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26702</v>
      </c>
      <c r="CF22" s="74">
        <v>0</v>
      </c>
      <c r="CG22" s="74">
        <v>0</v>
      </c>
      <c r="CH22" s="74">
        <f t="shared" si="31"/>
        <v>50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16821</v>
      </c>
      <c r="CQ22" s="74">
        <f t="shared" si="40"/>
        <v>16103</v>
      </c>
      <c r="CR22" s="74">
        <f t="shared" si="41"/>
        <v>1796</v>
      </c>
      <c r="CS22" s="74">
        <f t="shared" si="42"/>
        <v>1796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14307</v>
      </c>
      <c r="DC22" s="74">
        <f t="shared" si="52"/>
        <v>14307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140450</v>
      </c>
      <c r="DH22" s="74">
        <f t="shared" si="57"/>
        <v>0</v>
      </c>
      <c r="DI22" s="74">
        <f t="shared" si="58"/>
        <v>0</v>
      </c>
      <c r="DJ22" s="74">
        <f t="shared" si="59"/>
        <v>16103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188211</v>
      </c>
      <c r="E23" s="74">
        <f t="shared" si="7"/>
        <v>7725</v>
      </c>
      <c r="F23" s="74">
        <v>0</v>
      </c>
      <c r="G23" s="74">
        <v>409</v>
      </c>
      <c r="H23" s="74">
        <v>0</v>
      </c>
      <c r="I23" s="74">
        <v>4048</v>
      </c>
      <c r="J23" s="75" t="s">
        <v>109</v>
      </c>
      <c r="K23" s="74">
        <v>3268</v>
      </c>
      <c r="L23" s="74">
        <v>180486</v>
      </c>
      <c r="M23" s="74">
        <f t="shared" si="8"/>
        <v>28382</v>
      </c>
      <c r="N23" s="74">
        <f t="shared" si="9"/>
        <v>5</v>
      </c>
      <c r="O23" s="74">
        <v>0</v>
      </c>
      <c r="P23" s="74">
        <v>0</v>
      </c>
      <c r="Q23" s="74">
        <v>0</v>
      </c>
      <c r="R23" s="74">
        <v>5</v>
      </c>
      <c r="S23" s="75" t="s">
        <v>109</v>
      </c>
      <c r="T23" s="74">
        <v>0</v>
      </c>
      <c r="U23" s="74">
        <v>28377</v>
      </c>
      <c r="V23" s="74">
        <f t="shared" si="10"/>
        <v>216593</v>
      </c>
      <c r="W23" s="74">
        <f t="shared" si="11"/>
        <v>7730</v>
      </c>
      <c r="X23" s="74">
        <f t="shared" si="12"/>
        <v>0</v>
      </c>
      <c r="Y23" s="74">
        <f t="shared" si="13"/>
        <v>409</v>
      </c>
      <c r="Z23" s="74">
        <f t="shared" si="14"/>
        <v>0</v>
      </c>
      <c r="AA23" s="74">
        <f t="shared" si="15"/>
        <v>4053</v>
      </c>
      <c r="AB23" s="75" t="s">
        <v>109</v>
      </c>
      <c r="AC23" s="74">
        <f t="shared" si="16"/>
        <v>3268</v>
      </c>
      <c r="AD23" s="74">
        <f t="shared" si="17"/>
        <v>208863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17022</v>
      </c>
      <c r="AM23" s="74">
        <f t="shared" si="20"/>
        <v>78052</v>
      </c>
      <c r="AN23" s="74">
        <f t="shared" si="21"/>
        <v>5254</v>
      </c>
      <c r="AO23" s="74">
        <v>5254</v>
      </c>
      <c r="AP23" s="74">
        <v>0</v>
      </c>
      <c r="AQ23" s="74">
        <v>0</v>
      </c>
      <c r="AR23" s="74">
        <v>0</v>
      </c>
      <c r="AS23" s="74">
        <f t="shared" si="22"/>
        <v>17907</v>
      </c>
      <c r="AT23" s="74">
        <v>0</v>
      </c>
      <c r="AU23" s="74">
        <v>17907</v>
      </c>
      <c r="AV23" s="74">
        <v>0</v>
      </c>
      <c r="AW23" s="74">
        <v>0</v>
      </c>
      <c r="AX23" s="74">
        <f t="shared" si="23"/>
        <v>52503</v>
      </c>
      <c r="AY23" s="74">
        <v>32812</v>
      </c>
      <c r="AZ23" s="74">
        <v>19691</v>
      </c>
      <c r="BA23" s="74">
        <v>0</v>
      </c>
      <c r="BB23" s="74">
        <v>0</v>
      </c>
      <c r="BC23" s="74">
        <v>93137</v>
      </c>
      <c r="BD23" s="74">
        <v>2388</v>
      </c>
      <c r="BE23" s="74">
        <v>0</v>
      </c>
      <c r="BF23" s="74">
        <f t="shared" si="24"/>
        <v>78052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1326</v>
      </c>
      <c r="BP23" s="74">
        <f t="shared" si="28"/>
        <v>1326</v>
      </c>
      <c r="BQ23" s="74">
        <v>1326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27056</v>
      </c>
      <c r="CF23" s="74">
        <v>0</v>
      </c>
      <c r="CG23" s="74">
        <v>0</v>
      </c>
      <c r="CH23" s="74">
        <f t="shared" si="31"/>
        <v>1326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17022</v>
      </c>
      <c r="CQ23" s="74">
        <f t="shared" si="40"/>
        <v>79378</v>
      </c>
      <c r="CR23" s="74">
        <f t="shared" si="41"/>
        <v>6580</v>
      </c>
      <c r="CS23" s="74">
        <f t="shared" si="42"/>
        <v>6580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17907</v>
      </c>
      <c r="CX23" s="74">
        <f t="shared" si="47"/>
        <v>0</v>
      </c>
      <c r="CY23" s="74">
        <f t="shared" si="48"/>
        <v>17907</v>
      </c>
      <c r="CZ23" s="74">
        <f t="shared" si="49"/>
        <v>0</v>
      </c>
      <c r="DA23" s="74">
        <f t="shared" si="50"/>
        <v>0</v>
      </c>
      <c r="DB23" s="74">
        <f t="shared" si="51"/>
        <v>52503</v>
      </c>
      <c r="DC23" s="74">
        <f t="shared" si="52"/>
        <v>32812</v>
      </c>
      <c r="DD23" s="74">
        <f t="shared" si="53"/>
        <v>19691</v>
      </c>
      <c r="DE23" s="74">
        <f t="shared" si="54"/>
        <v>0</v>
      </c>
      <c r="DF23" s="74">
        <f t="shared" si="55"/>
        <v>0</v>
      </c>
      <c r="DG23" s="74">
        <f t="shared" si="56"/>
        <v>120193</v>
      </c>
      <c r="DH23" s="74">
        <f t="shared" si="57"/>
        <v>2388</v>
      </c>
      <c r="DI23" s="74">
        <f t="shared" si="58"/>
        <v>0</v>
      </c>
      <c r="DJ23" s="74">
        <f t="shared" si="59"/>
        <v>79378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159911</v>
      </c>
      <c r="E24" s="74">
        <f t="shared" si="7"/>
        <v>51627</v>
      </c>
      <c r="F24" s="74">
        <v>40549</v>
      </c>
      <c r="G24" s="74">
        <v>0</v>
      </c>
      <c r="H24" s="74">
        <v>0</v>
      </c>
      <c r="I24" s="74">
        <v>10877</v>
      </c>
      <c r="J24" s="75" t="s">
        <v>109</v>
      </c>
      <c r="K24" s="74">
        <v>201</v>
      </c>
      <c r="L24" s="74">
        <v>108284</v>
      </c>
      <c r="M24" s="74">
        <f t="shared" si="8"/>
        <v>26139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26139</v>
      </c>
      <c r="V24" s="74">
        <f t="shared" si="10"/>
        <v>186050</v>
      </c>
      <c r="W24" s="74">
        <f t="shared" si="11"/>
        <v>51627</v>
      </c>
      <c r="X24" s="74">
        <f t="shared" si="12"/>
        <v>40549</v>
      </c>
      <c r="Y24" s="74">
        <f t="shared" si="13"/>
        <v>0</v>
      </c>
      <c r="Z24" s="74">
        <f t="shared" si="14"/>
        <v>0</v>
      </c>
      <c r="AA24" s="74">
        <f t="shared" si="15"/>
        <v>10877</v>
      </c>
      <c r="AB24" s="75" t="s">
        <v>109</v>
      </c>
      <c r="AC24" s="74">
        <f t="shared" si="16"/>
        <v>201</v>
      </c>
      <c r="AD24" s="74">
        <f t="shared" si="17"/>
        <v>134423</v>
      </c>
      <c r="AE24" s="74">
        <f t="shared" si="18"/>
        <v>40549</v>
      </c>
      <c r="AF24" s="74">
        <f t="shared" si="19"/>
        <v>40549</v>
      </c>
      <c r="AG24" s="74">
        <v>0</v>
      </c>
      <c r="AH24" s="74">
        <v>40549</v>
      </c>
      <c r="AI24" s="74">
        <v>0</v>
      </c>
      <c r="AJ24" s="74">
        <v>0</v>
      </c>
      <c r="AK24" s="74">
        <v>0</v>
      </c>
      <c r="AL24" s="74">
        <v>9540</v>
      </c>
      <c r="AM24" s="74">
        <f t="shared" si="20"/>
        <v>70631</v>
      </c>
      <c r="AN24" s="74">
        <f t="shared" si="21"/>
        <v>5355</v>
      </c>
      <c r="AO24" s="74">
        <v>5355</v>
      </c>
      <c r="AP24" s="74">
        <v>0</v>
      </c>
      <c r="AQ24" s="74">
        <v>0</v>
      </c>
      <c r="AR24" s="74">
        <v>0</v>
      </c>
      <c r="AS24" s="74">
        <f t="shared" si="22"/>
        <v>17574</v>
      </c>
      <c r="AT24" s="74">
        <v>0</v>
      </c>
      <c r="AU24" s="74">
        <v>17574</v>
      </c>
      <c r="AV24" s="74">
        <v>0</v>
      </c>
      <c r="AW24" s="74">
        <v>0</v>
      </c>
      <c r="AX24" s="74">
        <f t="shared" si="23"/>
        <v>47702</v>
      </c>
      <c r="AY24" s="74">
        <v>45454</v>
      </c>
      <c r="AZ24" s="74">
        <v>2248</v>
      </c>
      <c r="BA24" s="74">
        <v>0</v>
      </c>
      <c r="BB24" s="74">
        <v>0</v>
      </c>
      <c r="BC24" s="74">
        <v>39191</v>
      </c>
      <c r="BD24" s="74">
        <v>0</v>
      </c>
      <c r="BE24" s="74">
        <v>0</v>
      </c>
      <c r="BF24" s="74">
        <f t="shared" si="24"/>
        <v>111180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26139</v>
      </c>
      <c r="CF24" s="74">
        <v>0</v>
      </c>
      <c r="CG24" s="74">
        <v>0</v>
      </c>
      <c r="CH24" s="74">
        <f t="shared" si="31"/>
        <v>0</v>
      </c>
      <c r="CI24" s="74">
        <f t="shared" si="32"/>
        <v>40549</v>
      </c>
      <c r="CJ24" s="74">
        <f t="shared" si="33"/>
        <v>40549</v>
      </c>
      <c r="CK24" s="74">
        <f t="shared" si="34"/>
        <v>0</v>
      </c>
      <c r="CL24" s="74">
        <f t="shared" si="35"/>
        <v>40549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9540</v>
      </c>
      <c r="CQ24" s="74">
        <f t="shared" si="40"/>
        <v>70631</v>
      </c>
      <c r="CR24" s="74">
        <f t="shared" si="41"/>
        <v>5355</v>
      </c>
      <c r="CS24" s="74">
        <f t="shared" si="42"/>
        <v>5355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17574</v>
      </c>
      <c r="CX24" s="74">
        <f t="shared" si="47"/>
        <v>0</v>
      </c>
      <c r="CY24" s="74">
        <f t="shared" si="48"/>
        <v>17574</v>
      </c>
      <c r="CZ24" s="74">
        <f t="shared" si="49"/>
        <v>0</v>
      </c>
      <c r="DA24" s="74">
        <f t="shared" si="50"/>
        <v>0</v>
      </c>
      <c r="DB24" s="74">
        <f t="shared" si="51"/>
        <v>47702</v>
      </c>
      <c r="DC24" s="74">
        <f t="shared" si="52"/>
        <v>45454</v>
      </c>
      <c r="DD24" s="74">
        <f t="shared" si="53"/>
        <v>2248</v>
      </c>
      <c r="DE24" s="74">
        <f t="shared" si="54"/>
        <v>0</v>
      </c>
      <c r="DF24" s="74">
        <f t="shared" si="55"/>
        <v>0</v>
      </c>
      <c r="DG24" s="74">
        <f t="shared" si="56"/>
        <v>65330</v>
      </c>
      <c r="DH24" s="74">
        <f t="shared" si="57"/>
        <v>0</v>
      </c>
      <c r="DI24" s="74">
        <f t="shared" si="58"/>
        <v>0</v>
      </c>
      <c r="DJ24" s="74">
        <f t="shared" si="59"/>
        <v>111180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91662</v>
      </c>
      <c r="E25" s="74">
        <f t="shared" si="7"/>
        <v>7935</v>
      </c>
      <c r="F25" s="74">
        <v>0</v>
      </c>
      <c r="G25" s="74">
        <v>0</v>
      </c>
      <c r="H25" s="74">
        <v>0</v>
      </c>
      <c r="I25" s="74">
        <v>7911</v>
      </c>
      <c r="J25" s="75" t="s">
        <v>109</v>
      </c>
      <c r="K25" s="74">
        <v>24</v>
      </c>
      <c r="L25" s="74">
        <v>83727</v>
      </c>
      <c r="M25" s="74">
        <f t="shared" si="8"/>
        <v>17896</v>
      </c>
      <c r="N25" s="74">
        <f t="shared" si="9"/>
        <v>4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4</v>
      </c>
      <c r="U25" s="74">
        <v>17892</v>
      </c>
      <c r="V25" s="74">
        <f t="shared" si="10"/>
        <v>109558</v>
      </c>
      <c r="W25" s="74">
        <f t="shared" si="11"/>
        <v>7939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7911</v>
      </c>
      <c r="AB25" s="75" t="s">
        <v>109</v>
      </c>
      <c r="AC25" s="74">
        <f t="shared" si="16"/>
        <v>28</v>
      </c>
      <c r="AD25" s="74">
        <f t="shared" si="17"/>
        <v>101619</v>
      </c>
      <c r="AE25" s="74">
        <f t="shared" si="18"/>
        <v>500</v>
      </c>
      <c r="AF25" s="74">
        <f t="shared" si="19"/>
        <v>500</v>
      </c>
      <c r="AG25" s="74">
        <v>0</v>
      </c>
      <c r="AH25" s="74">
        <v>0</v>
      </c>
      <c r="AI25" s="74">
        <v>0</v>
      </c>
      <c r="AJ25" s="74">
        <v>500</v>
      </c>
      <c r="AK25" s="74">
        <v>0</v>
      </c>
      <c r="AL25" s="74">
        <v>8447</v>
      </c>
      <c r="AM25" s="74">
        <f t="shared" si="20"/>
        <v>23142</v>
      </c>
      <c r="AN25" s="74">
        <f t="shared" si="21"/>
        <v>4593</v>
      </c>
      <c r="AO25" s="74">
        <v>4593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18549</v>
      </c>
      <c r="AY25" s="74">
        <v>17839</v>
      </c>
      <c r="AZ25" s="74">
        <v>139</v>
      </c>
      <c r="BA25" s="74">
        <v>522</v>
      </c>
      <c r="BB25" s="74">
        <v>49</v>
      </c>
      <c r="BC25" s="74">
        <v>59568</v>
      </c>
      <c r="BD25" s="74">
        <v>0</v>
      </c>
      <c r="BE25" s="74">
        <v>5</v>
      </c>
      <c r="BF25" s="74">
        <f t="shared" si="24"/>
        <v>23647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17896</v>
      </c>
      <c r="CF25" s="74">
        <v>0</v>
      </c>
      <c r="CG25" s="74">
        <v>0</v>
      </c>
      <c r="CH25" s="74">
        <f t="shared" si="31"/>
        <v>0</v>
      </c>
      <c r="CI25" s="74">
        <f t="shared" si="32"/>
        <v>500</v>
      </c>
      <c r="CJ25" s="74">
        <f t="shared" si="33"/>
        <v>500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500</v>
      </c>
      <c r="CO25" s="74">
        <f t="shared" si="38"/>
        <v>0</v>
      </c>
      <c r="CP25" s="74">
        <f t="shared" si="39"/>
        <v>8447</v>
      </c>
      <c r="CQ25" s="74">
        <f t="shared" si="40"/>
        <v>23142</v>
      </c>
      <c r="CR25" s="74">
        <f t="shared" si="41"/>
        <v>4593</v>
      </c>
      <c r="CS25" s="74">
        <f t="shared" si="42"/>
        <v>4593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18549</v>
      </c>
      <c r="DC25" s="74">
        <f t="shared" si="52"/>
        <v>17839</v>
      </c>
      <c r="DD25" s="74">
        <f t="shared" si="53"/>
        <v>139</v>
      </c>
      <c r="DE25" s="74">
        <f t="shared" si="54"/>
        <v>522</v>
      </c>
      <c r="DF25" s="74">
        <f t="shared" si="55"/>
        <v>49</v>
      </c>
      <c r="DG25" s="74">
        <f t="shared" si="56"/>
        <v>77464</v>
      </c>
      <c r="DH25" s="74">
        <f t="shared" si="57"/>
        <v>0</v>
      </c>
      <c r="DI25" s="74">
        <f t="shared" si="58"/>
        <v>5</v>
      </c>
      <c r="DJ25" s="74">
        <f t="shared" si="59"/>
        <v>23647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78541</v>
      </c>
      <c r="E26" s="74">
        <f t="shared" si="7"/>
        <v>2882</v>
      </c>
      <c r="F26" s="74">
        <v>0</v>
      </c>
      <c r="G26" s="74">
        <v>0</v>
      </c>
      <c r="H26" s="74">
        <v>0</v>
      </c>
      <c r="I26" s="74">
        <v>40</v>
      </c>
      <c r="J26" s="75" t="s">
        <v>109</v>
      </c>
      <c r="K26" s="74">
        <v>2842</v>
      </c>
      <c r="L26" s="74">
        <v>75659</v>
      </c>
      <c r="M26" s="74">
        <f t="shared" si="8"/>
        <v>17295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17295</v>
      </c>
      <c r="V26" s="74">
        <f t="shared" si="10"/>
        <v>95836</v>
      </c>
      <c r="W26" s="74">
        <f t="shared" si="11"/>
        <v>2882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40</v>
      </c>
      <c r="AB26" s="75" t="s">
        <v>109</v>
      </c>
      <c r="AC26" s="74">
        <f t="shared" si="16"/>
        <v>2842</v>
      </c>
      <c r="AD26" s="74">
        <f t="shared" si="17"/>
        <v>92954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7995</v>
      </c>
      <c r="AM26" s="74">
        <f t="shared" si="20"/>
        <v>17627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17627</v>
      </c>
      <c r="AT26" s="74">
        <v>17105</v>
      </c>
      <c r="AU26" s="74">
        <v>522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52919</v>
      </c>
      <c r="BD26" s="74">
        <v>0</v>
      </c>
      <c r="BE26" s="74">
        <v>0</v>
      </c>
      <c r="BF26" s="74">
        <f t="shared" si="24"/>
        <v>17627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17295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7995</v>
      </c>
      <c r="CQ26" s="74">
        <f t="shared" si="40"/>
        <v>17627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17627</v>
      </c>
      <c r="CX26" s="74">
        <f t="shared" si="47"/>
        <v>17105</v>
      </c>
      <c r="CY26" s="74">
        <f t="shared" si="48"/>
        <v>522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70214</v>
      </c>
      <c r="DH26" s="74">
        <f t="shared" si="57"/>
        <v>0</v>
      </c>
      <c r="DI26" s="74">
        <f t="shared" si="58"/>
        <v>0</v>
      </c>
      <c r="DJ26" s="74">
        <f t="shared" si="59"/>
        <v>17627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149</v>
      </c>
      <c r="B2" s="148" t="s">
        <v>150</v>
      </c>
      <c r="C2" s="151" t="s">
        <v>151</v>
      </c>
      <c r="D2" s="131" t="s">
        <v>152</v>
      </c>
      <c r="E2" s="78"/>
      <c r="F2" s="78"/>
      <c r="G2" s="78"/>
      <c r="H2" s="78"/>
      <c r="I2" s="78"/>
      <c r="J2" s="78"/>
      <c r="K2" s="78"/>
      <c r="L2" s="79"/>
      <c r="M2" s="131" t="s">
        <v>153</v>
      </c>
      <c r="N2" s="78"/>
      <c r="O2" s="78"/>
      <c r="P2" s="78"/>
      <c r="Q2" s="78"/>
      <c r="R2" s="78"/>
      <c r="S2" s="78"/>
      <c r="T2" s="78"/>
      <c r="U2" s="79"/>
      <c r="V2" s="131" t="s">
        <v>154</v>
      </c>
      <c r="W2" s="78"/>
      <c r="X2" s="78"/>
      <c r="Y2" s="78"/>
      <c r="Z2" s="78"/>
      <c r="AA2" s="78"/>
      <c r="AB2" s="78"/>
      <c r="AC2" s="78"/>
      <c r="AD2" s="79"/>
      <c r="AE2" s="132" t="s">
        <v>155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3" t="s">
        <v>158</v>
      </c>
      <c r="E3" s="83"/>
      <c r="F3" s="83"/>
      <c r="G3" s="83"/>
      <c r="H3" s="83"/>
      <c r="I3" s="83"/>
      <c r="J3" s="83"/>
      <c r="K3" s="83"/>
      <c r="L3" s="84"/>
      <c r="M3" s="133" t="s">
        <v>158</v>
      </c>
      <c r="N3" s="83"/>
      <c r="O3" s="83"/>
      <c r="P3" s="83"/>
      <c r="Q3" s="83"/>
      <c r="R3" s="83"/>
      <c r="S3" s="83"/>
      <c r="T3" s="83"/>
      <c r="U3" s="84"/>
      <c r="V3" s="133" t="s">
        <v>159</v>
      </c>
      <c r="W3" s="83"/>
      <c r="X3" s="83"/>
      <c r="Y3" s="83"/>
      <c r="Z3" s="83"/>
      <c r="AA3" s="83"/>
      <c r="AB3" s="83"/>
      <c r="AC3" s="83"/>
      <c r="AD3" s="84"/>
      <c r="AE3" s="134" t="s">
        <v>160</v>
      </c>
      <c r="AF3" s="80"/>
      <c r="AG3" s="80"/>
      <c r="AH3" s="80"/>
      <c r="AI3" s="80"/>
      <c r="AJ3" s="80"/>
      <c r="AK3" s="80"/>
      <c r="AL3" s="85"/>
      <c r="AM3" s="81" t="s">
        <v>161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162</v>
      </c>
      <c r="BG3" s="134" t="s">
        <v>163</v>
      </c>
      <c r="BH3" s="80"/>
      <c r="BI3" s="80"/>
      <c r="BJ3" s="80"/>
      <c r="BK3" s="80"/>
      <c r="BL3" s="80"/>
      <c r="BM3" s="80"/>
      <c r="BN3" s="85"/>
      <c r="BO3" s="81" t="s">
        <v>161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164</v>
      </c>
      <c r="CH3" s="90" t="s">
        <v>154</v>
      </c>
      <c r="CI3" s="134" t="s">
        <v>163</v>
      </c>
      <c r="CJ3" s="80"/>
      <c r="CK3" s="80"/>
      <c r="CL3" s="80"/>
      <c r="CM3" s="80"/>
      <c r="CN3" s="80"/>
      <c r="CO3" s="80"/>
      <c r="CP3" s="85"/>
      <c r="CQ3" s="81" t="s">
        <v>165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154</v>
      </c>
    </row>
    <row r="4" spans="1:114" s="55" customFormat="1" ht="13.5" customHeight="1">
      <c r="A4" s="149"/>
      <c r="B4" s="149"/>
      <c r="C4" s="152"/>
      <c r="D4" s="68"/>
      <c r="E4" s="133" t="s">
        <v>166</v>
      </c>
      <c r="F4" s="91"/>
      <c r="G4" s="91"/>
      <c r="H4" s="91"/>
      <c r="I4" s="91"/>
      <c r="J4" s="91"/>
      <c r="K4" s="92"/>
      <c r="L4" s="124" t="s">
        <v>167</v>
      </c>
      <c r="M4" s="68"/>
      <c r="N4" s="133" t="s">
        <v>168</v>
      </c>
      <c r="O4" s="91"/>
      <c r="P4" s="91"/>
      <c r="Q4" s="91"/>
      <c r="R4" s="91"/>
      <c r="S4" s="91"/>
      <c r="T4" s="92"/>
      <c r="U4" s="124" t="s">
        <v>169</v>
      </c>
      <c r="V4" s="68"/>
      <c r="W4" s="133" t="s">
        <v>168</v>
      </c>
      <c r="X4" s="91"/>
      <c r="Y4" s="91"/>
      <c r="Z4" s="91"/>
      <c r="AA4" s="91"/>
      <c r="AB4" s="91"/>
      <c r="AC4" s="92"/>
      <c r="AD4" s="124" t="s">
        <v>167</v>
      </c>
      <c r="AE4" s="90" t="s">
        <v>170</v>
      </c>
      <c r="AF4" s="95" t="s">
        <v>171</v>
      </c>
      <c r="AG4" s="89"/>
      <c r="AH4" s="93"/>
      <c r="AI4" s="80"/>
      <c r="AJ4" s="94"/>
      <c r="AK4" s="135" t="s">
        <v>172</v>
      </c>
      <c r="AL4" s="146" t="s">
        <v>173</v>
      </c>
      <c r="AM4" s="90" t="s">
        <v>162</v>
      </c>
      <c r="AN4" s="134" t="s">
        <v>174</v>
      </c>
      <c r="AO4" s="87"/>
      <c r="AP4" s="87"/>
      <c r="AQ4" s="87"/>
      <c r="AR4" s="88"/>
      <c r="AS4" s="134" t="s">
        <v>175</v>
      </c>
      <c r="AT4" s="80"/>
      <c r="AU4" s="80"/>
      <c r="AV4" s="94"/>
      <c r="AW4" s="95" t="s">
        <v>176</v>
      </c>
      <c r="AX4" s="134" t="s">
        <v>177</v>
      </c>
      <c r="AY4" s="86"/>
      <c r="AZ4" s="87"/>
      <c r="BA4" s="87"/>
      <c r="BB4" s="88"/>
      <c r="BC4" s="95" t="s">
        <v>2</v>
      </c>
      <c r="BD4" s="95" t="s">
        <v>178</v>
      </c>
      <c r="BE4" s="90"/>
      <c r="BF4" s="90"/>
      <c r="BG4" s="90" t="s">
        <v>179</v>
      </c>
      <c r="BH4" s="95" t="s">
        <v>180</v>
      </c>
      <c r="BI4" s="89"/>
      <c r="BJ4" s="93"/>
      <c r="BK4" s="80"/>
      <c r="BL4" s="94"/>
      <c r="BM4" s="135" t="s">
        <v>181</v>
      </c>
      <c r="BN4" s="146" t="s">
        <v>173</v>
      </c>
      <c r="BO4" s="90" t="s">
        <v>162</v>
      </c>
      <c r="BP4" s="134" t="s">
        <v>182</v>
      </c>
      <c r="BQ4" s="87"/>
      <c r="BR4" s="87"/>
      <c r="BS4" s="87"/>
      <c r="BT4" s="88"/>
      <c r="BU4" s="134" t="s">
        <v>183</v>
      </c>
      <c r="BV4" s="80"/>
      <c r="BW4" s="80"/>
      <c r="BX4" s="94"/>
      <c r="BY4" s="95" t="s">
        <v>184</v>
      </c>
      <c r="BZ4" s="134" t="s">
        <v>185</v>
      </c>
      <c r="CA4" s="96"/>
      <c r="CB4" s="96"/>
      <c r="CC4" s="97"/>
      <c r="CD4" s="88"/>
      <c r="CE4" s="95" t="s">
        <v>2</v>
      </c>
      <c r="CF4" s="95" t="s">
        <v>178</v>
      </c>
      <c r="CG4" s="90"/>
      <c r="CH4" s="90"/>
      <c r="CI4" s="90" t="s">
        <v>162</v>
      </c>
      <c r="CJ4" s="95" t="s">
        <v>186</v>
      </c>
      <c r="CK4" s="89"/>
      <c r="CL4" s="93"/>
      <c r="CM4" s="80"/>
      <c r="CN4" s="94"/>
      <c r="CO4" s="135" t="s">
        <v>187</v>
      </c>
      <c r="CP4" s="146" t="s">
        <v>188</v>
      </c>
      <c r="CQ4" s="90" t="s">
        <v>162</v>
      </c>
      <c r="CR4" s="134" t="s">
        <v>182</v>
      </c>
      <c r="CS4" s="87"/>
      <c r="CT4" s="87"/>
      <c r="CU4" s="87"/>
      <c r="CV4" s="88"/>
      <c r="CW4" s="134" t="s">
        <v>189</v>
      </c>
      <c r="CX4" s="80"/>
      <c r="CY4" s="80"/>
      <c r="CZ4" s="94"/>
      <c r="DA4" s="95" t="s">
        <v>176</v>
      </c>
      <c r="DB4" s="134" t="s">
        <v>190</v>
      </c>
      <c r="DC4" s="87"/>
      <c r="DD4" s="87"/>
      <c r="DE4" s="87"/>
      <c r="DF4" s="88"/>
      <c r="DG4" s="95" t="s">
        <v>191</v>
      </c>
      <c r="DH4" s="95" t="s">
        <v>178</v>
      </c>
      <c r="DI4" s="90"/>
      <c r="DJ4" s="90"/>
    </row>
    <row r="5" spans="1:114" s="55" customFormat="1" ht="22.5">
      <c r="A5" s="149"/>
      <c r="B5" s="149"/>
      <c r="C5" s="152"/>
      <c r="D5" s="68"/>
      <c r="E5" s="125" t="s">
        <v>162</v>
      </c>
      <c r="F5" s="123" t="s">
        <v>192</v>
      </c>
      <c r="G5" s="123" t="s">
        <v>193</v>
      </c>
      <c r="H5" s="123" t="s">
        <v>194</v>
      </c>
      <c r="I5" s="123" t="s">
        <v>195</v>
      </c>
      <c r="J5" s="123" t="s">
        <v>3</v>
      </c>
      <c r="K5" s="123" t="s">
        <v>196</v>
      </c>
      <c r="L5" s="67"/>
      <c r="M5" s="68"/>
      <c r="N5" s="125" t="s">
        <v>162</v>
      </c>
      <c r="O5" s="123" t="s">
        <v>192</v>
      </c>
      <c r="P5" s="123" t="s">
        <v>197</v>
      </c>
      <c r="Q5" s="123" t="s">
        <v>198</v>
      </c>
      <c r="R5" s="123" t="s">
        <v>199</v>
      </c>
      <c r="S5" s="123" t="s">
        <v>200</v>
      </c>
      <c r="T5" s="123" t="s">
        <v>4</v>
      </c>
      <c r="U5" s="67"/>
      <c r="V5" s="68"/>
      <c r="W5" s="125" t="s">
        <v>162</v>
      </c>
      <c r="X5" s="123" t="s">
        <v>192</v>
      </c>
      <c r="Y5" s="123" t="s">
        <v>193</v>
      </c>
      <c r="Z5" s="123" t="s">
        <v>201</v>
      </c>
      <c r="AA5" s="123" t="s">
        <v>195</v>
      </c>
      <c r="AB5" s="123" t="s">
        <v>3</v>
      </c>
      <c r="AC5" s="123" t="s">
        <v>4</v>
      </c>
      <c r="AD5" s="67"/>
      <c r="AE5" s="90"/>
      <c r="AF5" s="90" t="s">
        <v>162</v>
      </c>
      <c r="AG5" s="135" t="s">
        <v>202</v>
      </c>
      <c r="AH5" s="135" t="s">
        <v>203</v>
      </c>
      <c r="AI5" s="135" t="s">
        <v>204</v>
      </c>
      <c r="AJ5" s="135" t="s">
        <v>4</v>
      </c>
      <c r="AK5" s="98"/>
      <c r="AL5" s="147"/>
      <c r="AM5" s="90"/>
      <c r="AN5" s="90" t="s">
        <v>162</v>
      </c>
      <c r="AO5" s="90" t="s">
        <v>205</v>
      </c>
      <c r="AP5" s="90" t="s">
        <v>206</v>
      </c>
      <c r="AQ5" s="90" t="s">
        <v>207</v>
      </c>
      <c r="AR5" s="90" t="s">
        <v>208</v>
      </c>
      <c r="AS5" s="90" t="s">
        <v>162</v>
      </c>
      <c r="AT5" s="95" t="s">
        <v>209</v>
      </c>
      <c r="AU5" s="95" t="s">
        <v>210</v>
      </c>
      <c r="AV5" s="95" t="s">
        <v>211</v>
      </c>
      <c r="AW5" s="90"/>
      <c r="AX5" s="90" t="s">
        <v>212</v>
      </c>
      <c r="AY5" s="95" t="s">
        <v>213</v>
      </c>
      <c r="AZ5" s="95" t="s">
        <v>210</v>
      </c>
      <c r="BA5" s="95" t="s">
        <v>214</v>
      </c>
      <c r="BB5" s="95" t="s">
        <v>4</v>
      </c>
      <c r="BC5" s="90"/>
      <c r="BD5" s="90"/>
      <c r="BE5" s="90"/>
      <c r="BF5" s="90"/>
      <c r="BG5" s="90"/>
      <c r="BH5" s="90" t="s">
        <v>179</v>
      </c>
      <c r="BI5" s="135" t="s">
        <v>215</v>
      </c>
      <c r="BJ5" s="135" t="s">
        <v>216</v>
      </c>
      <c r="BK5" s="135" t="s">
        <v>217</v>
      </c>
      <c r="BL5" s="135" t="s">
        <v>4</v>
      </c>
      <c r="BM5" s="98"/>
      <c r="BN5" s="147"/>
      <c r="BO5" s="90"/>
      <c r="BP5" s="90" t="s">
        <v>162</v>
      </c>
      <c r="BQ5" s="90" t="s">
        <v>218</v>
      </c>
      <c r="BR5" s="90" t="s">
        <v>219</v>
      </c>
      <c r="BS5" s="90" t="s">
        <v>220</v>
      </c>
      <c r="BT5" s="90" t="s">
        <v>221</v>
      </c>
      <c r="BU5" s="90" t="s">
        <v>162</v>
      </c>
      <c r="BV5" s="95" t="s">
        <v>209</v>
      </c>
      <c r="BW5" s="95" t="s">
        <v>222</v>
      </c>
      <c r="BX5" s="95" t="s">
        <v>223</v>
      </c>
      <c r="BY5" s="90"/>
      <c r="BZ5" s="90" t="s">
        <v>179</v>
      </c>
      <c r="CA5" s="95" t="s">
        <v>209</v>
      </c>
      <c r="CB5" s="95" t="s">
        <v>210</v>
      </c>
      <c r="CC5" s="95" t="s">
        <v>214</v>
      </c>
      <c r="CD5" s="95" t="s">
        <v>224</v>
      </c>
      <c r="CE5" s="90"/>
      <c r="CF5" s="90"/>
      <c r="CG5" s="90"/>
      <c r="CH5" s="90"/>
      <c r="CI5" s="90"/>
      <c r="CJ5" s="90" t="s">
        <v>212</v>
      </c>
      <c r="CK5" s="135" t="s">
        <v>202</v>
      </c>
      <c r="CL5" s="135" t="s">
        <v>225</v>
      </c>
      <c r="CM5" s="135" t="s">
        <v>217</v>
      </c>
      <c r="CN5" s="135" t="s">
        <v>4</v>
      </c>
      <c r="CO5" s="98"/>
      <c r="CP5" s="147"/>
      <c r="CQ5" s="90"/>
      <c r="CR5" s="90" t="s">
        <v>162</v>
      </c>
      <c r="CS5" s="90" t="s">
        <v>205</v>
      </c>
      <c r="CT5" s="90" t="s">
        <v>226</v>
      </c>
      <c r="CU5" s="90" t="s">
        <v>227</v>
      </c>
      <c r="CV5" s="90" t="s">
        <v>221</v>
      </c>
      <c r="CW5" s="90" t="s">
        <v>162</v>
      </c>
      <c r="CX5" s="95" t="s">
        <v>209</v>
      </c>
      <c r="CY5" s="95" t="s">
        <v>210</v>
      </c>
      <c r="CZ5" s="95" t="s">
        <v>214</v>
      </c>
      <c r="DA5" s="90"/>
      <c r="DB5" s="90" t="s">
        <v>162</v>
      </c>
      <c r="DC5" s="95" t="s">
        <v>209</v>
      </c>
      <c r="DD5" s="95" t="s">
        <v>210</v>
      </c>
      <c r="DE5" s="95" t="s">
        <v>214</v>
      </c>
      <c r="DF5" s="95" t="s">
        <v>4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228</v>
      </c>
      <c r="E6" s="99" t="s">
        <v>228</v>
      </c>
      <c r="F6" s="100" t="s">
        <v>228</v>
      </c>
      <c r="G6" s="100" t="s">
        <v>228</v>
      </c>
      <c r="H6" s="100" t="s">
        <v>228</v>
      </c>
      <c r="I6" s="100" t="s">
        <v>228</v>
      </c>
      <c r="J6" s="100" t="s">
        <v>228</v>
      </c>
      <c r="K6" s="100" t="s">
        <v>228</v>
      </c>
      <c r="L6" s="100" t="s">
        <v>228</v>
      </c>
      <c r="M6" s="99" t="s">
        <v>228</v>
      </c>
      <c r="N6" s="99" t="s">
        <v>228</v>
      </c>
      <c r="O6" s="100" t="s">
        <v>228</v>
      </c>
      <c r="P6" s="100" t="s">
        <v>228</v>
      </c>
      <c r="Q6" s="100" t="s">
        <v>228</v>
      </c>
      <c r="R6" s="100" t="s">
        <v>228</v>
      </c>
      <c r="S6" s="100" t="s">
        <v>228</v>
      </c>
      <c r="T6" s="100" t="s">
        <v>228</v>
      </c>
      <c r="U6" s="100" t="s">
        <v>228</v>
      </c>
      <c r="V6" s="99" t="s">
        <v>228</v>
      </c>
      <c r="W6" s="99" t="s">
        <v>228</v>
      </c>
      <c r="X6" s="100" t="s">
        <v>228</v>
      </c>
      <c r="Y6" s="100" t="s">
        <v>228</v>
      </c>
      <c r="Z6" s="100" t="s">
        <v>228</v>
      </c>
      <c r="AA6" s="100" t="s">
        <v>228</v>
      </c>
      <c r="AB6" s="100" t="s">
        <v>228</v>
      </c>
      <c r="AC6" s="100" t="s">
        <v>228</v>
      </c>
      <c r="AD6" s="100" t="s">
        <v>228</v>
      </c>
      <c r="AE6" s="101" t="s">
        <v>228</v>
      </c>
      <c r="AF6" s="101" t="s">
        <v>228</v>
      </c>
      <c r="AG6" s="102" t="s">
        <v>228</v>
      </c>
      <c r="AH6" s="102" t="s">
        <v>228</v>
      </c>
      <c r="AI6" s="102" t="s">
        <v>228</v>
      </c>
      <c r="AJ6" s="102" t="s">
        <v>228</v>
      </c>
      <c r="AK6" s="102" t="s">
        <v>228</v>
      </c>
      <c r="AL6" s="102" t="s">
        <v>228</v>
      </c>
      <c r="AM6" s="101" t="s">
        <v>228</v>
      </c>
      <c r="AN6" s="101" t="s">
        <v>228</v>
      </c>
      <c r="AO6" s="101" t="s">
        <v>228</v>
      </c>
      <c r="AP6" s="101" t="s">
        <v>228</v>
      </c>
      <c r="AQ6" s="101" t="s">
        <v>228</v>
      </c>
      <c r="AR6" s="101" t="s">
        <v>228</v>
      </c>
      <c r="AS6" s="101" t="s">
        <v>228</v>
      </c>
      <c r="AT6" s="101" t="s">
        <v>228</v>
      </c>
      <c r="AU6" s="101" t="s">
        <v>228</v>
      </c>
      <c r="AV6" s="101" t="s">
        <v>228</v>
      </c>
      <c r="AW6" s="101" t="s">
        <v>228</v>
      </c>
      <c r="AX6" s="101" t="s">
        <v>228</v>
      </c>
      <c r="AY6" s="101" t="s">
        <v>228</v>
      </c>
      <c r="AZ6" s="101" t="s">
        <v>228</v>
      </c>
      <c r="BA6" s="101" t="s">
        <v>228</v>
      </c>
      <c r="BB6" s="101" t="s">
        <v>228</v>
      </c>
      <c r="BC6" s="101" t="s">
        <v>228</v>
      </c>
      <c r="BD6" s="101" t="s">
        <v>228</v>
      </c>
      <c r="BE6" s="101" t="s">
        <v>228</v>
      </c>
      <c r="BF6" s="101" t="s">
        <v>228</v>
      </c>
      <c r="BG6" s="101" t="s">
        <v>228</v>
      </c>
      <c r="BH6" s="101" t="s">
        <v>228</v>
      </c>
      <c r="BI6" s="102" t="s">
        <v>228</v>
      </c>
      <c r="BJ6" s="102" t="s">
        <v>228</v>
      </c>
      <c r="BK6" s="102" t="s">
        <v>228</v>
      </c>
      <c r="BL6" s="102" t="s">
        <v>228</v>
      </c>
      <c r="BM6" s="102" t="s">
        <v>228</v>
      </c>
      <c r="BN6" s="102" t="s">
        <v>228</v>
      </c>
      <c r="BO6" s="101" t="s">
        <v>228</v>
      </c>
      <c r="BP6" s="101" t="s">
        <v>228</v>
      </c>
      <c r="BQ6" s="101" t="s">
        <v>228</v>
      </c>
      <c r="BR6" s="101" t="s">
        <v>228</v>
      </c>
      <c r="BS6" s="101" t="s">
        <v>228</v>
      </c>
      <c r="BT6" s="101" t="s">
        <v>228</v>
      </c>
      <c r="BU6" s="101" t="s">
        <v>228</v>
      </c>
      <c r="BV6" s="101" t="s">
        <v>228</v>
      </c>
      <c r="BW6" s="101" t="s">
        <v>228</v>
      </c>
      <c r="BX6" s="101" t="s">
        <v>228</v>
      </c>
      <c r="BY6" s="101" t="s">
        <v>228</v>
      </c>
      <c r="BZ6" s="101" t="s">
        <v>228</v>
      </c>
      <c r="CA6" s="101" t="s">
        <v>228</v>
      </c>
      <c r="CB6" s="101" t="s">
        <v>228</v>
      </c>
      <c r="CC6" s="101" t="s">
        <v>228</v>
      </c>
      <c r="CD6" s="101" t="s">
        <v>228</v>
      </c>
      <c r="CE6" s="101" t="s">
        <v>228</v>
      </c>
      <c r="CF6" s="101" t="s">
        <v>228</v>
      </c>
      <c r="CG6" s="101" t="s">
        <v>228</v>
      </c>
      <c r="CH6" s="101" t="s">
        <v>228</v>
      </c>
      <c r="CI6" s="101" t="s">
        <v>228</v>
      </c>
      <c r="CJ6" s="101" t="s">
        <v>228</v>
      </c>
      <c r="CK6" s="102" t="s">
        <v>228</v>
      </c>
      <c r="CL6" s="102" t="s">
        <v>228</v>
      </c>
      <c r="CM6" s="102" t="s">
        <v>228</v>
      </c>
      <c r="CN6" s="102" t="s">
        <v>228</v>
      </c>
      <c r="CO6" s="102" t="s">
        <v>228</v>
      </c>
      <c r="CP6" s="102" t="s">
        <v>228</v>
      </c>
      <c r="CQ6" s="101" t="s">
        <v>228</v>
      </c>
      <c r="CR6" s="101" t="s">
        <v>228</v>
      </c>
      <c r="CS6" s="102" t="s">
        <v>228</v>
      </c>
      <c r="CT6" s="102" t="s">
        <v>228</v>
      </c>
      <c r="CU6" s="102" t="s">
        <v>228</v>
      </c>
      <c r="CV6" s="102" t="s">
        <v>228</v>
      </c>
      <c r="CW6" s="101" t="s">
        <v>228</v>
      </c>
      <c r="CX6" s="101" t="s">
        <v>228</v>
      </c>
      <c r="CY6" s="101" t="s">
        <v>228</v>
      </c>
      <c r="CZ6" s="101" t="s">
        <v>228</v>
      </c>
      <c r="DA6" s="101" t="s">
        <v>228</v>
      </c>
      <c r="DB6" s="101" t="s">
        <v>228</v>
      </c>
      <c r="DC6" s="101" t="s">
        <v>228</v>
      </c>
      <c r="DD6" s="101" t="s">
        <v>228</v>
      </c>
      <c r="DE6" s="101" t="s">
        <v>228</v>
      </c>
      <c r="DF6" s="101" t="s">
        <v>228</v>
      </c>
      <c r="DG6" s="101" t="s">
        <v>228</v>
      </c>
      <c r="DH6" s="101" t="s">
        <v>228</v>
      </c>
      <c r="DI6" s="101" t="s">
        <v>228</v>
      </c>
      <c r="DJ6" s="101" t="s">
        <v>228</v>
      </c>
    </row>
    <row r="7" spans="1:114" s="50" customFormat="1" ht="12" customHeight="1">
      <c r="A7" s="48" t="s">
        <v>229</v>
      </c>
      <c r="B7" s="63" t="s">
        <v>230</v>
      </c>
      <c r="C7" s="48" t="s">
        <v>162</v>
      </c>
      <c r="D7" s="70">
        <f aca="true" t="shared" si="0" ref="D7:AK7">SUM(D8:D13)</f>
        <v>334148</v>
      </c>
      <c r="E7" s="70">
        <f t="shared" si="0"/>
        <v>245906</v>
      </c>
      <c r="F7" s="70">
        <f t="shared" si="0"/>
        <v>161</v>
      </c>
      <c r="G7" s="70">
        <f t="shared" si="0"/>
        <v>3067</v>
      </c>
      <c r="H7" s="70">
        <f t="shared" si="0"/>
        <v>0</v>
      </c>
      <c r="I7" s="70">
        <f t="shared" si="0"/>
        <v>137334</v>
      </c>
      <c r="J7" s="70">
        <f t="shared" si="0"/>
        <v>2172148</v>
      </c>
      <c r="K7" s="70">
        <f t="shared" si="0"/>
        <v>105344</v>
      </c>
      <c r="L7" s="70">
        <f t="shared" si="0"/>
        <v>88242</v>
      </c>
      <c r="M7" s="70">
        <f t="shared" si="0"/>
        <v>11117</v>
      </c>
      <c r="N7" s="70">
        <f t="shared" si="0"/>
        <v>2001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13</v>
      </c>
      <c r="S7" s="70">
        <f t="shared" si="0"/>
        <v>877565</v>
      </c>
      <c r="T7" s="70">
        <f t="shared" si="0"/>
        <v>1988</v>
      </c>
      <c r="U7" s="70">
        <f t="shared" si="0"/>
        <v>9116</v>
      </c>
      <c r="V7" s="70">
        <f t="shared" si="0"/>
        <v>345265</v>
      </c>
      <c r="W7" s="70">
        <f t="shared" si="0"/>
        <v>247907</v>
      </c>
      <c r="X7" s="70">
        <f t="shared" si="0"/>
        <v>161</v>
      </c>
      <c r="Y7" s="70">
        <f t="shared" si="0"/>
        <v>3067</v>
      </c>
      <c r="Z7" s="70">
        <f t="shared" si="0"/>
        <v>0</v>
      </c>
      <c r="AA7" s="70">
        <f t="shared" si="0"/>
        <v>137347</v>
      </c>
      <c r="AB7" s="70">
        <f t="shared" si="0"/>
        <v>3049713</v>
      </c>
      <c r="AC7" s="70">
        <f t="shared" si="0"/>
        <v>107332</v>
      </c>
      <c r="AD7" s="70">
        <f t="shared" si="0"/>
        <v>97358</v>
      </c>
      <c r="AE7" s="70">
        <f t="shared" si="0"/>
        <v>378031</v>
      </c>
      <c r="AF7" s="70">
        <f t="shared" si="0"/>
        <v>369148</v>
      </c>
      <c r="AG7" s="70">
        <f t="shared" si="0"/>
        <v>0</v>
      </c>
      <c r="AH7" s="70">
        <f t="shared" si="0"/>
        <v>36120</v>
      </c>
      <c r="AI7" s="70">
        <f t="shared" si="0"/>
        <v>333028</v>
      </c>
      <c r="AJ7" s="70">
        <f t="shared" si="0"/>
        <v>0</v>
      </c>
      <c r="AK7" s="70">
        <f t="shared" si="0"/>
        <v>8883</v>
      </c>
      <c r="AL7" s="71" t="s">
        <v>231</v>
      </c>
      <c r="AM7" s="70">
        <f aca="true" t="shared" si="1" ref="AM7:BB7">SUM(AM8:AM13)</f>
        <v>2090444</v>
      </c>
      <c r="AN7" s="70">
        <f t="shared" si="1"/>
        <v>307486</v>
      </c>
      <c r="AO7" s="70">
        <f t="shared" si="1"/>
        <v>290818</v>
      </c>
      <c r="AP7" s="70">
        <f t="shared" si="1"/>
        <v>0</v>
      </c>
      <c r="AQ7" s="70">
        <f t="shared" si="1"/>
        <v>14299</v>
      </c>
      <c r="AR7" s="70">
        <f t="shared" si="1"/>
        <v>2369</v>
      </c>
      <c r="AS7" s="70">
        <f t="shared" si="1"/>
        <v>759237</v>
      </c>
      <c r="AT7" s="70">
        <f t="shared" si="1"/>
        <v>0</v>
      </c>
      <c r="AU7" s="70">
        <f t="shared" si="1"/>
        <v>723546</v>
      </c>
      <c r="AV7" s="70">
        <f t="shared" si="1"/>
        <v>35691</v>
      </c>
      <c r="AW7" s="70">
        <f t="shared" si="1"/>
        <v>0</v>
      </c>
      <c r="AX7" s="70">
        <f t="shared" si="1"/>
        <v>1015949</v>
      </c>
      <c r="AY7" s="70">
        <f t="shared" si="1"/>
        <v>19388</v>
      </c>
      <c r="AZ7" s="70">
        <f t="shared" si="1"/>
        <v>775718</v>
      </c>
      <c r="BA7" s="70">
        <f t="shared" si="1"/>
        <v>202843</v>
      </c>
      <c r="BB7" s="70">
        <f t="shared" si="1"/>
        <v>18000</v>
      </c>
      <c r="BC7" s="71" t="s">
        <v>231</v>
      </c>
      <c r="BD7" s="70">
        <f aca="true" t="shared" si="2" ref="BD7:BM7">SUM(BD8:BD13)</f>
        <v>7772</v>
      </c>
      <c r="BE7" s="70">
        <f t="shared" si="2"/>
        <v>37821</v>
      </c>
      <c r="BF7" s="70">
        <f t="shared" si="2"/>
        <v>2506296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231</v>
      </c>
      <c r="BO7" s="70">
        <f aca="true" t="shared" si="3" ref="BO7:CD7">SUM(BO8:BO13)</f>
        <v>871847</v>
      </c>
      <c r="BP7" s="70">
        <f t="shared" si="3"/>
        <v>123264</v>
      </c>
      <c r="BQ7" s="70">
        <f t="shared" si="3"/>
        <v>109395</v>
      </c>
      <c r="BR7" s="70">
        <f t="shared" si="3"/>
        <v>0</v>
      </c>
      <c r="BS7" s="70">
        <f t="shared" si="3"/>
        <v>13869</v>
      </c>
      <c r="BT7" s="70">
        <f t="shared" si="3"/>
        <v>0</v>
      </c>
      <c r="BU7" s="70">
        <f t="shared" si="3"/>
        <v>244214</v>
      </c>
      <c r="BV7" s="70">
        <f t="shared" si="3"/>
        <v>0</v>
      </c>
      <c r="BW7" s="70">
        <f t="shared" si="3"/>
        <v>244214</v>
      </c>
      <c r="BX7" s="70">
        <f t="shared" si="3"/>
        <v>0</v>
      </c>
      <c r="BY7" s="70">
        <f t="shared" si="3"/>
        <v>0</v>
      </c>
      <c r="BZ7" s="70">
        <f t="shared" si="3"/>
        <v>503722</v>
      </c>
      <c r="CA7" s="70">
        <f t="shared" si="3"/>
        <v>33706</v>
      </c>
      <c r="CB7" s="70">
        <f t="shared" si="3"/>
        <v>470016</v>
      </c>
      <c r="CC7" s="70">
        <f t="shared" si="3"/>
        <v>0</v>
      </c>
      <c r="CD7" s="70">
        <f t="shared" si="3"/>
        <v>0</v>
      </c>
      <c r="CE7" s="71" t="s">
        <v>231</v>
      </c>
      <c r="CF7" s="70">
        <f aca="true" t="shared" si="4" ref="CF7:CO7">SUM(CF8:CF13)</f>
        <v>647</v>
      </c>
      <c r="CG7" s="70">
        <f t="shared" si="4"/>
        <v>16835</v>
      </c>
      <c r="CH7" s="70">
        <f t="shared" si="4"/>
        <v>888682</v>
      </c>
      <c r="CI7" s="70">
        <f t="shared" si="4"/>
        <v>378031</v>
      </c>
      <c r="CJ7" s="70">
        <f t="shared" si="4"/>
        <v>369148</v>
      </c>
      <c r="CK7" s="70">
        <f t="shared" si="4"/>
        <v>0</v>
      </c>
      <c r="CL7" s="70">
        <f t="shared" si="4"/>
        <v>36120</v>
      </c>
      <c r="CM7" s="70">
        <f t="shared" si="4"/>
        <v>333028</v>
      </c>
      <c r="CN7" s="70">
        <f t="shared" si="4"/>
        <v>0</v>
      </c>
      <c r="CO7" s="70">
        <f t="shared" si="4"/>
        <v>8883</v>
      </c>
      <c r="CP7" s="71" t="s">
        <v>231</v>
      </c>
      <c r="CQ7" s="70">
        <f aca="true" t="shared" si="5" ref="CQ7:DF7">SUM(CQ8:CQ13)</f>
        <v>2962291</v>
      </c>
      <c r="CR7" s="70">
        <f t="shared" si="5"/>
        <v>430750</v>
      </c>
      <c r="CS7" s="70">
        <f t="shared" si="5"/>
        <v>400213</v>
      </c>
      <c r="CT7" s="70">
        <f t="shared" si="5"/>
        <v>0</v>
      </c>
      <c r="CU7" s="70">
        <f t="shared" si="5"/>
        <v>28168</v>
      </c>
      <c r="CV7" s="70">
        <f t="shared" si="5"/>
        <v>2369</v>
      </c>
      <c r="CW7" s="70">
        <f t="shared" si="5"/>
        <v>1003451</v>
      </c>
      <c r="CX7" s="70">
        <f t="shared" si="5"/>
        <v>0</v>
      </c>
      <c r="CY7" s="70">
        <f t="shared" si="5"/>
        <v>967760</v>
      </c>
      <c r="CZ7" s="70">
        <f t="shared" si="5"/>
        <v>35691</v>
      </c>
      <c r="DA7" s="70">
        <f t="shared" si="5"/>
        <v>0</v>
      </c>
      <c r="DB7" s="70">
        <f t="shared" si="5"/>
        <v>1519671</v>
      </c>
      <c r="DC7" s="70">
        <f t="shared" si="5"/>
        <v>53094</v>
      </c>
      <c r="DD7" s="70">
        <f t="shared" si="5"/>
        <v>1245734</v>
      </c>
      <c r="DE7" s="70">
        <f t="shared" si="5"/>
        <v>202843</v>
      </c>
      <c r="DF7" s="70">
        <f t="shared" si="5"/>
        <v>18000</v>
      </c>
      <c r="DG7" s="71" t="s">
        <v>231</v>
      </c>
      <c r="DH7" s="70">
        <f>SUM(DH8:DH13)</f>
        <v>8419</v>
      </c>
      <c r="DI7" s="70">
        <f>SUM(DI8:DI13)</f>
        <v>54656</v>
      </c>
      <c r="DJ7" s="70">
        <f>SUM(DJ8:DJ13)</f>
        <v>3394978</v>
      </c>
    </row>
    <row r="8" spans="1:114" s="50" customFormat="1" ht="12" customHeight="1">
      <c r="A8" s="51" t="s">
        <v>232</v>
      </c>
      <c r="B8" s="64" t="s">
        <v>233</v>
      </c>
      <c r="C8" s="51" t="s">
        <v>234</v>
      </c>
      <c r="D8" s="72">
        <f aca="true" t="shared" si="6" ref="D8:D13">SUM(E8,+L8)</f>
        <v>12718</v>
      </c>
      <c r="E8" s="72">
        <f aca="true" t="shared" si="7" ref="E8:E13">SUM(F8:I8)+K8</f>
        <v>2315</v>
      </c>
      <c r="F8" s="72">
        <v>0</v>
      </c>
      <c r="G8" s="72">
        <v>0</v>
      </c>
      <c r="H8" s="72">
        <v>0</v>
      </c>
      <c r="I8" s="72">
        <v>2315</v>
      </c>
      <c r="J8" s="72">
        <v>47557</v>
      </c>
      <c r="K8" s="72">
        <v>0</v>
      </c>
      <c r="L8" s="72">
        <v>10403</v>
      </c>
      <c r="M8" s="72">
        <f aca="true" t="shared" si="8" ref="M8:M13">SUM(N8,+U8)</f>
        <v>7581</v>
      </c>
      <c r="N8" s="72">
        <f aca="true" t="shared" si="9" ref="N8:N13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66615</v>
      </c>
      <c r="T8" s="72">
        <v>0</v>
      </c>
      <c r="U8" s="72">
        <v>7581</v>
      </c>
      <c r="V8" s="72">
        <f aca="true" t="shared" si="10" ref="V8:AD13">+SUM(D8,M8)</f>
        <v>20299</v>
      </c>
      <c r="W8" s="72">
        <f t="shared" si="10"/>
        <v>2315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2315</v>
      </c>
      <c r="AB8" s="72">
        <f t="shared" si="10"/>
        <v>114172</v>
      </c>
      <c r="AC8" s="72">
        <f t="shared" si="10"/>
        <v>0</v>
      </c>
      <c r="AD8" s="72">
        <f t="shared" si="10"/>
        <v>17984</v>
      </c>
      <c r="AE8" s="72">
        <f aca="true" t="shared" si="11" ref="AE8:AE13">SUM(AF8,+AK8)</f>
        <v>1680</v>
      </c>
      <c r="AF8" s="72">
        <f aca="true" t="shared" si="12" ref="AF8:AF13">SUM(AG8:AJ8)</f>
        <v>1680</v>
      </c>
      <c r="AG8" s="72">
        <v>0</v>
      </c>
      <c r="AH8" s="72">
        <v>1680</v>
      </c>
      <c r="AI8" s="72">
        <v>0</v>
      </c>
      <c r="AJ8" s="72">
        <v>0</v>
      </c>
      <c r="AK8" s="72">
        <v>0</v>
      </c>
      <c r="AL8" s="73" t="s">
        <v>231</v>
      </c>
      <c r="AM8" s="72">
        <f aca="true" t="shared" si="13" ref="AM8:AM13">SUM(AN8,AS8,AW8,AX8,BD8)</f>
        <v>54676</v>
      </c>
      <c r="AN8" s="72">
        <f aca="true" t="shared" si="14" ref="AN8:AN13">SUM(AO8:AR8)</f>
        <v>17828</v>
      </c>
      <c r="AO8" s="72">
        <v>17828</v>
      </c>
      <c r="AP8" s="72">
        <v>0</v>
      </c>
      <c r="AQ8" s="72">
        <v>0</v>
      </c>
      <c r="AR8" s="72">
        <v>0</v>
      </c>
      <c r="AS8" s="72">
        <f aca="true" t="shared" si="15" ref="AS8:AS13">SUM(AT8:AV8)</f>
        <v>22037</v>
      </c>
      <c r="AT8" s="72">
        <v>0</v>
      </c>
      <c r="AU8" s="72">
        <v>22037</v>
      </c>
      <c r="AV8" s="72">
        <v>0</v>
      </c>
      <c r="AW8" s="72">
        <v>0</v>
      </c>
      <c r="AX8" s="72">
        <f aca="true" t="shared" si="16" ref="AX8:AX13">SUM(AY8:BB8)</f>
        <v>14811</v>
      </c>
      <c r="AY8" s="72">
        <v>1714</v>
      </c>
      <c r="AZ8" s="72">
        <v>13097</v>
      </c>
      <c r="BA8" s="72">
        <v>0</v>
      </c>
      <c r="BB8" s="72">
        <v>0</v>
      </c>
      <c r="BC8" s="73" t="s">
        <v>231</v>
      </c>
      <c r="BD8" s="72">
        <v>0</v>
      </c>
      <c r="BE8" s="72">
        <v>3919</v>
      </c>
      <c r="BF8" s="72">
        <f aca="true" t="shared" si="17" ref="BF8:BF13">SUM(AE8,+AM8,+BE8)</f>
        <v>60275</v>
      </c>
      <c r="BG8" s="72">
        <f aca="true" t="shared" si="18" ref="BG8:BG13">SUM(BH8,+BM8)</f>
        <v>0</v>
      </c>
      <c r="BH8" s="72">
        <f aca="true" t="shared" si="19" ref="BH8:BH1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231</v>
      </c>
      <c r="BO8" s="72">
        <f aca="true" t="shared" si="20" ref="BO8:BO13">SUM(BP8,BU8,BY8,BZ8,CF8)</f>
        <v>69899</v>
      </c>
      <c r="BP8" s="72">
        <f aca="true" t="shared" si="21" ref="BP8:BP13">SUM(BQ8:BT8)</f>
        <v>20980</v>
      </c>
      <c r="BQ8" s="72">
        <v>20980</v>
      </c>
      <c r="BR8" s="72">
        <v>0</v>
      </c>
      <c r="BS8" s="72">
        <v>0</v>
      </c>
      <c r="BT8" s="72">
        <v>0</v>
      </c>
      <c r="BU8" s="72">
        <f aca="true" t="shared" si="22" ref="BU8:BU13">SUM(BV8:BX8)</f>
        <v>25930</v>
      </c>
      <c r="BV8" s="72">
        <v>0</v>
      </c>
      <c r="BW8" s="72">
        <v>25930</v>
      </c>
      <c r="BX8" s="72">
        <v>0</v>
      </c>
      <c r="BY8" s="72">
        <v>0</v>
      </c>
      <c r="BZ8" s="72">
        <f aca="true" t="shared" si="23" ref="BZ8:BZ13">SUM(CA8:CD8)</f>
        <v>22989</v>
      </c>
      <c r="CA8" s="72">
        <v>706</v>
      </c>
      <c r="CB8" s="72">
        <v>22283</v>
      </c>
      <c r="CC8" s="72">
        <v>0</v>
      </c>
      <c r="CD8" s="72">
        <v>0</v>
      </c>
      <c r="CE8" s="73" t="s">
        <v>231</v>
      </c>
      <c r="CF8" s="72">
        <v>0</v>
      </c>
      <c r="CG8" s="72">
        <v>4297</v>
      </c>
      <c r="CH8" s="72">
        <f aca="true" t="shared" si="24" ref="CH8:CH13">SUM(BG8,+BO8,+CG8)</f>
        <v>74196</v>
      </c>
      <c r="CI8" s="72">
        <f aca="true" t="shared" si="25" ref="CI8:CO13">SUM(AE8,+BG8)</f>
        <v>1680</v>
      </c>
      <c r="CJ8" s="72">
        <f t="shared" si="25"/>
        <v>1680</v>
      </c>
      <c r="CK8" s="72">
        <f t="shared" si="25"/>
        <v>0</v>
      </c>
      <c r="CL8" s="72">
        <f t="shared" si="25"/>
        <v>1680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231</v>
      </c>
      <c r="CQ8" s="72">
        <f aca="true" t="shared" si="26" ref="CQ8:DF13">SUM(AM8,+BO8)</f>
        <v>124575</v>
      </c>
      <c r="CR8" s="72">
        <f t="shared" si="26"/>
        <v>38808</v>
      </c>
      <c r="CS8" s="72">
        <f t="shared" si="26"/>
        <v>38808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47967</v>
      </c>
      <c r="CX8" s="72">
        <f t="shared" si="26"/>
        <v>0</v>
      </c>
      <c r="CY8" s="72">
        <f t="shared" si="26"/>
        <v>47967</v>
      </c>
      <c r="CZ8" s="72">
        <f t="shared" si="26"/>
        <v>0</v>
      </c>
      <c r="DA8" s="72">
        <f t="shared" si="26"/>
        <v>0</v>
      </c>
      <c r="DB8" s="72">
        <f t="shared" si="26"/>
        <v>37800</v>
      </c>
      <c r="DC8" s="72">
        <f t="shared" si="26"/>
        <v>2420</v>
      </c>
      <c r="DD8" s="72">
        <f t="shared" si="26"/>
        <v>35380</v>
      </c>
      <c r="DE8" s="72">
        <f t="shared" si="26"/>
        <v>0</v>
      </c>
      <c r="DF8" s="72">
        <f t="shared" si="26"/>
        <v>0</v>
      </c>
      <c r="DG8" s="73" t="s">
        <v>231</v>
      </c>
      <c r="DH8" s="72">
        <f aca="true" t="shared" si="27" ref="DH8:DJ13">SUM(BD8,+CF8)</f>
        <v>0</v>
      </c>
      <c r="DI8" s="72">
        <f t="shared" si="27"/>
        <v>8216</v>
      </c>
      <c r="DJ8" s="72">
        <f t="shared" si="27"/>
        <v>134471</v>
      </c>
    </row>
    <row r="9" spans="1:114" s="50" customFormat="1" ht="12" customHeight="1">
      <c r="A9" s="51" t="s">
        <v>232</v>
      </c>
      <c r="B9" s="64" t="s">
        <v>235</v>
      </c>
      <c r="C9" s="51" t="s">
        <v>236</v>
      </c>
      <c r="D9" s="72">
        <f t="shared" si="6"/>
        <v>0</v>
      </c>
      <c r="E9" s="72">
        <f t="shared" si="7"/>
        <v>0</v>
      </c>
      <c r="F9" s="72"/>
      <c r="G9" s="72">
        <v>0</v>
      </c>
      <c r="H9" s="72">
        <v>0</v>
      </c>
      <c r="I9" s="72">
        <v>0</v>
      </c>
      <c r="J9" s="72">
        <v>78544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0</v>
      </c>
      <c r="W9" s="72">
        <f t="shared" si="10"/>
        <v>0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0</v>
      </c>
      <c r="AB9" s="72">
        <f t="shared" si="10"/>
        <v>78544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231</v>
      </c>
      <c r="AM9" s="72">
        <f t="shared" si="13"/>
        <v>78544</v>
      </c>
      <c r="AN9" s="72">
        <f t="shared" si="14"/>
        <v>23258</v>
      </c>
      <c r="AO9" s="72">
        <v>23258</v>
      </c>
      <c r="AP9" s="72">
        <v>0</v>
      </c>
      <c r="AQ9" s="72">
        <v>0</v>
      </c>
      <c r="AR9" s="72">
        <v>0</v>
      </c>
      <c r="AS9" s="72">
        <f t="shared" si="15"/>
        <v>39786</v>
      </c>
      <c r="AT9" s="72">
        <v>0</v>
      </c>
      <c r="AU9" s="72">
        <v>39786</v>
      </c>
      <c r="AV9" s="72">
        <v>0</v>
      </c>
      <c r="AW9" s="72">
        <v>0</v>
      </c>
      <c r="AX9" s="72">
        <f t="shared" si="16"/>
        <v>15500</v>
      </c>
      <c r="AY9" s="72">
        <v>15500</v>
      </c>
      <c r="AZ9" s="72">
        <v>0</v>
      </c>
      <c r="BA9" s="72">
        <v>0</v>
      </c>
      <c r="BB9" s="72">
        <v>0</v>
      </c>
      <c r="BC9" s="73" t="s">
        <v>231</v>
      </c>
      <c r="BD9" s="72">
        <v>0</v>
      </c>
      <c r="BE9" s="72">
        <v>0</v>
      </c>
      <c r="BF9" s="72">
        <f t="shared" si="17"/>
        <v>78544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231</v>
      </c>
      <c r="BO9" s="72">
        <f t="shared" si="20"/>
        <v>0</v>
      </c>
      <c r="BP9" s="72">
        <f t="shared" si="21"/>
        <v>0</v>
      </c>
      <c r="BQ9" s="72"/>
      <c r="BR9" s="72">
        <v>0</v>
      </c>
      <c r="BS9" s="72">
        <v>0</v>
      </c>
      <c r="BT9" s="72">
        <v>0</v>
      </c>
      <c r="BU9" s="72">
        <f t="shared" si="22"/>
        <v>0</v>
      </c>
      <c r="BV9" s="72">
        <v>0</v>
      </c>
      <c r="BW9" s="72"/>
      <c r="BX9" s="72">
        <v>0</v>
      </c>
      <c r="BY9" s="72">
        <v>0</v>
      </c>
      <c r="BZ9" s="72">
        <f t="shared" si="23"/>
        <v>0</v>
      </c>
      <c r="CA9" s="72"/>
      <c r="CB9" s="72">
        <v>0</v>
      </c>
      <c r="CC9" s="72">
        <v>0</v>
      </c>
      <c r="CD9" s="72">
        <v>0</v>
      </c>
      <c r="CE9" s="73" t="s">
        <v>231</v>
      </c>
      <c r="CF9" s="72">
        <v>0</v>
      </c>
      <c r="CG9" s="72">
        <v>0</v>
      </c>
      <c r="CH9" s="72">
        <f t="shared" si="24"/>
        <v>0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231</v>
      </c>
      <c r="CQ9" s="72">
        <f t="shared" si="26"/>
        <v>78544</v>
      </c>
      <c r="CR9" s="72">
        <f t="shared" si="26"/>
        <v>23258</v>
      </c>
      <c r="CS9" s="72">
        <f t="shared" si="26"/>
        <v>23258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39786</v>
      </c>
      <c r="CX9" s="72">
        <f t="shared" si="26"/>
        <v>0</v>
      </c>
      <c r="CY9" s="72">
        <f t="shared" si="26"/>
        <v>39786</v>
      </c>
      <c r="CZ9" s="72">
        <f t="shared" si="26"/>
        <v>0</v>
      </c>
      <c r="DA9" s="72">
        <f t="shared" si="26"/>
        <v>0</v>
      </c>
      <c r="DB9" s="72">
        <f t="shared" si="26"/>
        <v>15500</v>
      </c>
      <c r="DC9" s="72">
        <f t="shared" si="26"/>
        <v>15500</v>
      </c>
      <c r="DD9" s="72">
        <f t="shared" si="26"/>
        <v>0</v>
      </c>
      <c r="DE9" s="72">
        <f t="shared" si="26"/>
        <v>0</v>
      </c>
      <c r="DF9" s="72">
        <f t="shared" si="26"/>
        <v>0</v>
      </c>
      <c r="DG9" s="73" t="s">
        <v>231</v>
      </c>
      <c r="DH9" s="72">
        <f t="shared" si="27"/>
        <v>0</v>
      </c>
      <c r="DI9" s="72">
        <f t="shared" si="27"/>
        <v>0</v>
      </c>
      <c r="DJ9" s="72">
        <f t="shared" si="27"/>
        <v>78544</v>
      </c>
    </row>
    <row r="10" spans="1:114" s="50" customFormat="1" ht="12" customHeight="1">
      <c r="A10" s="51" t="s">
        <v>232</v>
      </c>
      <c r="B10" s="64" t="s">
        <v>237</v>
      </c>
      <c r="C10" s="51" t="s">
        <v>238</v>
      </c>
      <c r="D10" s="72">
        <f t="shared" si="6"/>
        <v>102835</v>
      </c>
      <c r="E10" s="72">
        <f t="shared" si="7"/>
        <v>42411</v>
      </c>
      <c r="F10" s="72">
        <v>0</v>
      </c>
      <c r="G10" s="72">
        <v>0</v>
      </c>
      <c r="H10" s="72">
        <v>0</v>
      </c>
      <c r="I10" s="72">
        <v>2736</v>
      </c>
      <c r="J10" s="72">
        <v>378965</v>
      </c>
      <c r="K10" s="72">
        <v>39675</v>
      </c>
      <c r="L10" s="72">
        <v>60424</v>
      </c>
      <c r="M10" s="72">
        <f t="shared" si="8"/>
        <v>2192</v>
      </c>
      <c r="N10" s="72">
        <f t="shared" si="9"/>
        <v>1925</v>
      </c>
      <c r="O10" s="72">
        <v>0</v>
      </c>
      <c r="P10" s="72">
        <v>0</v>
      </c>
      <c r="Q10" s="72">
        <v>0</v>
      </c>
      <c r="R10" s="72">
        <v>0</v>
      </c>
      <c r="S10" s="72">
        <v>404966</v>
      </c>
      <c r="T10" s="72">
        <v>1925</v>
      </c>
      <c r="U10" s="72">
        <v>267</v>
      </c>
      <c r="V10" s="72">
        <f t="shared" si="10"/>
        <v>105027</v>
      </c>
      <c r="W10" s="72">
        <f t="shared" si="10"/>
        <v>44336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2736</v>
      </c>
      <c r="AB10" s="72">
        <f t="shared" si="10"/>
        <v>783931</v>
      </c>
      <c r="AC10" s="72">
        <f t="shared" si="10"/>
        <v>41600</v>
      </c>
      <c r="AD10" s="72">
        <f t="shared" si="10"/>
        <v>60691</v>
      </c>
      <c r="AE10" s="72">
        <f t="shared" si="11"/>
        <v>34440</v>
      </c>
      <c r="AF10" s="72">
        <f t="shared" si="12"/>
        <v>34440</v>
      </c>
      <c r="AG10" s="72">
        <v>0</v>
      </c>
      <c r="AH10" s="72">
        <v>34440</v>
      </c>
      <c r="AI10" s="72">
        <v>0</v>
      </c>
      <c r="AJ10" s="72">
        <v>0</v>
      </c>
      <c r="AK10" s="72">
        <v>0</v>
      </c>
      <c r="AL10" s="73" t="s">
        <v>231</v>
      </c>
      <c r="AM10" s="72">
        <f t="shared" si="13"/>
        <v>438362</v>
      </c>
      <c r="AN10" s="72">
        <f t="shared" si="14"/>
        <v>60762</v>
      </c>
      <c r="AO10" s="72">
        <v>60762</v>
      </c>
      <c r="AP10" s="72">
        <v>0</v>
      </c>
      <c r="AQ10" s="72">
        <v>0</v>
      </c>
      <c r="AR10" s="72">
        <v>0</v>
      </c>
      <c r="AS10" s="72">
        <f t="shared" si="15"/>
        <v>142287</v>
      </c>
      <c r="AT10" s="72">
        <v>0</v>
      </c>
      <c r="AU10" s="72">
        <v>115320</v>
      </c>
      <c r="AV10" s="72">
        <v>26967</v>
      </c>
      <c r="AW10" s="72">
        <v>0</v>
      </c>
      <c r="AX10" s="72">
        <f t="shared" si="16"/>
        <v>227541</v>
      </c>
      <c r="AY10" s="72">
        <v>0</v>
      </c>
      <c r="AZ10" s="72">
        <v>199499</v>
      </c>
      <c r="BA10" s="72">
        <v>10042</v>
      </c>
      <c r="BB10" s="72">
        <v>18000</v>
      </c>
      <c r="BC10" s="73" t="s">
        <v>231</v>
      </c>
      <c r="BD10" s="72">
        <v>7772</v>
      </c>
      <c r="BE10" s="72">
        <v>8998</v>
      </c>
      <c r="BF10" s="72">
        <f t="shared" si="17"/>
        <v>481800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231</v>
      </c>
      <c r="BO10" s="72">
        <f t="shared" si="20"/>
        <v>406980</v>
      </c>
      <c r="BP10" s="72">
        <f t="shared" si="21"/>
        <v>9481</v>
      </c>
      <c r="BQ10" s="72">
        <v>9481</v>
      </c>
      <c r="BR10" s="72">
        <v>0</v>
      </c>
      <c r="BS10" s="72">
        <v>0</v>
      </c>
      <c r="BT10" s="72">
        <v>0</v>
      </c>
      <c r="BU10" s="72">
        <f t="shared" si="22"/>
        <v>483</v>
      </c>
      <c r="BV10" s="72">
        <v>0</v>
      </c>
      <c r="BW10" s="72">
        <v>483</v>
      </c>
      <c r="BX10" s="72">
        <v>0</v>
      </c>
      <c r="BY10" s="72">
        <v>0</v>
      </c>
      <c r="BZ10" s="72">
        <f t="shared" si="23"/>
        <v>396369</v>
      </c>
      <c r="CA10" s="72">
        <v>33000</v>
      </c>
      <c r="CB10" s="72">
        <v>363369</v>
      </c>
      <c r="CC10" s="72">
        <v>0</v>
      </c>
      <c r="CD10" s="72"/>
      <c r="CE10" s="73" t="s">
        <v>231</v>
      </c>
      <c r="CF10" s="72">
        <v>647</v>
      </c>
      <c r="CG10" s="72">
        <v>178</v>
      </c>
      <c r="CH10" s="72">
        <f t="shared" si="24"/>
        <v>407158</v>
      </c>
      <c r="CI10" s="72">
        <f t="shared" si="25"/>
        <v>34440</v>
      </c>
      <c r="CJ10" s="72">
        <f t="shared" si="25"/>
        <v>34440</v>
      </c>
      <c r="CK10" s="72">
        <f t="shared" si="25"/>
        <v>0</v>
      </c>
      <c r="CL10" s="72">
        <f t="shared" si="25"/>
        <v>34440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231</v>
      </c>
      <c r="CQ10" s="72">
        <f t="shared" si="26"/>
        <v>845342</v>
      </c>
      <c r="CR10" s="72">
        <f t="shared" si="26"/>
        <v>70243</v>
      </c>
      <c r="CS10" s="72">
        <f t="shared" si="26"/>
        <v>70243</v>
      </c>
      <c r="CT10" s="72">
        <f t="shared" si="26"/>
        <v>0</v>
      </c>
      <c r="CU10" s="72">
        <f t="shared" si="26"/>
        <v>0</v>
      </c>
      <c r="CV10" s="72">
        <f t="shared" si="26"/>
        <v>0</v>
      </c>
      <c r="CW10" s="72">
        <f t="shared" si="26"/>
        <v>142770</v>
      </c>
      <c r="CX10" s="72">
        <f t="shared" si="26"/>
        <v>0</v>
      </c>
      <c r="CY10" s="72">
        <f t="shared" si="26"/>
        <v>115803</v>
      </c>
      <c r="CZ10" s="72">
        <f t="shared" si="26"/>
        <v>26967</v>
      </c>
      <c r="DA10" s="72">
        <f t="shared" si="26"/>
        <v>0</v>
      </c>
      <c r="DB10" s="72">
        <f t="shared" si="26"/>
        <v>623910</v>
      </c>
      <c r="DC10" s="72">
        <f t="shared" si="26"/>
        <v>33000</v>
      </c>
      <c r="DD10" s="72">
        <f t="shared" si="26"/>
        <v>562868</v>
      </c>
      <c r="DE10" s="72">
        <f t="shared" si="26"/>
        <v>10042</v>
      </c>
      <c r="DF10" s="72">
        <f t="shared" si="26"/>
        <v>18000</v>
      </c>
      <c r="DG10" s="73" t="s">
        <v>231</v>
      </c>
      <c r="DH10" s="72">
        <f t="shared" si="27"/>
        <v>8419</v>
      </c>
      <c r="DI10" s="72">
        <f t="shared" si="27"/>
        <v>9176</v>
      </c>
      <c r="DJ10" s="72">
        <f t="shared" si="27"/>
        <v>888958</v>
      </c>
    </row>
    <row r="11" spans="1:114" s="50" customFormat="1" ht="12" customHeight="1">
      <c r="A11" s="51" t="s">
        <v>232</v>
      </c>
      <c r="B11" s="64" t="s">
        <v>239</v>
      </c>
      <c r="C11" s="51" t="s">
        <v>240</v>
      </c>
      <c r="D11" s="72">
        <f t="shared" si="6"/>
        <v>76064</v>
      </c>
      <c r="E11" s="72">
        <f t="shared" si="7"/>
        <v>59611</v>
      </c>
      <c r="F11" s="72">
        <v>0</v>
      </c>
      <c r="G11" s="72">
        <v>0</v>
      </c>
      <c r="H11" s="72">
        <v>0</v>
      </c>
      <c r="I11" s="72">
        <v>22305</v>
      </c>
      <c r="J11" s="72">
        <v>1255345</v>
      </c>
      <c r="K11" s="72">
        <v>37306</v>
      </c>
      <c r="L11" s="72">
        <v>16453</v>
      </c>
      <c r="M11" s="72">
        <f t="shared" si="8"/>
        <v>989</v>
      </c>
      <c r="N11" s="72">
        <f t="shared" si="9"/>
        <v>33</v>
      </c>
      <c r="O11" s="72">
        <v>0</v>
      </c>
      <c r="P11" s="72">
        <v>0</v>
      </c>
      <c r="Q11" s="72">
        <v>0</v>
      </c>
      <c r="R11" s="72">
        <v>0</v>
      </c>
      <c r="S11" s="72">
        <v>301717</v>
      </c>
      <c r="T11" s="72">
        <v>33</v>
      </c>
      <c r="U11" s="72">
        <v>956</v>
      </c>
      <c r="V11" s="72">
        <f t="shared" si="10"/>
        <v>77053</v>
      </c>
      <c r="W11" s="72">
        <f t="shared" si="10"/>
        <v>59644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22305</v>
      </c>
      <c r="AB11" s="72">
        <f t="shared" si="10"/>
        <v>1557062</v>
      </c>
      <c r="AC11" s="72">
        <f t="shared" si="10"/>
        <v>37339</v>
      </c>
      <c r="AD11" s="72">
        <f t="shared" si="10"/>
        <v>17409</v>
      </c>
      <c r="AE11" s="72">
        <f t="shared" si="11"/>
        <v>333028</v>
      </c>
      <c r="AF11" s="72">
        <f t="shared" si="12"/>
        <v>333028</v>
      </c>
      <c r="AG11" s="72">
        <v>0</v>
      </c>
      <c r="AH11" s="72">
        <v>0</v>
      </c>
      <c r="AI11" s="72">
        <v>333028</v>
      </c>
      <c r="AJ11" s="72">
        <v>0</v>
      </c>
      <c r="AK11" s="72">
        <v>0</v>
      </c>
      <c r="AL11" s="73" t="s">
        <v>231</v>
      </c>
      <c r="AM11" s="72">
        <f t="shared" si="13"/>
        <v>996924</v>
      </c>
      <c r="AN11" s="72">
        <f t="shared" si="14"/>
        <v>128759</v>
      </c>
      <c r="AO11" s="72">
        <v>112091</v>
      </c>
      <c r="AP11" s="72">
        <v>0</v>
      </c>
      <c r="AQ11" s="72">
        <v>14299</v>
      </c>
      <c r="AR11" s="72">
        <v>2369</v>
      </c>
      <c r="AS11" s="72">
        <f t="shared" si="15"/>
        <v>416048</v>
      </c>
      <c r="AT11" s="72">
        <v>0</v>
      </c>
      <c r="AU11" s="72">
        <v>415519</v>
      </c>
      <c r="AV11" s="72">
        <v>529</v>
      </c>
      <c r="AW11" s="72">
        <v>0</v>
      </c>
      <c r="AX11" s="72">
        <f t="shared" si="16"/>
        <v>452117</v>
      </c>
      <c r="AY11" s="72">
        <v>0</v>
      </c>
      <c r="AZ11" s="72">
        <v>276731</v>
      </c>
      <c r="BA11" s="72">
        <v>175386</v>
      </c>
      <c r="BB11" s="72">
        <v>0</v>
      </c>
      <c r="BC11" s="73" t="s">
        <v>231</v>
      </c>
      <c r="BD11" s="72">
        <v>0</v>
      </c>
      <c r="BE11" s="72">
        <v>1457</v>
      </c>
      <c r="BF11" s="72">
        <f t="shared" si="17"/>
        <v>1331409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231</v>
      </c>
      <c r="BO11" s="72">
        <f t="shared" si="20"/>
        <v>292058</v>
      </c>
      <c r="BP11" s="72">
        <f t="shared" si="21"/>
        <v>92803</v>
      </c>
      <c r="BQ11" s="72">
        <v>78934</v>
      </c>
      <c r="BR11" s="72">
        <v>0</v>
      </c>
      <c r="BS11" s="72">
        <v>13869</v>
      </c>
      <c r="BT11" s="72">
        <v>0</v>
      </c>
      <c r="BU11" s="72">
        <f t="shared" si="22"/>
        <v>199255</v>
      </c>
      <c r="BV11" s="72">
        <v>0</v>
      </c>
      <c r="BW11" s="72">
        <v>199255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231</v>
      </c>
      <c r="CF11" s="72">
        <v>0</v>
      </c>
      <c r="CG11" s="72">
        <v>10648</v>
      </c>
      <c r="CH11" s="72">
        <f t="shared" si="24"/>
        <v>302706</v>
      </c>
      <c r="CI11" s="72">
        <f t="shared" si="25"/>
        <v>333028</v>
      </c>
      <c r="CJ11" s="72">
        <f t="shared" si="25"/>
        <v>333028</v>
      </c>
      <c r="CK11" s="72">
        <f t="shared" si="25"/>
        <v>0</v>
      </c>
      <c r="CL11" s="72">
        <f t="shared" si="25"/>
        <v>0</v>
      </c>
      <c r="CM11" s="72">
        <f t="shared" si="25"/>
        <v>333028</v>
      </c>
      <c r="CN11" s="72">
        <f t="shared" si="25"/>
        <v>0</v>
      </c>
      <c r="CO11" s="72">
        <f t="shared" si="25"/>
        <v>0</v>
      </c>
      <c r="CP11" s="73" t="s">
        <v>231</v>
      </c>
      <c r="CQ11" s="72">
        <f t="shared" si="26"/>
        <v>1288982</v>
      </c>
      <c r="CR11" s="72">
        <f t="shared" si="26"/>
        <v>221562</v>
      </c>
      <c r="CS11" s="72">
        <f t="shared" si="26"/>
        <v>191025</v>
      </c>
      <c r="CT11" s="72">
        <f t="shared" si="26"/>
        <v>0</v>
      </c>
      <c r="CU11" s="72">
        <f t="shared" si="26"/>
        <v>28168</v>
      </c>
      <c r="CV11" s="72">
        <f t="shared" si="26"/>
        <v>2369</v>
      </c>
      <c r="CW11" s="72">
        <f t="shared" si="26"/>
        <v>615303</v>
      </c>
      <c r="CX11" s="72">
        <f t="shared" si="26"/>
        <v>0</v>
      </c>
      <c r="CY11" s="72">
        <f t="shared" si="26"/>
        <v>614774</v>
      </c>
      <c r="CZ11" s="72">
        <f t="shared" si="26"/>
        <v>529</v>
      </c>
      <c r="DA11" s="72">
        <f t="shared" si="26"/>
        <v>0</v>
      </c>
      <c r="DB11" s="72">
        <f t="shared" si="26"/>
        <v>452117</v>
      </c>
      <c r="DC11" s="72">
        <f t="shared" si="26"/>
        <v>0</v>
      </c>
      <c r="DD11" s="72">
        <f t="shared" si="26"/>
        <v>276731</v>
      </c>
      <c r="DE11" s="72">
        <f t="shared" si="26"/>
        <v>175386</v>
      </c>
      <c r="DF11" s="72">
        <f t="shared" si="26"/>
        <v>0</v>
      </c>
      <c r="DG11" s="73" t="s">
        <v>231</v>
      </c>
      <c r="DH11" s="72">
        <f t="shared" si="27"/>
        <v>0</v>
      </c>
      <c r="DI11" s="72">
        <f t="shared" si="27"/>
        <v>12105</v>
      </c>
      <c r="DJ11" s="72">
        <f t="shared" si="27"/>
        <v>1634115</v>
      </c>
    </row>
    <row r="12" spans="1:114" s="50" customFormat="1" ht="12" customHeight="1">
      <c r="A12" s="53" t="s">
        <v>232</v>
      </c>
      <c r="B12" s="54" t="s">
        <v>241</v>
      </c>
      <c r="C12" s="53" t="s">
        <v>242</v>
      </c>
      <c r="D12" s="74">
        <f t="shared" si="6"/>
        <v>19069</v>
      </c>
      <c r="E12" s="74">
        <f t="shared" si="7"/>
        <v>19069</v>
      </c>
      <c r="F12" s="74">
        <v>0</v>
      </c>
      <c r="G12" s="74">
        <v>0</v>
      </c>
      <c r="H12" s="74">
        <v>0</v>
      </c>
      <c r="I12" s="74">
        <v>3168</v>
      </c>
      <c r="J12" s="74">
        <v>34756</v>
      </c>
      <c r="K12" s="74">
        <v>15901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19069</v>
      </c>
      <c r="W12" s="74">
        <f t="shared" si="10"/>
        <v>19069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3168</v>
      </c>
      <c r="AB12" s="74">
        <f t="shared" si="10"/>
        <v>34756</v>
      </c>
      <c r="AC12" s="74">
        <f t="shared" si="10"/>
        <v>15901</v>
      </c>
      <c r="AD12" s="74">
        <f t="shared" si="10"/>
        <v>0</v>
      </c>
      <c r="AE12" s="74">
        <f t="shared" si="11"/>
        <v>8400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8400</v>
      </c>
      <c r="AL12" s="75" t="s">
        <v>231</v>
      </c>
      <c r="AM12" s="74">
        <f t="shared" si="13"/>
        <v>45425</v>
      </c>
      <c r="AN12" s="74">
        <f t="shared" si="14"/>
        <v>22237</v>
      </c>
      <c r="AO12" s="74">
        <v>22237</v>
      </c>
      <c r="AP12" s="74">
        <v>0</v>
      </c>
      <c r="AQ12" s="74">
        <v>0</v>
      </c>
      <c r="AR12" s="74">
        <v>0</v>
      </c>
      <c r="AS12" s="74">
        <f t="shared" si="15"/>
        <v>21014</v>
      </c>
      <c r="AT12" s="74">
        <v>0</v>
      </c>
      <c r="AU12" s="74">
        <v>21014</v>
      </c>
      <c r="AV12" s="74">
        <v>0</v>
      </c>
      <c r="AW12" s="74">
        <v>0</v>
      </c>
      <c r="AX12" s="74">
        <f t="shared" si="16"/>
        <v>2174</v>
      </c>
      <c r="AY12" s="74">
        <v>2174</v>
      </c>
      <c r="AZ12" s="74">
        <v>0</v>
      </c>
      <c r="BA12" s="74">
        <v>0</v>
      </c>
      <c r="BB12" s="74">
        <v>0</v>
      </c>
      <c r="BC12" s="75" t="s">
        <v>231</v>
      </c>
      <c r="BD12" s="74">
        <v>0</v>
      </c>
      <c r="BE12" s="74">
        <v>0</v>
      </c>
      <c r="BF12" s="74">
        <f t="shared" si="17"/>
        <v>53825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231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231</v>
      </c>
      <c r="CF12" s="74">
        <v>0</v>
      </c>
      <c r="CG12" s="74">
        <v>0</v>
      </c>
      <c r="CH12" s="74">
        <f t="shared" si="24"/>
        <v>0</v>
      </c>
      <c r="CI12" s="74">
        <f t="shared" si="25"/>
        <v>8400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8400</v>
      </c>
      <c r="CP12" s="75" t="s">
        <v>231</v>
      </c>
      <c r="CQ12" s="74">
        <f t="shared" si="26"/>
        <v>45425</v>
      </c>
      <c r="CR12" s="74">
        <f t="shared" si="26"/>
        <v>22237</v>
      </c>
      <c r="CS12" s="74">
        <f t="shared" si="26"/>
        <v>22237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21014</v>
      </c>
      <c r="CX12" s="74">
        <f t="shared" si="26"/>
        <v>0</v>
      </c>
      <c r="CY12" s="74">
        <f t="shared" si="26"/>
        <v>21014</v>
      </c>
      <c r="CZ12" s="74">
        <f t="shared" si="26"/>
        <v>0</v>
      </c>
      <c r="DA12" s="74">
        <f t="shared" si="26"/>
        <v>0</v>
      </c>
      <c r="DB12" s="74">
        <f t="shared" si="26"/>
        <v>2174</v>
      </c>
      <c r="DC12" s="74">
        <f t="shared" si="26"/>
        <v>2174</v>
      </c>
      <c r="DD12" s="74">
        <f t="shared" si="26"/>
        <v>0</v>
      </c>
      <c r="DE12" s="74">
        <f t="shared" si="26"/>
        <v>0</v>
      </c>
      <c r="DF12" s="74">
        <f t="shared" si="26"/>
        <v>0</v>
      </c>
      <c r="DG12" s="75" t="s">
        <v>231</v>
      </c>
      <c r="DH12" s="74">
        <f t="shared" si="27"/>
        <v>0</v>
      </c>
      <c r="DI12" s="74">
        <f t="shared" si="27"/>
        <v>0</v>
      </c>
      <c r="DJ12" s="74">
        <f t="shared" si="27"/>
        <v>53825</v>
      </c>
    </row>
    <row r="13" spans="1:114" s="50" customFormat="1" ht="12" customHeight="1">
      <c r="A13" s="53" t="s">
        <v>232</v>
      </c>
      <c r="B13" s="54" t="s">
        <v>243</v>
      </c>
      <c r="C13" s="53" t="s">
        <v>244</v>
      </c>
      <c r="D13" s="74">
        <f t="shared" si="6"/>
        <v>123462</v>
      </c>
      <c r="E13" s="74">
        <f t="shared" si="7"/>
        <v>122500</v>
      </c>
      <c r="F13" s="74">
        <v>161</v>
      </c>
      <c r="G13" s="74">
        <v>3067</v>
      </c>
      <c r="H13" s="74">
        <v>0</v>
      </c>
      <c r="I13" s="74">
        <v>106810</v>
      </c>
      <c r="J13" s="74">
        <v>376981</v>
      </c>
      <c r="K13" s="74">
        <v>12462</v>
      </c>
      <c r="L13" s="74">
        <v>962</v>
      </c>
      <c r="M13" s="74">
        <f t="shared" si="8"/>
        <v>355</v>
      </c>
      <c r="N13" s="74">
        <f t="shared" si="9"/>
        <v>43</v>
      </c>
      <c r="O13" s="74">
        <v>0</v>
      </c>
      <c r="P13" s="74">
        <v>0</v>
      </c>
      <c r="Q13" s="74">
        <v>0</v>
      </c>
      <c r="R13" s="74">
        <v>13</v>
      </c>
      <c r="S13" s="74">
        <v>104267</v>
      </c>
      <c r="T13" s="74">
        <v>30</v>
      </c>
      <c r="U13" s="74">
        <v>312</v>
      </c>
      <c r="V13" s="74">
        <f t="shared" si="10"/>
        <v>123817</v>
      </c>
      <c r="W13" s="74">
        <f t="shared" si="10"/>
        <v>122543</v>
      </c>
      <c r="X13" s="74">
        <f t="shared" si="10"/>
        <v>161</v>
      </c>
      <c r="Y13" s="74">
        <f t="shared" si="10"/>
        <v>3067</v>
      </c>
      <c r="Z13" s="74">
        <f t="shared" si="10"/>
        <v>0</v>
      </c>
      <c r="AA13" s="74">
        <f t="shared" si="10"/>
        <v>106823</v>
      </c>
      <c r="AB13" s="74">
        <f t="shared" si="10"/>
        <v>481248</v>
      </c>
      <c r="AC13" s="74">
        <f t="shared" si="10"/>
        <v>12492</v>
      </c>
      <c r="AD13" s="74">
        <f t="shared" si="10"/>
        <v>1274</v>
      </c>
      <c r="AE13" s="74">
        <f t="shared" si="11"/>
        <v>483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483</v>
      </c>
      <c r="AL13" s="75" t="s">
        <v>231</v>
      </c>
      <c r="AM13" s="74">
        <f t="shared" si="13"/>
        <v>476513</v>
      </c>
      <c r="AN13" s="74">
        <f t="shared" si="14"/>
        <v>54642</v>
      </c>
      <c r="AO13" s="74">
        <v>54642</v>
      </c>
      <c r="AP13" s="74">
        <v>0</v>
      </c>
      <c r="AQ13" s="74">
        <v>0</v>
      </c>
      <c r="AR13" s="74">
        <v>0</v>
      </c>
      <c r="AS13" s="74">
        <f t="shared" si="15"/>
        <v>118065</v>
      </c>
      <c r="AT13" s="74">
        <v>0</v>
      </c>
      <c r="AU13" s="74">
        <v>109870</v>
      </c>
      <c r="AV13" s="74">
        <v>8195</v>
      </c>
      <c r="AW13" s="74">
        <v>0</v>
      </c>
      <c r="AX13" s="74">
        <f t="shared" si="16"/>
        <v>303806</v>
      </c>
      <c r="AY13" s="74">
        <v>0</v>
      </c>
      <c r="AZ13" s="74">
        <v>286391</v>
      </c>
      <c r="BA13" s="74">
        <v>17415</v>
      </c>
      <c r="BB13" s="74">
        <v>0</v>
      </c>
      <c r="BC13" s="75" t="s">
        <v>231</v>
      </c>
      <c r="BD13" s="74">
        <v>0</v>
      </c>
      <c r="BE13" s="74">
        <v>23447</v>
      </c>
      <c r="BF13" s="74">
        <f t="shared" si="17"/>
        <v>500443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231</v>
      </c>
      <c r="BO13" s="74">
        <f t="shared" si="20"/>
        <v>102910</v>
      </c>
      <c r="BP13" s="74">
        <f t="shared" si="21"/>
        <v>0</v>
      </c>
      <c r="BQ13" s="74"/>
      <c r="BR13" s="74">
        <v>0</v>
      </c>
      <c r="BS13" s="74">
        <v>0</v>
      </c>
      <c r="BT13" s="74">
        <v>0</v>
      </c>
      <c r="BU13" s="74">
        <f t="shared" si="22"/>
        <v>18546</v>
      </c>
      <c r="BV13" s="74">
        <v>0</v>
      </c>
      <c r="BW13" s="74">
        <v>18546</v>
      </c>
      <c r="BX13" s="74">
        <v>0</v>
      </c>
      <c r="BY13" s="74">
        <v>0</v>
      </c>
      <c r="BZ13" s="74">
        <f t="shared" si="23"/>
        <v>84364</v>
      </c>
      <c r="CA13" s="74">
        <v>0</v>
      </c>
      <c r="CB13" s="74">
        <v>84364</v>
      </c>
      <c r="CC13" s="74">
        <v>0</v>
      </c>
      <c r="CD13" s="74">
        <v>0</v>
      </c>
      <c r="CE13" s="75" t="s">
        <v>231</v>
      </c>
      <c r="CF13" s="74">
        <v>0</v>
      </c>
      <c r="CG13" s="74">
        <v>1712</v>
      </c>
      <c r="CH13" s="74">
        <f t="shared" si="24"/>
        <v>104622</v>
      </c>
      <c r="CI13" s="74">
        <f t="shared" si="25"/>
        <v>483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483</v>
      </c>
      <c r="CP13" s="75" t="s">
        <v>231</v>
      </c>
      <c r="CQ13" s="74">
        <f t="shared" si="26"/>
        <v>579423</v>
      </c>
      <c r="CR13" s="74">
        <f t="shared" si="26"/>
        <v>54642</v>
      </c>
      <c r="CS13" s="74">
        <f t="shared" si="26"/>
        <v>54642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136611</v>
      </c>
      <c r="CX13" s="74">
        <f t="shared" si="26"/>
        <v>0</v>
      </c>
      <c r="CY13" s="74">
        <f t="shared" si="26"/>
        <v>128416</v>
      </c>
      <c r="CZ13" s="74">
        <f t="shared" si="26"/>
        <v>8195</v>
      </c>
      <c r="DA13" s="74">
        <f t="shared" si="26"/>
        <v>0</v>
      </c>
      <c r="DB13" s="74">
        <f t="shared" si="26"/>
        <v>388170</v>
      </c>
      <c r="DC13" s="74">
        <f t="shared" si="26"/>
        <v>0</v>
      </c>
      <c r="DD13" s="74">
        <f t="shared" si="26"/>
        <v>370755</v>
      </c>
      <c r="DE13" s="74">
        <f t="shared" si="26"/>
        <v>17415</v>
      </c>
      <c r="DF13" s="74">
        <f t="shared" si="26"/>
        <v>0</v>
      </c>
      <c r="DG13" s="75" t="s">
        <v>231</v>
      </c>
      <c r="DH13" s="74">
        <f t="shared" si="27"/>
        <v>0</v>
      </c>
      <c r="DI13" s="74">
        <f t="shared" si="27"/>
        <v>25159</v>
      </c>
      <c r="DJ13" s="74">
        <f t="shared" si="27"/>
        <v>605065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245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246</v>
      </c>
      <c r="B2" s="148" t="s">
        <v>247</v>
      </c>
      <c r="C2" s="154" t="s">
        <v>248</v>
      </c>
      <c r="D2" s="136" t="s">
        <v>249</v>
      </c>
      <c r="E2" s="103"/>
      <c r="F2" s="103"/>
      <c r="G2" s="103"/>
      <c r="H2" s="103"/>
      <c r="I2" s="103"/>
      <c r="J2" s="103"/>
      <c r="K2" s="103"/>
      <c r="L2" s="104"/>
      <c r="M2" s="136" t="s">
        <v>250</v>
      </c>
      <c r="N2" s="103"/>
      <c r="O2" s="103"/>
      <c r="P2" s="103"/>
      <c r="Q2" s="103"/>
      <c r="R2" s="103"/>
      <c r="S2" s="103"/>
      <c r="T2" s="103"/>
      <c r="U2" s="104"/>
      <c r="V2" s="136" t="s">
        <v>162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7" t="s">
        <v>158</v>
      </c>
      <c r="E3" s="105"/>
      <c r="F3" s="105"/>
      <c r="G3" s="105"/>
      <c r="H3" s="105"/>
      <c r="I3" s="105"/>
      <c r="J3" s="105"/>
      <c r="K3" s="105"/>
      <c r="L3" s="106"/>
      <c r="M3" s="137" t="s">
        <v>158</v>
      </c>
      <c r="N3" s="105"/>
      <c r="O3" s="105"/>
      <c r="P3" s="105"/>
      <c r="Q3" s="105"/>
      <c r="R3" s="105"/>
      <c r="S3" s="105"/>
      <c r="T3" s="105"/>
      <c r="U3" s="106"/>
      <c r="V3" s="137" t="s">
        <v>159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7" t="s">
        <v>166</v>
      </c>
      <c r="F4" s="108"/>
      <c r="G4" s="108"/>
      <c r="H4" s="108"/>
      <c r="I4" s="108"/>
      <c r="J4" s="108"/>
      <c r="K4" s="109"/>
      <c r="L4" s="127" t="s">
        <v>167</v>
      </c>
      <c r="M4" s="107"/>
      <c r="N4" s="137" t="s">
        <v>168</v>
      </c>
      <c r="O4" s="108"/>
      <c r="P4" s="108"/>
      <c r="Q4" s="108"/>
      <c r="R4" s="108"/>
      <c r="S4" s="108"/>
      <c r="T4" s="109"/>
      <c r="U4" s="127" t="s">
        <v>169</v>
      </c>
      <c r="V4" s="107"/>
      <c r="W4" s="137" t="s">
        <v>168</v>
      </c>
      <c r="X4" s="108"/>
      <c r="Y4" s="108"/>
      <c r="Z4" s="108"/>
      <c r="AA4" s="108"/>
      <c r="AB4" s="108"/>
      <c r="AC4" s="109"/>
      <c r="AD4" s="127" t="s">
        <v>167</v>
      </c>
    </row>
    <row r="5" spans="1:30" s="45" customFormat="1" ht="23.25" customHeight="1">
      <c r="A5" s="155"/>
      <c r="B5" s="149"/>
      <c r="C5" s="155"/>
      <c r="D5" s="107"/>
      <c r="E5" s="107" t="s">
        <v>170</v>
      </c>
      <c r="F5" s="126" t="s">
        <v>251</v>
      </c>
      <c r="G5" s="126" t="s">
        <v>197</v>
      </c>
      <c r="H5" s="126" t="s">
        <v>252</v>
      </c>
      <c r="I5" s="126" t="s">
        <v>253</v>
      </c>
      <c r="J5" s="126" t="s">
        <v>254</v>
      </c>
      <c r="K5" s="126" t="s">
        <v>164</v>
      </c>
      <c r="L5" s="69"/>
      <c r="M5" s="107"/>
      <c r="N5" s="107" t="s">
        <v>154</v>
      </c>
      <c r="O5" s="126" t="s">
        <v>192</v>
      </c>
      <c r="P5" s="126" t="s">
        <v>197</v>
      </c>
      <c r="Q5" s="126" t="s">
        <v>252</v>
      </c>
      <c r="R5" s="126" t="s">
        <v>255</v>
      </c>
      <c r="S5" s="126" t="s">
        <v>256</v>
      </c>
      <c r="T5" s="126" t="s">
        <v>257</v>
      </c>
      <c r="U5" s="69"/>
      <c r="V5" s="107"/>
      <c r="W5" s="107" t="s">
        <v>162</v>
      </c>
      <c r="X5" s="126" t="s">
        <v>192</v>
      </c>
      <c r="Y5" s="126" t="s">
        <v>197</v>
      </c>
      <c r="Z5" s="126" t="s">
        <v>258</v>
      </c>
      <c r="AA5" s="126" t="s">
        <v>259</v>
      </c>
      <c r="AB5" s="126" t="s">
        <v>254</v>
      </c>
      <c r="AC5" s="126" t="s">
        <v>4</v>
      </c>
      <c r="AD5" s="69"/>
    </row>
    <row r="6" spans="1:30" s="46" customFormat="1" ht="13.5">
      <c r="A6" s="156"/>
      <c r="B6" s="150"/>
      <c r="C6" s="156"/>
      <c r="D6" s="110" t="s">
        <v>228</v>
      </c>
      <c r="E6" s="110" t="s">
        <v>228</v>
      </c>
      <c r="F6" s="111" t="s">
        <v>260</v>
      </c>
      <c r="G6" s="111" t="s">
        <v>261</v>
      </c>
      <c r="H6" s="111" t="s">
        <v>260</v>
      </c>
      <c r="I6" s="111" t="s">
        <v>228</v>
      </c>
      <c r="J6" s="111" t="s">
        <v>228</v>
      </c>
      <c r="K6" s="111" t="s">
        <v>228</v>
      </c>
      <c r="L6" s="111" t="s">
        <v>262</v>
      </c>
      <c r="M6" s="110" t="s">
        <v>263</v>
      </c>
      <c r="N6" s="110" t="s">
        <v>262</v>
      </c>
      <c r="O6" s="111" t="s">
        <v>228</v>
      </c>
      <c r="P6" s="111" t="s">
        <v>228</v>
      </c>
      <c r="Q6" s="111" t="s">
        <v>228</v>
      </c>
      <c r="R6" s="111" t="s">
        <v>264</v>
      </c>
      <c r="S6" s="111" t="s">
        <v>263</v>
      </c>
      <c r="T6" s="111" t="s">
        <v>264</v>
      </c>
      <c r="U6" s="111" t="s">
        <v>228</v>
      </c>
      <c r="V6" s="110" t="s">
        <v>228</v>
      </c>
      <c r="W6" s="110" t="s">
        <v>228</v>
      </c>
      <c r="X6" s="111" t="s">
        <v>264</v>
      </c>
      <c r="Y6" s="111" t="s">
        <v>263</v>
      </c>
      <c r="Z6" s="111" t="s">
        <v>264</v>
      </c>
      <c r="AA6" s="111" t="s">
        <v>228</v>
      </c>
      <c r="AB6" s="111" t="s">
        <v>228</v>
      </c>
      <c r="AC6" s="111" t="s">
        <v>228</v>
      </c>
      <c r="AD6" s="111" t="s">
        <v>264</v>
      </c>
    </row>
    <row r="7" spans="1:30" s="50" customFormat="1" ht="12" customHeight="1">
      <c r="A7" s="48" t="s">
        <v>265</v>
      </c>
      <c r="B7" s="63" t="s">
        <v>266</v>
      </c>
      <c r="C7" s="48" t="s">
        <v>162</v>
      </c>
      <c r="D7" s="70">
        <f aca="true" t="shared" si="0" ref="D7:AD7">SUM(D8:D32)</f>
        <v>8285669</v>
      </c>
      <c r="E7" s="70">
        <f t="shared" si="0"/>
        <v>2093597</v>
      </c>
      <c r="F7" s="70">
        <f t="shared" si="0"/>
        <v>41690</v>
      </c>
      <c r="G7" s="70">
        <f t="shared" si="0"/>
        <v>12526</v>
      </c>
      <c r="H7" s="70">
        <f t="shared" si="0"/>
        <v>3800</v>
      </c>
      <c r="I7" s="70">
        <f t="shared" si="0"/>
        <v>1716691</v>
      </c>
      <c r="J7" s="70">
        <f t="shared" si="0"/>
        <v>2172148</v>
      </c>
      <c r="K7" s="70">
        <f t="shared" si="0"/>
        <v>318890</v>
      </c>
      <c r="L7" s="70">
        <f t="shared" si="0"/>
        <v>6192072</v>
      </c>
      <c r="M7" s="70">
        <f t="shared" si="0"/>
        <v>1097140</v>
      </c>
      <c r="N7" s="70">
        <f t="shared" si="0"/>
        <v>182672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106594</v>
      </c>
      <c r="S7" s="70">
        <f t="shared" si="0"/>
        <v>877565</v>
      </c>
      <c r="T7" s="70">
        <f t="shared" si="0"/>
        <v>76078</v>
      </c>
      <c r="U7" s="70">
        <f t="shared" si="0"/>
        <v>914468</v>
      </c>
      <c r="V7" s="70">
        <f t="shared" si="0"/>
        <v>9382809</v>
      </c>
      <c r="W7" s="70">
        <f t="shared" si="0"/>
        <v>2276269</v>
      </c>
      <c r="X7" s="70">
        <f t="shared" si="0"/>
        <v>41690</v>
      </c>
      <c r="Y7" s="70">
        <f t="shared" si="0"/>
        <v>12526</v>
      </c>
      <c r="Z7" s="70">
        <f t="shared" si="0"/>
        <v>3800</v>
      </c>
      <c r="AA7" s="70">
        <f t="shared" si="0"/>
        <v>1823285</v>
      </c>
      <c r="AB7" s="70">
        <f t="shared" si="0"/>
        <v>3049713</v>
      </c>
      <c r="AC7" s="70">
        <f t="shared" si="0"/>
        <v>394968</v>
      </c>
      <c r="AD7" s="70">
        <f t="shared" si="0"/>
        <v>7106540</v>
      </c>
    </row>
    <row r="8" spans="1:30" s="50" customFormat="1" ht="12" customHeight="1">
      <c r="A8" s="51" t="s">
        <v>229</v>
      </c>
      <c r="B8" s="64" t="s">
        <v>267</v>
      </c>
      <c r="C8" s="51" t="s">
        <v>268</v>
      </c>
      <c r="D8" s="72">
        <f aca="true" t="shared" si="1" ref="D8:D32">SUM(E8,+L8)</f>
        <v>2009078</v>
      </c>
      <c r="E8" s="72">
        <f aca="true" t="shared" si="2" ref="E8:E32">+SUM(F8:I8,K8)</f>
        <v>726357</v>
      </c>
      <c r="F8" s="72">
        <v>0</v>
      </c>
      <c r="G8" s="72">
        <v>0</v>
      </c>
      <c r="H8" s="72">
        <v>0</v>
      </c>
      <c r="I8" s="72">
        <v>617499</v>
      </c>
      <c r="J8" s="73">
        <v>0</v>
      </c>
      <c r="K8" s="72">
        <v>108858</v>
      </c>
      <c r="L8" s="72">
        <v>1282721</v>
      </c>
      <c r="M8" s="72">
        <f aca="true" t="shared" si="3" ref="M8:M32">SUM(N8,+U8)</f>
        <v>370505</v>
      </c>
      <c r="N8" s="72">
        <f aca="true" t="shared" si="4" ref="N8:N32">+SUM(O8:R8,T8)</f>
        <v>133614</v>
      </c>
      <c r="O8" s="72">
        <v>0</v>
      </c>
      <c r="P8" s="72">
        <v>0</v>
      </c>
      <c r="Q8" s="72">
        <v>0</v>
      </c>
      <c r="R8" s="72">
        <v>62132</v>
      </c>
      <c r="S8" s="73">
        <v>0</v>
      </c>
      <c r="T8" s="72">
        <v>71482</v>
      </c>
      <c r="U8" s="72">
        <v>236891</v>
      </c>
      <c r="V8" s="72">
        <f aca="true" t="shared" si="5" ref="V8:V32">+SUM(D8,M8)</f>
        <v>2379583</v>
      </c>
      <c r="W8" s="72">
        <f aca="true" t="shared" si="6" ref="W8:W32">+SUM(E8,N8)</f>
        <v>859971</v>
      </c>
      <c r="X8" s="72">
        <f aca="true" t="shared" si="7" ref="X8:X32">+SUM(F8,O8)</f>
        <v>0</v>
      </c>
      <c r="Y8" s="72">
        <f aca="true" t="shared" si="8" ref="Y8:Y32">+SUM(G8,P8)</f>
        <v>0</v>
      </c>
      <c r="Z8" s="72">
        <f aca="true" t="shared" si="9" ref="Z8:Z32">+SUM(H8,Q8)</f>
        <v>0</v>
      </c>
      <c r="AA8" s="72">
        <f aca="true" t="shared" si="10" ref="AA8:AA32">+SUM(I8,R8)</f>
        <v>679631</v>
      </c>
      <c r="AB8" s="73">
        <v>0</v>
      </c>
      <c r="AC8" s="72">
        <f aca="true" t="shared" si="11" ref="AC8:AC32">+SUM(K8,T8)</f>
        <v>180340</v>
      </c>
      <c r="AD8" s="72">
        <f aca="true" t="shared" si="12" ref="AD8:AD32">+SUM(L8,U8)</f>
        <v>1519612</v>
      </c>
    </row>
    <row r="9" spans="1:30" s="50" customFormat="1" ht="12" customHeight="1">
      <c r="A9" s="51" t="s">
        <v>265</v>
      </c>
      <c r="B9" s="64" t="s">
        <v>269</v>
      </c>
      <c r="C9" s="51" t="s">
        <v>270</v>
      </c>
      <c r="D9" s="72">
        <f t="shared" si="1"/>
        <v>2635192</v>
      </c>
      <c r="E9" s="72">
        <f t="shared" si="2"/>
        <v>746709</v>
      </c>
      <c r="F9" s="72">
        <v>0</v>
      </c>
      <c r="G9" s="72">
        <v>3291</v>
      </c>
      <c r="H9" s="72">
        <v>0</v>
      </c>
      <c r="I9" s="72">
        <v>681615</v>
      </c>
      <c r="J9" s="73">
        <v>0</v>
      </c>
      <c r="K9" s="72">
        <v>61803</v>
      </c>
      <c r="L9" s="72">
        <v>1888483</v>
      </c>
      <c r="M9" s="72">
        <f t="shared" si="3"/>
        <v>202719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202719</v>
      </c>
      <c r="V9" s="72">
        <f t="shared" si="5"/>
        <v>2837911</v>
      </c>
      <c r="W9" s="72">
        <f t="shared" si="6"/>
        <v>746709</v>
      </c>
      <c r="X9" s="72">
        <f t="shared" si="7"/>
        <v>0</v>
      </c>
      <c r="Y9" s="72">
        <f t="shared" si="8"/>
        <v>3291</v>
      </c>
      <c r="Z9" s="72">
        <f t="shared" si="9"/>
        <v>0</v>
      </c>
      <c r="AA9" s="72">
        <f t="shared" si="10"/>
        <v>681615</v>
      </c>
      <c r="AB9" s="73">
        <v>0</v>
      </c>
      <c r="AC9" s="72">
        <f t="shared" si="11"/>
        <v>61803</v>
      </c>
      <c r="AD9" s="72">
        <f t="shared" si="12"/>
        <v>2091202</v>
      </c>
    </row>
    <row r="10" spans="1:30" s="50" customFormat="1" ht="12" customHeight="1">
      <c r="A10" s="51" t="s">
        <v>229</v>
      </c>
      <c r="B10" s="64" t="s">
        <v>271</v>
      </c>
      <c r="C10" s="51" t="s">
        <v>272</v>
      </c>
      <c r="D10" s="72">
        <f t="shared" si="1"/>
        <v>426792</v>
      </c>
      <c r="E10" s="72">
        <f t="shared" si="2"/>
        <v>36729</v>
      </c>
      <c r="F10" s="72">
        <v>0</v>
      </c>
      <c r="G10" s="72">
        <v>1500</v>
      </c>
      <c r="H10" s="72">
        <v>0</v>
      </c>
      <c r="I10" s="72">
        <v>32610</v>
      </c>
      <c r="J10" s="73">
        <v>0</v>
      </c>
      <c r="K10" s="72">
        <v>2619</v>
      </c>
      <c r="L10" s="72">
        <v>390063</v>
      </c>
      <c r="M10" s="72">
        <f t="shared" si="3"/>
        <v>80964</v>
      </c>
      <c r="N10" s="72">
        <f t="shared" si="4"/>
        <v>33951</v>
      </c>
      <c r="O10" s="72">
        <v>0</v>
      </c>
      <c r="P10" s="72">
        <v>0</v>
      </c>
      <c r="Q10" s="72">
        <v>0</v>
      </c>
      <c r="R10" s="72">
        <v>33951</v>
      </c>
      <c r="S10" s="73">
        <v>0</v>
      </c>
      <c r="T10" s="72">
        <v>0</v>
      </c>
      <c r="U10" s="72">
        <v>47013</v>
      </c>
      <c r="V10" s="72">
        <f t="shared" si="5"/>
        <v>507756</v>
      </c>
      <c r="W10" s="72">
        <f t="shared" si="6"/>
        <v>70680</v>
      </c>
      <c r="X10" s="72">
        <f t="shared" si="7"/>
        <v>0</v>
      </c>
      <c r="Y10" s="72">
        <f t="shared" si="8"/>
        <v>1500</v>
      </c>
      <c r="Z10" s="72">
        <f t="shared" si="9"/>
        <v>0</v>
      </c>
      <c r="AA10" s="72">
        <f t="shared" si="10"/>
        <v>66561</v>
      </c>
      <c r="AB10" s="73">
        <v>0</v>
      </c>
      <c r="AC10" s="72">
        <f t="shared" si="11"/>
        <v>2619</v>
      </c>
      <c r="AD10" s="72">
        <f t="shared" si="12"/>
        <v>437076</v>
      </c>
    </row>
    <row r="11" spans="1:30" s="50" customFormat="1" ht="12" customHeight="1">
      <c r="A11" s="51" t="s">
        <v>265</v>
      </c>
      <c r="B11" s="64" t="s">
        <v>273</v>
      </c>
      <c r="C11" s="51" t="s">
        <v>274</v>
      </c>
      <c r="D11" s="72">
        <f t="shared" si="1"/>
        <v>640603</v>
      </c>
      <c r="E11" s="72">
        <f t="shared" si="2"/>
        <v>122309</v>
      </c>
      <c r="F11" s="72">
        <v>980</v>
      </c>
      <c r="G11" s="72">
        <v>0</v>
      </c>
      <c r="H11" s="72">
        <v>3800</v>
      </c>
      <c r="I11" s="72">
        <v>91454</v>
      </c>
      <c r="J11" s="73">
        <v>0</v>
      </c>
      <c r="K11" s="72">
        <v>26075</v>
      </c>
      <c r="L11" s="72">
        <v>518294</v>
      </c>
      <c r="M11" s="72">
        <f t="shared" si="3"/>
        <v>68118</v>
      </c>
      <c r="N11" s="72">
        <f t="shared" si="4"/>
        <v>7201</v>
      </c>
      <c r="O11" s="72">
        <v>0</v>
      </c>
      <c r="P11" s="72">
        <v>0</v>
      </c>
      <c r="Q11" s="72">
        <v>0</v>
      </c>
      <c r="R11" s="72">
        <v>7188</v>
      </c>
      <c r="S11" s="73">
        <v>0</v>
      </c>
      <c r="T11" s="72">
        <v>13</v>
      </c>
      <c r="U11" s="72">
        <v>60917</v>
      </c>
      <c r="V11" s="72">
        <f t="shared" si="5"/>
        <v>708721</v>
      </c>
      <c r="W11" s="72">
        <f t="shared" si="6"/>
        <v>129510</v>
      </c>
      <c r="X11" s="72">
        <f t="shared" si="7"/>
        <v>980</v>
      </c>
      <c r="Y11" s="72">
        <f t="shared" si="8"/>
        <v>0</v>
      </c>
      <c r="Z11" s="72">
        <f t="shared" si="9"/>
        <v>3800</v>
      </c>
      <c r="AA11" s="72">
        <f t="shared" si="10"/>
        <v>98642</v>
      </c>
      <c r="AB11" s="73">
        <v>0</v>
      </c>
      <c r="AC11" s="72">
        <f t="shared" si="11"/>
        <v>26088</v>
      </c>
      <c r="AD11" s="72">
        <f t="shared" si="12"/>
        <v>579211</v>
      </c>
    </row>
    <row r="12" spans="1:30" s="50" customFormat="1" ht="12" customHeight="1">
      <c r="A12" s="53" t="s">
        <v>229</v>
      </c>
      <c r="B12" s="54" t="s">
        <v>275</v>
      </c>
      <c r="C12" s="53" t="s">
        <v>276</v>
      </c>
      <c r="D12" s="74">
        <f t="shared" si="1"/>
        <v>131677</v>
      </c>
      <c r="E12" s="74">
        <f t="shared" si="2"/>
        <v>13755</v>
      </c>
      <c r="F12" s="74">
        <v>0</v>
      </c>
      <c r="G12" s="74">
        <v>0</v>
      </c>
      <c r="H12" s="74">
        <v>0</v>
      </c>
      <c r="I12" s="74">
        <v>13055</v>
      </c>
      <c r="J12" s="75">
        <v>0</v>
      </c>
      <c r="K12" s="74">
        <v>700</v>
      </c>
      <c r="L12" s="74">
        <v>117922</v>
      </c>
      <c r="M12" s="74">
        <f t="shared" si="3"/>
        <v>32469</v>
      </c>
      <c r="N12" s="74">
        <f t="shared" si="4"/>
        <v>12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12</v>
      </c>
      <c r="U12" s="74">
        <v>32457</v>
      </c>
      <c r="V12" s="74">
        <f t="shared" si="5"/>
        <v>164146</v>
      </c>
      <c r="W12" s="74">
        <f t="shared" si="6"/>
        <v>13767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13055</v>
      </c>
      <c r="AB12" s="75">
        <v>0</v>
      </c>
      <c r="AC12" s="74">
        <f t="shared" si="11"/>
        <v>712</v>
      </c>
      <c r="AD12" s="74">
        <f t="shared" si="12"/>
        <v>150379</v>
      </c>
    </row>
    <row r="13" spans="1:30" s="50" customFormat="1" ht="12" customHeight="1">
      <c r="A13" s="53" t="s">
        <v>265</v>
      </c>
      <c r="B13" s="54" t="s">
        <v>277</v>
      </c>
      <c r="C13" s="53" t="s">
        <v>278</v>
      </c>
      <c r="D13" s="74">
        <f t="shared" si="1"/>
        <v>57563</v>
      </c>
      <c r="E13" s="74">
        <f t="shared" si="2"/>
        <v>4782</v>
      </c>
      <c r="F13" s="74">
        <v>0</v>
      </c>
      <c r="G13" s="74">
        <v>0</v>
      </c>
      <c r="H13" s="74">
        <v>0</v>
      </c>
      <c r="I13" s="74">
        <v>4750</v>
      </c>
      <c r="J13" s="75">
        <v>0</v>
      </c>
      <c r="K13" s="74">
        <v>32</v>
      </c>
      <c r="L13" s="74">
        <v>52781</v>
      </c>
      <c r="M13" s="74">
        <f t="shared" si="3"/>
        <v>7609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7609</v>
      </c>
      <c r="V13" s="74">
        <f t="shared" si="5"/>
        <v>65172</v>
      </c>
      <c r="W13" s="74">
        <f t="shared" si="6"/>
        <v>4782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4750</v>
      </c>
      <c r="AB13" s="75">
        <v>0</v>
      </c>
      <c r="AC13" s="74">
        <f t="shared" si="11"/>
        <v>32</v>
      </c>
      <c r="AD13" s="74">
        <f t="shared" si="12"/>
        <v>60390</v>
      </c>
    </row>
    <row r="14" spans="1:30" s="50" customFormat="1" ht="12" customHeight="1">
      <c r="A14" s="53" t="s">
        <v>229</v>
      </c>
      <c r="B14" s="54" t="s">
        <v>279</v>
      </c>
      <c r="C14" s="53" t="s">
        <v>280</v>
      </c>
      <c r="D14" s="74">
        <f t="shared" si="1"/>
        <v>148047</v>
      </c>
      <c r="E14" s="74">
        <f t="shared" si="2"/>
        <v>11310</v>
      </c>
      <c r="F14" s="74">
        <v>0</v>
      </c>
      <c r="G14" s="74">
        <v>0</v>
      </c>
      <c r="H14" s="74">
        <v>0</v>
      </c>
      <c r="I14" s="74">
        <v>11310</v>
      </c>
      <c r="J14" s="75">
        <v>0</v>
      </c>
      <c r="K14" s="74">
        <v>0</v>
      </c>
      <c r="L14" s="74">
        <v>136737</v>
      </c>
      <c r="M14" s="74">
        <f t="shared" si="3"/>
        <v>28700</v>
      </c>
      <c r="N14" s="74">
        <f t="shared" si="4"/>
        <v>5</v>
      </c>
      <c r="O14" s="74">
        <v>0</v>
      </c>
      <c r="P14" s="74">
        <v>0</v>
      </c>
      <c r="Q14" s="74">
        <v>0</v>
      </c>
      <c r="R14" s="74">
        <v>5</v>
      </c>
      <c r="S14" s="75">
        <v>0</v>
      </c>
      <c r="T14" s="74">
        <v>0</v>
      </c>
      <c r="U14" s="74">
        <v>28695</v>
      </c>
      <c r="V14" s="74">
        <f t="shared" si="5"/>
        <v>176747</v>
      </c>
      <c r="W14" s="74">
        <f t="shared" si="6"/>
        <v>11315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11315</v>
      </c>
      <c r="AB14" s="75">
        <v>0</v>
      </c>
      <c r="AC14" s="74">
        <f t="shared" si="11"/>
        <v>0</v>
      </c>
      <c r="AD14" s="74">
        <f t="shared" si="12"/>
        <v>165432</v>
      </c>
    </row>
    <row r="15" spans="1:30" s="50" customFormat="1" ht="12" customHeight="1">
      <c r="A15" s="53" t="s">
        <v>265</v>
      </c>
      <c r="B15" s="54" t="s">
        <v>281</v>
      </c>
      <c r="C15" s="53" t="s">
        <v>282</v>
      </c>
      <c r="D15" s="74">
        <f t="shared" si="1"/>
        <v>207899</v>
      </c>
      <c r="E15" s="74">
        <f t="shared" si="2"/>
        <v>22140</v>
      </c>
      <c r="F15" s="74">
        <v>0</v>
      </c>
      <c r="G15" s="74">
        <v>4158</v>
      </c>
      <c r="H15" s="74">
        <v>0</v>
      </c>
      <c r="I15" s="74">
        <v>17958</v>
      </c>
      <c r="J15" s="75">
        <v>0</v>
      </c>
      <c r="K15" s="74">
        <v>24</v>
      </c>
      <c r="L15" s="74">
        <v>185759</v>
      </c>
      <c r="M15" s="74">
        <f t="shared" si="3"/>
        <v>60323</v>
      </c>
      <c r="N15" s="74">
        <f t="shared" si="4"/>
        <v>10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10</v>
      </c>
      <c r="U15" s="74">
        <v>60313</v>
      </c>
      <c r="V15" s="74">
        <f t="shared" si="5"/>
        <v>268222</v>
      </c>
      <c r="W15" s="74">
        <f t="shared" si="6"/>
        <v>22150</v>
      </c>
      <c r="X15" s="74">
        <f t="shared" si="7"/>
        <v>0</v>
      </c>
      <c r="Y15" s="74">
        <f t="shared" si="8"/>
        <v>4158</v>
      </c>
      <c r="Z15" s="74">
        <f t="shared" si="9"/>
        <v>0</v>
      </c>
      <c r="AA15" s="74">
        <f t="shared" si="10"/>
        <v>17958</v>
      </c>
      <c r="AB15" s="75">
        <v>0</v>
      </c>
      <c r="AC15" s="74">
        <f t="shared" si="11"/>
        <v>34</v>
      </c>
      <c r="AD15" s="74">
        <f t="shared" si="12"/>
        <v>246072</v>
      </c>
    </row>
    <row r="16" spans="1:30" s="50" customFormat="1" ht="12" customHeight="1">
      <c r="A16" s="53" t="s">
        <v>229</v>
      </c>
      <c r="B16" s="54" t="s">
        <v>283</v>
      </c>
      <c r="C16" s="53" t="s">
        <v>284</v>
      </c>
      <c r="D16" s="74">
        <f t="shared" si="1"/>
        <v>80850</v>
      </c>
      <c r="E16" s="74">
        <f t="shared" si="2"/>
        <v>17862</v>
      </c>
      <c r="F16" s="74">
        <v>0</v>
      </c>
      <c r="G16" s="74">
        <v>101</v>
      </c>
      <c r="H16" s="74">
        <v>0</v>
      </c>
      <c r="I16" s="74">
        <v>17019</v>
      </c>
      <c r="J16" s="75">
        <v>0</v>
      </c>
      <c r="K16" s="74">
        <v>742</v>
      </c>
      <c r="L16" s="74">
        <v>62988</v>
      </c>
      <c r="M16" s="74">
        <f t="shared" si="3"/>
        <v>7599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7599</v>
      </c>
      <c r="V16" s="74">
        <f t="shared" si="5"/>
        <v>88449</v>
      </c>
      <c r="W16" s="74">
        <f t="shared" si="6"/>
        <v>17862</v>
      </c>
      <c r="X16" s="74">
        <f t="shared" si="7"/>
        <v>0</v>
      </c>
      <c r="Y16" s="74">
        <f t="shared" si="8"/>
        <v>101</v>
      </c>
      <c r="Z16" s="74">
        <f t="shared" si="9"/>
        <v>0</v>
      </c>
      <c r="AA16" s="74">
        <f t="shared" si="10"/>
        <v>17019</v>
      </c>
      <c r="AB16" s="75">
        <v>0</v>
      </c>
      <c r="AC16" s="74">
        <f t="shared" si="11"/>
        <v>742</v>
      </c>
      <c r="AD16" s="74">
        <f t="shared" si="12"/>
        <v>70587</v>
      </c>
    </row>
    <row r="17" spans="1:30" s="50" customFormat="1" ht="12" customHeight="1">
      <c r="A17" s="53" t="s">
        <v>265</v>
      </c>
      <c r="B17" s="54" t="s">
        <v>285</v>
      </c>
      <c r="C17" s="53" t="s">
        <v>286</v>
      </c>
      <c r="D17" s="74">
        <f t="shared" si="1"/>
        <v>214073</v>
      </c>
      <c r="E17" s="74">
        <f t="shared" si="2"/>
        <v>18075</v>
      </c>
      <c r="F17" s="74">
        <v>0</v>
      </c>
      <c r="G17" s="74">
        <v>0</v>
      </c>
      <c r="H17" s="74">
        <v>0</v>
      </c>
      <c r="I17" s="74">
        <v>17280</v>
      </c>
      <c r="J17" s="75">
        <v>0</v>
      </c>
      <c r="K17" s="74">
        <v>795</v>
      </c>
      <c r="L17" s="74">
        <v>195998</v>
      </c>
      <c r="M17" s="74">
        <f t="shared" si="3"/>
        <v>8070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8070</v>
      </c>
      <c r="V17" s="74">
        <f t="shared" si="5"/>
        <v>222143</v>
      </c>
      <c r="W17" s="74">
        <f t="shared" si="6"/>
        <v>18075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17280</v>
      </c>
      <c r="AB17" s="75">
        <v>0</v>
      </c>
      <c r="AC17" s="74">
        <f t="shared" si="11"/>
        <v>795</v>
      </c>
      <c r="AD17" s="74">
        <f t="shared" si="12"/>
        <v>204068</v>
      </c>
    </row>
    <row r="18" spans="1:30" s="50" customFormat="1" ht="12" customHeight="1">
      <c r="A18" s="53" t="s">
        <v>229</v>
      </c>
      <c r="B18" s="54" t="s">
        <v>287</v>
      </c>
      <c r="C18" s="53" t="s">
        <v>288</v>
      </c>
      <c r="D18" s="74">
        <f t="shared" si="1"/>
        <v>140604</v>
      </c>
      <c r="E18" s="74">
        <f t="shared" si="2"/>
        <v>17199</v>
      </c>
      <c r="F18" s="74">
        <v>0</v>
      </c>
      <c r="G18" s="74">
        <v>0</v>
      </c>
      <c r="H18" s="74">
        <v>0</v>
      </c>
      <c r="I18" s="74">
        <v>12176</v>
      </c>
      <c r="J18" s="75">
        <v>0</v>
      </c>
      <c r="K18" s="74">
        <v>5023</v>
      </c>
      <c r="L18" s="74">
        <v>123405</v>
      </c>
      <c r="M18" s="74">
        <f t="shared" si="3"/>
        <v>38462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38462</v>
      </c>
      <c r="V18" s="74">
        <f t="shared" si="5"/>
        <v>179066</v>
      </c>
      <c r="W18" s="74">
        <f t="shared" si="6"/>
        <v>17199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12176</v>
      </c>
      <c r="AB18" s="75">
        <v>0</v>
      </c>
      <c r="AC18" s="74">
        <f t="shared" si="11"/>
        <v>5023</v>
      </c>
      <c r="AD18" s="74">
        <f t="shared" si="12"/>
        <v>161867</v>
      </c>
    </row>
    <row r="19" spans="1:30" s="50" customFormat="1" ht="12" customHeight="1">
      <c r="A19" s="53" t="s">
        <v>265</v>
      </c>
      <c r="B19" s="54" t="s">
        <v>289</v>
      </c>
      <c r="C19" s="53" t="s">
        <v>290</v>
      </c>
      <c r="D19" s="74">
        <f t="shared" si="1"/>
        <v>162923</v>
      </c>
      <c r="E19" s="74">
        <f t="shared" si="2"/>
        <v>6959</v>
      </c>
      <c r="F19" s="74">
        <v>0</v>
      </c>
      <c r="G19" s="74">
        <v>0</v>
      </c>
      <c r="H19" s="74">
        <v>0</v>
      </c>
      <c r="I19" s="74">
        <v>6440</v>
      </c>
      <c r="J19" s="75">
        <v>0</v>
      </c>
      <c r="K19" s="74">
        <v>519</v>
      </c>
      <c r="L19" s="74">
        <v>155964</v>
      </c>
      <c r="M19" s="74">
        <f t="shared" si="3"/>
        <v>11193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11193</v>
      </c>
      <c r="V19" s="74">
        <f t="shared" si="5"/>
        <v>174116</v>
      </c>
      <c r="W19" s="74">
        <f t="shared" si="6"/>
        <v>6959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6440</v>
      </c>
      <c r="AB19" s="75">
        <v>0</v>
      </c>
      <c r="AC19" s="74">
        <f t="shared" si="11"/>
        <v>519</v>
      </c>
      <c r="AD19" s="74">
        <f t="shared" si="12"/>
        <v>167157</v>
      </c>
    </row>
    <row r="20" spans="1:30" s="50" customFormat="1" ht="12" customHeight="1">
      <c r="A20" s="53" t="s">
        <v>229</v>
      </c>
      <c r="B20" s="54" t="s">
        <v>291</v>
      </c>
      <c r="C20" s="53" t="s">
        <v>292</v>
      </c>
      <c r="D20" s="74">
        <f t="shared" si="1"/>
        <v>80573</v>
      </c>
      <c r="E20" s="74">
        <f t="shared" si="2"/>
        <v>5468</v>
      </c>
      <c r="F20" s="74">
        <v>0</v>
      </c>
      <c r="G20" s="74">
        <v>0</v>
      </c>
      <c r="H20" s="74">
        <v>0</v>
      </c>
      <c r="I20" s="74">
        <v>5468</v>
      </c>
      <c r="J20" s="75">
        <v>0</v>
      </c>
      <c r="K20" s="74">
        <v>0</v>
      </c>
      <c r="L20" s="74">
        <v>75105</v>
      </c>
      <c r="M20" s="74">
        <f t="shared" si="3"/>
        <v>9152</v>
      </c>
      <c r="N20" s="74">
        <f t="shared" si="4"/>
        <v>2569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2569</v>
      </c>
      <c r="U20" s="74">
        <v>6583</v>
      </c>
      <c r="V20" s="74">
        <f t="shared" si="5"/>
        <v>89725</v>
      </c>
      <c r="W20" s="74">
        <f t="shared" si="6"/>
        <v>8037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5468</v>
      </c>
      <c r="AB20" s="75">
        <v>0</v>
      </c>
      <c r="AC20" s="74">
        <f t="shared" si="11"/>
        <v>2569</v>
      </c>
      <c r="AD20" s="74">
        <f t="shared" si="12"/>
        <v>81688</v>
      </c>
    </row>
    <row r="21" spans="1:30" s="50" customFormat="1" ht="12" customHeight="1">
      <c r="A21" s="53" t="s">
        <v>265</v>
      </c>
      <c r="B21" s="54" t="s">
        <v>293</v>
      </c>
      <c r="C21" s="53" t="s">
        <v>294</v>
      </c>
      <c r="D21" s="74">
        <f t="shared" si="1"/>
        <v>350700</v>
      </c>
      <c r="E21" s="74">
        <f t="shared" si="2"/>
        <v>27868</v>
      </c>
      <c r="F21" s="74">
        <v>0</v>
      </c>
      <c r="G21" s="74">
        <v>0</v>
      </c>
      <c r="H21" s="74">
        <v>0</v>
      </c>
      <c r="I21" s="74">
        <v>27847</v>
      </c>
      <c r="J21" s="75">
        <v>0</v>
      </c>
      <c r="K21" s="74">
        <v>21</v>
      </c>
      <c r="L21" s="74">
        <v>322832</v>
      </c>
      <c r="M21" s="74">
        <f t="shared" si="3"/>
        <v>43676</v>
      </c>
      <c r="N21" s="74">
        <f t="shared" si="4"/>
        <v>3300</v>
      </c>
      <c r="O21" s="74">
        <v>0</v>
      </c>
      <c r="P21" s="74">
        <v>0</v>
      </c>
      <c r="Q21" s="74">
        <v>0</v>
      </c>
      <c r="R21" s="74">
        <v>3300</v>
      </c>
      <c r="S21" s="75">
        <v>0</v>
      </c>
      <c r="T21" s="74">
        <v>0</v>
      </c>
      <c r="U21" s="74">
        <v>40376</v>
      </c>
      <c r="V21" s="74">
        <f t="shared" si="5"/>
        <v>394376</v>
      </c>
      <c r="W21" s="74">
        <f t="shared" si="6"/>
        <v>31168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31147</v>
      </c>
      <c r="AB21" s="75">
        <v>0</v>
      </c>
      <c r="AC21" s="74">
        <f t="shared" si="11"/>
        <v>21</v>
      </c>
      <c r="AD21" s="74">
        <f t="shared" si="12"/>
        <v>363208</v>
      </c>
    </row>
    <row r="22" spans="1:30" s="50" customFormat="1" ht="12" customHeight="1">
      <c r="A22" s="53" t="s">
        <v>229</v>
      </c>
      <c r="B22" s="54" t="s">
        <v>295</v>
      </c>
      <c r="C22" s="53" t="s">
        <v>296</v>
      </c>
      <c r="D22" s="74">
        <f t="shared" si="1"/>
        <v>146622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146622</v>
      </c>
      <c r="M22" s="74">
        <f t="shared" si="3"/>
        <v>26752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26752</v>
      </c>
      <c r="V22" s="74">
        <f t="shared" si="5"/>
        <v>173374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173374</v>
      </c>
    </row>
    <row r="23" spans="1:30" s="50" customFormat="1" ht="12" customHeight="1">
      <c r="A23" s="53" t="s">
        <v>265</v>
      </c>
      <c r="B23" s="54" t="s">
        <v>297</v>
      </c>
      <c r="C23" s="53" t="s">
        <v>298</v>
      </c>
      <c r="D23" s="74">
        <f t="shared" si="1"/>
        <v>188211</v>
      </c>
      <c r="E23" s="74">
        <f t="shared" si="2"/>
        <v>7725</v>
      </c>
      <c r="F23" s="74">
        <v>0</v>
      </c>
      <c r="G23" s="74">
        <v>409</v>
      </c>
      <c r="H23" s="74">
        <v>0</v>
      </c>
      <c r="I23" s="74">
        <v>4048</v>
      </c>
      <c r="J23" s="75">
        <v>0</v>
      </c>
      <c r="K23" s="74">
        <v>3268</v>
      </c>
      <c r="L23" s="74">
        <v>180486</v>
      </c>
      <c r="M23" s="74">
        <f t="shared" si="3"/>
        <v>28382</v>
      </c>
      <c r="N23" s="74">
        <f t="shared" si="4"/>
        <v>5</v>
      </c>
      <c r="O23" s="74">
        <v>0</v>
      </c>
      <c r="P23" s="74">
        <v>0</v>
      </c>
      <c r="Q23" s="74">
        <v>0</v>
      </c>
      <c r="R23" s="74">
        <v>5</v>
      </c>
      <c r="S23" s="75">
        <v>0</v>
      </c>
      <c r="T23" s="74">
        <v>0</v>
      </c>
      <c r="U23" s="74">
        <v>28377</v>
      </c>
      <c r="V23" s="74">
        <f t="shared" si="5"/>
        <v>216593</v>
      </c>
      <c r="W23" s="74">
        <f t="shared" si="6"/>
        <v>7730</v>
      </c>
      <c r="X23" s="74">
        <f t="shared" si="7"/>
        <v>0</v>
      </c>
      <c r="Y23" s="74">
        <f t="shared" si="8"/>
        <v>409</v>
      </c>
      <c r="Z23" s="74">
        <f t="shared" si="9"/>
        <v>0</v>
      </c>
      <c r="AA23" s="74">
        <f t="shared" si="10"/>
        <v>4053</v>
      </c>
      <c r="AB23" s="75">
        <v>0</v>
      </c>
      <c r="AC23" s="74">
        <f t="shared" si="11"/>
        <v>3268</v>
      </c>
      <c r="AD23" s="74">
        <f t="shared" si="12"/>
        <v>208863</v>
      </c>
    </row>
    <row r="24" spans="1:30" s="50" customFormat="1" ht="12" customHeight="1">
      <c r="A24" s="53" t="s">
        <v>229</v>
      </c>
      <c r="B24" s="54" t="s">
        <v>299</v>
      </c>
      <c r="C24" s="53" t="s">
        <v>300</v>
      </c>
      <c r="D24" s="74">
        <f t="shared" si="1"/>
        <v>159911</v>
      </c>
      <c r="E24" s="74">
        <f t="shared" si="2"/>
        <v>51627</v>
      </c>
      <c r="F24" s="74">
        <v>40549</v>
      </c>
      <c r="G24" s="74">
        <v>0</v>
      </c>
      <c r="H24" s="74">
        <v>0</v>
      </c>
      <c r="I24" s="74">
        <v>10877</v>
      </c>
      <c r="J24" s="75">
        <v>0</v>
      </c>
      <c r="K24" s="74">
        <v>201</v>
      </c>
      <c r="L24" s="74">
        <v>108284</v>
      </c>
      <c r="M24" s="74">
        <f t="shared" si="3"/>
        <v>26139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26139</v>
      </c>
      <c r="V24" s="74">
        <f t="shared" si="5"/>
        <v>186050</v>
      </c>
      <c r="W24" s="74">
        <f t="shared" si="6"/>
        <v>51627</v>
      </c>
      <c r="X24" s="74">
        <f t="shared" si="7"/>
        <v>40549</v>
      </c>
      <c r="Y24" s="74">
        <f t="shared" si="8"/>
        <v>0</v>
      </c>
      <c r="Z24" s="74">
        <f t="shared" si="9"/>
        <v>0</v>
      </c>
      <c r="AA24" s="74">
        <f t="shared" si="10"/>
        <v>10877</v>
      </c>
      <c r="AB24" s="75">
        <v>0</v>
      </c>
      <c r="AC24" s="74">
        <f t="shared" si="11"/>
        <v>201</v>
      </c>
      <c r="AD24" s="74">
        <f t="shared" si="12"/>
        <v>134423</v>
      </c>
    </row>
    <row r="25" spans="1:30" s="50" customFormat="1" ht="12" customHeight="1">
      <c r="A25" s="53" t="s">
        <v>301</v>
      </c>
      <c r="B25" s="54" t="s">
        <v>302</v>
      </c>
      <c r="C25" s="53" t="s">
        <v>303</v>
      </c>
      <c r="D25" s="74">
        <f t="shared" si="1"/>
        <v>91662</v>
      </c>
      <c r="E25" s="74">
        <f t="shared" si="2"/>
        <v>7935</v>
      </c>
      <c r="F25" s="74">
        <v>0</v>
      </c>
      <c r="G25" s="74">
        <v>0</v>
      </c>
      <c r="H25" s="74">
        <v>0</v>
      </c>
      <c r="I25" s="74">
        <v>7911</v>
      </c>
      <c r="J25" s="75">
        <v>0</v>
      </c>
      <c r="K25" s="74">
        <v>24</v>
      </c>
      <c r="L25" s="74">
        <v>83727</v>
      </c>
      <c r="M25" s="74">
        <f t="shared" si="3"/>
        <v>17896</v>
      </c>
      <c r="N25" s="74">
        <f t="shared" si="4"/>
        <v>4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4</v>
      </c>
      <c r="U25" s="74">
        <v>17892</v>
      </c>
      <c r="V25" s="74">
        <f t="shared" si="5"/>
        <v>109558</v>
      </c>
      <c r="W25" s="74">
        <f t="shared" si="6"/>
        <v>7939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7911</v>
      </c>
      <c r="AB25" s="75">
        <v>0</v>
      </c>
      <c r="AC25" s="74">
        <f t="shared" si="11"/>
        <v>28</v>
      </c>
      <c r="AD25" s="74">
        <f t="shared" si="12"/>
        <v>101619</v>
      </c>
    </row>
    <row r="26" spans="1:30" s="50" customFormat="1" ht="12" customHeight="1">
      <c r="A26" s="53" t="s">
        <v>229</v>
      </c>
      <c r="B26" s="54" t="s">
        <v>304</v>
      </c>
      <c r="C26" s="53" t="s">
        <v>305</v>
      </c>
      <c r="D26" s="74">
        <f t="shared" si="1"/>
        <v>78541</v>
      </c>
      <c r="E26" s="74">
        <f t="shared" si="2"/>
        <v>2882</v>
      </c>
      <c r="F26" s="74">
        <v>0</v>
      </c>
      <c r="G26" s="74">
        <v>0</v>
      </c>
      <c r="H26" s="74">
        <v>0</v>
      </c>
      <c r="I26" s="74">
        <v>40</v>
      </c>
      <c r="J26" s="75">
        <v>0</v>
      </c>
      <c r="K26" s="74">
        <v>2842</v>
      </c>
      <c r="L26" s="74">
        <v>75659</v>
      </c>
      <c r="M26" s="74">
        <f t="shared" si="3"/>
        <v>17295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17295</v>
      </c>
      <c r="V26" s="74">
        <f t="shared" si="5"/>
        <v>95836</v>
      </c>
      <c r="W26" s="74">
        <f t="shared" si="6"/>
        <v>2882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40</v>
      </c>
      <c r="AB26" s="75">
        <v>0</v>
      </c>
      <c r="AC26" s="74">
        <f t="shared" si="11"/>
        <v>2842</v>
      </c>
      <c r="AD26" s="74">
        <f t="shared" si="12"/>
        <v>92954</v>
      </c>
    </row>
    <row r="27" spans="1:30" s="50" customFormat="1" ht="12" customHeight="1">
      <c r="A27" s="53" t="s">
        <v>301</v>
      </c>
      <c r="B27" s="54" t="s">
        <v>306</v>
      </c>
      <c r="C27" s="53" t="s">
        <v>307</v>
      </c>
      <c r="D27" s="74">
        <f t="shared" si="1"/>
        <v>12718</v>
      </c>
      <c r="E27" s="74">
        <f t="shared" si="2"/>
        <v>2315</v>
      </c>
      <c r="F27" s="74">
        <v>0</v>
      </c>
      <c r="G27" s="74">
        <v>0</v>
      </c>
      <c r="H27" s="74">
        <v>0</v>
      </c>
      <c r="I27" s="74">
        <v>2315</v>
      </c>
      <c r="J27" s="75">
        <v>47557</v>
      </c>
      <c r="K27" s="74">
        <v>0</v>
      </c>
      <c r="L27" s="74">
        <v>10403</v>
      </c>
      <c r="M27" s="74">
        <f t="shared" si="3"/>
        <v>7581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66615</v>
      </c>
      <c r="T27" s="74">
        <v>0</v>
      </c>
      <c r="U27" s="74">
        <v>7581</v>
      </c>
      <c r="V27" s="74">
        <f t="shared" si="5"/>
        <v>20299</v>
      </c>
      <c r="W27" s="74">
        <f t="shared" si="6"/>
        <v>2315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2315</v>
      </c>
      <c r="AB27" s="75">
        <f aca="true" t="shared" si="13" ref="AB27:AB32">+SUM(J27,S27)</f>
        <v>114172</v>
      </c>
      <c r="AC27" s="74">
        <f t="shared" si="11"/>
        <v>0</v>
      </c>
      <c r="AD27" s="74">
        <f t="shared" si="12"/>
        <v>17984</v>
      </c>
    </row>
    <row r="28" spans="1:30" s="50" customFormat="1" ht="12" customHeight="1">
      <c r="A28" s="53" t="s">
        <v>229</v>
      </c>
      <c r="B28" s="54" t="s">
        <v>308</v>
      </c>
      <c r="C28" s="53" t="s">
        <v>309</v>
      </c>
      <c r="D28" s="74">
        <f t="shared" si="1"/>
        <v>0</v>
      </c>
      <c r="E28" s="74">
        <f t="shared" si="2"/>
        <v>0</v>
      </c>
      <c r="F28" s="74"/>
      <c r="G28" s="74">
        <v>0</v>
      </c>
      <c r="H28" s="74">
        <v>0</v>
      </c>
      <c r="I28" s="74">
        <v>0</v>
      </c>
      <c r="J28" s="75">
        <v>78544</v>
      </c>
      <c r="K28" s="74">
        <v>0</v>
      </c>
      <c r="L28" s="74">
        <v>0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0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f t="shared" si="13"/>
        <v>78544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229</v>
      </c>
      <c r="B29" s="54" t="s">
        <v>310</v>
      </c>
      <c r="C29" s="53" t="s">
        <v>311</v>
      </c>
      <c r="D29" s="74">
        <f t="shared" si="1"/>
        <v>102835</v>
      </c>
      <c r="E29" s="74">
        <f t="shared" si="2"/>
        <v>42411</v>
      </c>
      <c r="F29" s="74">
        <v>0</v>
      </c>
      <c r="G29" s="74">
        <v>0</v>
      </c>
      <c r="H29" s="74">
        <v>0</v>
      </c>
      <c r="I29" s="74">
        <v>2736</v>
      </c>
      <c r="J29" s="75">
        <v>378965</v>
      </c>
      <c r="K29" s="74">
        <v>39675</v>
      </c>
      <c r="L29" s="74">
        <v>60424</v>
      </c>
      <c r="M29" s="74">
        <f t="shared" si="3"/>
        <v>2192</v>
      </c>
      <c r="N29" s="74">
        <f t="shared" si="4"/>
        <v>1925</v>
      </c>
      <c r="O29" s="74">
        <v>0</v>
      </c>
      <c r="P29" s="74">
        <v>0</v>
      </c>
      <c r="Q29" s="74">
        <v>0</v>
      </c>
      <c r="R29" s="74">
        <v>0</v>
      </c>
      <c r="S29" s="75">
        <v>404966</v>
      </c>
      <c r="T29" s="74">
        <v>1925</v>
      </c>
      <c r="U29" s="74">
        <v>267</v>
      </c>
      <c r="V29" s="74">
        <f t="shared" si="5"/>
        <v>105027</v>
      </c>
      <c r="W29" s="74">
        <f t="shared" si="6"/>
        <v>44336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2736</v>
      </c>
      <c r="AB29" s="75">
        <f t="shared" si="13"/>
        <v>783931</v>
      </c>
      <c r="AC29" s="74">
        <f t="shared" si="11"/>
        <v>41600</v>
      </c>
      <c r="AD29" s="74">
        <f t="shared" si="12"/>
        <v>60691</v>
      </c>
    </row>
    <row r="30" spans="1:30" s="50" customFormat="1" ht="12" customHeight="1">
      <c r="A30" s="53" t="s">
        <v>229</v>
      </c>
      <c r="B30" s="54" t="s">
        <v>312</v>
      </c>
      <c r="C30" s="53" t="s">
        <v>313</v>
      </c>
      <c r="D30" s="74">
        <f t="shared" si="1"/>
        <v>76064</v>
      </c>
      <c r="E30" s="74">
        <f t="shared" si="2"/>
        <v>59611</v>
      </c>
      <c r="F30" s="74">
        <v>0</v>
      </c>
      <c r="G30" s="74">
        <v>0</v>
      </c>
      <c r="H30" s="74">
        <v>0</v>
      </c>
      <c r="I30" s="74">
        <v>22305</v>
      </c>
      <c r="J30" s="75">
        <v>1255345</v>
      </c>
      <c r="K30" s="74">
        <v>37306</v>
      </c>
      <c r="L30" s="74">
        <v>16453</v>
      </c>
      <c r="M30" s="74">
        <f t="shared" si="3"/>
        <v>989</v>
      </c>
      <c r="N30" s="74">
        <f t="shared" si="4"/>
        <v>33</v>
      </c>
      <c r="O30" s="74">
        <v>0</v>
      </c>
      <c r="P30" s="74">
        <v>0</v>
      </c>
      <c r="Q30" s="74">
        <v>0</v>
      </c>
      <c r="R30" s="74">
        <v>0</v>
      </c>
      <c r="S30" s="75">
        <v>301717</v>
      </c>
      <c r="T30" s="74">
        <v>33</v>
      </c>
      <c r="U30" s="74">
        <v>956</v>
      </c>
      <c r="V30" s="74">
        <f t="shared" si="5"/>
        <v>77053</v>
      </c>
      <c r="W30" s="74">
        <f t="shared" si="6"/>
        <v>59644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22305</v>
      </c>
      <c r="AB30" s="75">
        <f t="shared" si="13"/>
        <v>1557062</v>
      </c>
      <c r="AC30" s="74">
        <f t="shared" si="11"/>
        <v>37339</v>
      </c>
      <c r="AD30" s="74">
        <f t="shared" si="12"/>
        <v>17409</v>
      </c>
    </row>
    <row r="31" spans="1:30" s="50" customFormat="1" ht="12" customHeight="1">
      <c r="A31" s="53" t="s">
        <v>229</v>
      </c>
      <c r="B31" s="54" t="s">
        <v>314</v>
      </c>
      <c r="C31" s="53" t="s">
        <v>315</v>
      </c>
      <c r="D31" s="74">
        <f t="shared" si="1"/>
        <v>19069</v>
      </c>
      <c r="E31" s="74">
        <f t="shared" si="2"/>
        <v>19069</v>
      </c>
      <c r="F31" s="74">
        <v>0</v>
      </c>
      <c r="G31" s="74">
        <v>0</v>
      </c>
      <c r="H31" s="74">
        <v>0</v>
      </c>
      <c r="I31" s="74">
        <v>3168</v>
      </c>
      <c r="J31" s="75">
        <v>34756</v>
      </c>
      <c r="K31" s="74">
        <v>15901</v>
      </c>
      <c r="L31" s="74">
        <v>0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19069</v>
      </c>
      <c r="W31" s="74">
        <f t="shared" si="6"/>
        <v>19069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3168</v>
      </c>
      <c r="AB31" s="75">
        <f t="shared" si="13"/>
        <v>34756</v>
      </c>
      <c r="AC31" s="74">
        <f t="shared" si="11"/>
        <v>15901</v>
      </c>
      <c r="AD31" s="74">
        <f t="shared" si="12"/>
        <v>0</v>
      </c>
    </row>
    <row r="32" spans="1:30" s="50" customFormat="1" ht="12" customHeight="1">
      <c r="A32" s="53" t="s">
        <v>229</v>
      </c>
      <c r="B32" s="54" t="s">
        <v>316</v>
      </c>
      <c r="C32" s="53" t="s">
        <v>317</v>
      </c>
      <c r="D32" s="74">
        <f t="shared" si="1"/>
        <v>123462</v>
      </c>
      <c r="E32" s="74">
        <f t="shared" si="2"/>
        <v>122500</v>
      </c>
      <c r="F32" s="74">
        <v>161</v>
      </c>
      <c r="G32" s="74">
        <v>3067</v>
      </c>
      <c r="H32" s="74">
        <v>0</v>
      </c>
      <c r="I32" s="74">
        <v>106810</v>
      </c>
      <c r="J32" s="75">
        <v>376981</v>
      </c>
      <c r="K32" s="74">
        <v>12462</v>
      </c>
      <c r="L32" s="74">
        <v>962</v>
      </c>
      <c r="M32" s="74">
        <f t="shared" si="3"/>
        <v>355</v>
      </c>
      <c r="N32" s="74">
        <f t="shared" si="4"/>
        <v>43</v>
      </c>
      <c r="O32" s="74">
        <v>0</v>
      </c>
      <c r="P32" s="74">
        <v>0</v>
      </c>
      <c r="Q32" s="74">
        <v>0</v>
      </c>
      <c r="R32" s="74">
        <v>13</v>
      </c>
      <c r="S32" s="75">
        <v>104267</v>
      </c>
      <c r="T32" s="74">
        <v>30</v>
      </c>
      <c r="U32" s="74">
        <v>312</v>
      </c>
      <c r="V32" s="74">
        <f t="shared" si="5"/>
        <v>123817</v>
      </c>
      <c r="W32" s="74">
        <f t="shared" si="6"/>
        <v>122543</v>
      </c>
      <c r="X32" s="74">
        <f t="shared" si="7"/>
        <v>161</v>
      </c>
      <c r="Y32" s="74">
        <f t="shared" si="8"/>
        <v>3067</v>
      </c>
      <c r="Z32" s="74">
        <f t="shared" si="9"/>
        <v>0</v>
      </c>
      <c r="AA32" s="74">
        <f t="shared" si="10"/>
        <v>106823</v>
      </c>
      <c r="AB32" s="75">
        <f t="shared" si="13"/>
        <v>481248</v>
      </c>
      <c r="AC32" s="74">
        <f t="shared" si="11"/>
        <v>12492</v>
      </c>
      <c r="AD32" s="74">
        <f t="shared" si="12"/>
        <v>1274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318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319</v>
      </c>
      <c r="B2" s="148" t="s">
        <v>320</v>
      </c>
      <c r="C2" s="154" t="s">
        <v>321</v>
      </c>
      <c r="D2" s="132" t="s">
        <v>322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323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324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4" t="s">
        <v>325</v>
      </c>
      <c r="E3" s="80"/>
      <c r="F3" s="80"/>
      <c r="G3" s="80"/>
      <c r="H3" s="80"/>
      <c r="I3" s="80"/>
      <c r="J3" s="80"/>
      <c r="K3" s="85"/>
      <c r="L3" s="81" t="s">
        <v>326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327</v>
      </c>
      <c r="AE3" s="90" t="s">
        <v>328</v>
      </c>
      <c r="AF3" s="134" t="s">
        <v>325</v>
      </c>
      <c r="AG3" s="80"/>
      <c r="AH3" s="80"/>
      <c r="AI3" s="80"/>
      <c r="AJ3" s="80"/>
      <c r="AK3" s="80"/>
      <c r="AL3" s="80"/>
      <c r="AM3" s="85"/>
      <c r="AN3" s="81" t="s">
        <v>326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327</v>
      </c>
      <c r="BG3" s="90" t="s">
        <v>328</v>
      </c>
      <c r="BH3" s="134" t="s">
        <v>325</v>
      </c>
      <c r="BI3" s="80"/>
      <c r="BJ3" s="80"/>
      <c r="BK3" s="80"/>
      <c r="BL3" s="80"/>
      <c r="BM3" s="80"/>
      <c r="BN3" s="80"/>
      <c r="BO3" s="85"/>
      <c r="BP3" s="81" t="s">
        <v>326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327</v>
      </c>
      <c r="CI3" s="90" t="s">
        <v>328</v>
      </c>
    </row>
    <row r="4" spans="1:87" s="45" customFormat="1" ht="13.5" customHeight="1">
      <c r="A4" s="149"/>
      <c r="B4" s="149"/>
      <c r="C4" s="155"/>
      <c r="D4" s="90" t="s">
        <v>328</v>
      </c>
      <c r="E4" s="95" t="s">
        <v>329</v>
      </c>
      <c r="F4" s="89"/>
      <c r="G4" s="93"/>
      <c r="H4" s="80"/>
      <c r="I4" s="94"/>
      <c r="J4" s="135" t="s">
        <v>330</v>
      </c>
      <c r="K4" s="146" t="s">
        <v>331</v>
      </c>
      <c r="L4" s="90" t="s">
        <v>328</v>
      </c>
      <c r="M4" s="134" t="s">
        <v>332</v>
      </c>
      <c r="N4" s="87"/>
      <c r="O4" s="87"/>
      <c r="P4" s="87"/>
      <c r="Q4" s="88"/>
      <c r="R4" s="134" t="s">
        <v>333</v>
      </c>
      <c r="S4" s="80"/>
      <c r="T4" s="80"/>
      <c r="U4" s="94"/>
      <c r="V4" s="95" t="s">
        <v>334</v>
      </c>
      <c r="W4" s="134" t="s">
        <v>335</v>
      </c>
      <c r="X4" s="86"/>
      <c r="Y4" s="87"/>
      <c r="Z4" s="87"/>
      <c r="AA4" s="88"/>
      <c r="AB4" s="95" t="s">
        <v>336</v>
      </c>
      <c r="AC4" s="95" t="s">
        <v>337</v>
      </c>
      <c r="AD4" s="90"/>
      <c r="AE4" s="90"/>
      <c r="AF4" s="90" t="s">
        <v>328</v>
      </c>
      <c r="AG4" s="95" t="s">
        <v>329</v>
      </c>
      <c r="AH4" s="89"/>
      <c r="AI4" s="93"/>
      <c r="AJ4" s="80"/>
      <c r="AK4" s="94"/>
      <c r="AL4" s="135" t="s">
        <v>330</v>
      </c>
      <c r="AM4" s="146" t="s">
        <v>331</v>
      </c>
      <c r="AN4" s="90" t="s">
        <v>328</v>
      </c>
      <c r="AO4" s="134" t="s">
        <v>332</v>
      </c>
      <c r="AP4" s="87"/>
      <c r="AQ4" s="87"/>
      <c r="AR4" s="87"/>
      <c r="AS4" s="88"/>
      <c r="AT4" s="134" t="s">
        <v>333</v>
      </c>
      <c r="AU4" s="80"/>
      <c r="AV4" s="80"/>
      <c r="AW4" s="94"/>
      <c r="AX4" s="95" t="s">
        <v>334</v>
      </c>
      <c r="AY4" s="134" t="s">
        <v>335</v>
      </c>
      <c r="AZ4" s="96"/>
      <c r="BA4" s="96"/>
      <c r="BB4" s="97"/>
      <c r="BC4" s="88"/>
      <c r="BD4" s="95" t="s">
        <v>336</v>
      </c>
      <c r="BE4" s="95" t="s">
        <v>337</v>
      </c>
      <c r="BF4" s="90"/>
      <c r="BG4" s="90"/>
      <c r="BH4" s="90" t="s">
        <v>328</v>
      </c>
      <c r="BI4" s="95" t="s">
        <v>329</v>
      </c>
      <c r="BJ4" s="89"/>
      <c r="BK4" s="93"/>
      <c r="BL4" s="80"/>
      <c r="BM4" s="94"/>
      <c r="BN4" s="135" t="s">
        <v>330</v>
      </c>
      <c r="BO4" s="146" t="s">
        <v>331</v>
      </c>
      <c r="BP4" s="90" t="s">
        <v>328</v>
      </c>
      <c r="BQ4" s="134" t="s">
        <v>332</v>
      </c>
      <c r="BR4" s="87"/>
      <c r="BS4" s="87"/>
      <c r="BT4" s="87"/>
      <c r="BU4" s="88"/>
      <c r="BV4" s="134" t="s">
        <v>333</v>
      </c>
      <c r="BW4" s="80"/>
      <c r="BX4" s="80"/>
      <c r="BY4" s="94"/>
      <c r="BZ4" s="95" t="s">
        <v>334</v>
      </c>
      <c r="CA4" s="134" t="s">
        <v>335</v>
      </c>
      <c r="CB4" s="87"/>
      <c r="CC4" s="87"/>
      <c r="CD4" s="87"/>
      <c r="CE4" s="88"/>
      <c r="CF4" s="95" t="s">
        <v>336</v>
      </c>
      <c r="CG4" s="95" t="s">
        <v>337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328</v>
      </c>
      <c r="F5" s="135" t="s">
        <v>338</v>
      </c>
      <c r="G5" s="135" t="s">
        <v>339</v>
      </c>
      <c r="H5" s="135" t="s">
        <v>340</v>
      </c>
      <c r="I5" s="135" t="s">
        <v>327</v>
      </c>
      <c r="J5" s="98"/>
      <c r="K5" s="147"/>
      <c r="L5" s="90"/>
      <c r="M5" s="90" t="s">
        <v>328</v>
      </c>
      <c r="N5" s="90" t="s">
        <v>341</v>
      </c>
      <c r="O5" s="90" t="s">
        <v>342</v>
      </c>
      <c r="P5" s="90" t="s">
        <v>343</v>
      </c>
      <c r="Q5" s="90" t="s">
        <v>344</v>
      </c>
      <c r="R5" s="90" t="s">
        <v>328</v>
      </c>
      <c r="S5" s="95" t="s">
        <v>345</v>
      </c>
      <c r="T5" s="95" t="s">
        <v>346</v>
      </c>
      <c r="U5" s="95" t="s">
        <v>347</v>
      </c>
      <c r="V5" s="90"/>
      <c r="W5" s="90" t="s">
        <v>328</v>
      </c>
      <c r="X5" s="95" t="s">
        <v>345</v>
      </c>
      <c r="Y5" s="95" t="s">
        <v>346</v>
      </c>
      <c r="Z5" s="95" t="s">
        <v>347</v>
      </c>
      <c r="AA5" s="95" t="s">
        <v>327</v>
      </c>
      <c r="AB5" s="90"/>
      <c r="AC5" s="90"/>
      <c r="AD5" s="90"/>
      <c r="AE5" s="90"/>
      <c r="AF5" s="90"/>
      <c r="AG5" s="90" t="s">
        <v>328</v>
      </c>
      <c r="AH5" s="135" t="s">
        <v>338</v>
      </c>
      <c r="AI5" s="135" t="s">
        <v>339</v>
      </c>
      <c r="AJ5" s="135" t="s">
        <v>340</v>
      </c>
      <c r="AK5" s="135" t="s">
        <v>327</v>
      </c>
      <c r="AL5" s="98"/>
      <c r="AM5" s="147"/>
      <c r="AN5" s="90"/>
      <c r="AO5" s="90" t="s">
        <v>328</v>
      </c>
      <c r="AP5" s="90" t="s">
        <v>341</v>
      </c>
      <c r="AQ5" s="90" t="s">
        <v>342</v>
      </c>
      <c r="AR5" s="90" t="s">
        <v>343</v>
      </c>
      <c r="AS5" s="90" t="s">
        <v>344</v>
      </c>
      <c r="AT5" s="90" t="s">
        <v>328</v>
      </c>
      <c r="AU5" s="95" t="s">
        <v>345</v>
      </c>
      <c r="AV5" s="95" t="s">
        <v>346</v>
      </c>
      <c r="AW5" s="95" t="s">
        <v>347</v>
      </c>
      <c r="AX5" s="90"/>
      <c r="AY5" s="90" t="s">
        <v>328</v>
      </c>
      <c r="AZ5" s="95" t="s">
        <v>345</v>
      </c>
      <c r="BA5" s="95" t="s">
        <v>346</v>
      </c>
      <c r="BB5" s="95" t="s">
        <v>347</v>
      </c>
      <c r="BC5" s="95" t="s">
        <v>327</v>
      </c>
      <c r="BD5" s="90"/>
      <c r="BE5" s="90"/>
      <c r="BF5" s="90"/>
      <c r="BG5" s="90"/>
      <c r="BH5" s="90"/>
      <c r="BI5" s="90" t="s">
        <v>328</v>
      </c>
      <c r="BJ5" s="135" t="s">
        <v>338</v>
      </c>
      <c r="BK5" s="135" t="s">
        <v>339</v>
      </c>
      <c r="BL5" s="135" t="s">
        <v>340</v>
      </c>
      <c r="BM5" s="135" t="s">
        <v>327</v>
      </c>
      <c r="BN5" s="98"/>
      <c r="BO5" s="147"/>
      <c r="BP5" s="90"/>
      <c r="BQ5" s="90" t="s">
        <v>328</v>
      </c>
      <c r="BR5" s="90" t="s">
        <v>341</v>
      </c>
      <c r="BS5" s="90" t="s">
        <v>342</v>
      </c>
      <c r="BT5" s="90" t="s">
        <v>343</v>
      </c>
      <c r="BU5" s="90" t="s">
        <v>344</v>
      </c>
      <c r="BV5" s="90" t="s">
        <v>328</v>
      </c>
      <c r="BW5" s="95" t="s">
        <v>345</v>
      </c>
      <c r="BX5" s="95" t="s">
        <v>346</v>
      </c>
      <c r="BY5" s="95" t="s">
        <v>347</v>
      </c>
      <c r="BZ5" s="90"/>
      <c r="CA5" s="90" t="s">
        <v>328</v>
      </c>
      <c r="CB5" s="95" t="s">
        <v>345</v>
      </c>
      <c r="CC5" s="95" t="s">
        <v>346</v>
      </c>
      <c r="CD5" s="95" t="s">
        <v>347</v>
      </c>
      <c r="CE5" s="95" t="s">
        <v>327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348</v>
      </c>
      <c r="E6" s="101" t="s">
        <v>348</v>
      </c>
      <c r="F6" s="102" t="s">
        <v>348</v>
      </c>
      <c r="G6" s="102" t="s">
        <v>348</v>
      </c>
      <c r="H6" s="102" t="s">
        <v>348</v>
      </c>
      <c r="I6" s="102" t="s">
        <v>348</v>
      </c>
      <c r="J6" s="102" t="s">
        <v>348</v>
      </c>
      <c r="K6" s="102" t="s">
        <v>348</v>
      </c>
      <c r="L6" s="101" t="s">
        <v>348</v>
      </c>
      <c r="M6" s="101" t="s">
        <v>348</v>
      </c>
      <c r="N6" s="101" t="s">
        <v>348</v>
      </c>
      <c r="O6" s="101" t="s">
        <v>348</v>
      </c>
      <c r="P6" s="101" t="s">
        <v>348</v>
      </c>
      <c r="Q6" s="101" t="s">
        <v>348</v>
      </c>
      <c r="R6" s="101" t="s">
        <v>348</v>
      </c>
      <c r="S6" s="101" t="s">
        <v>348</v>
      </c>
      <c r="T6" s="101" t="s">
        <v>348</v>
      </c>
      <c r="U6" s="101" t="s">
        <v>348</v>
      </c>
      <c r="V6" s="101" t="s">
        <v>348</v>
      </c>
      <c r="W6" s="101" t="s">
        <v>348</v>
      </c>
      <c r="X6" s="101" t="s">
        <v>348</v>
      </c>
      <c r="Y6" s="101" t="s">
        <v>348</v>
      </c>
      <c r="Z6" s="101" t="s">
        <v>348</v>
      </c>
      <c r="AA6" s="101" t="s">
        <v>348</v>
      </c>
      <c r="AB6" s="101" t="s">
        <v>348</v>
      </c>
      <c r="AC6" s="101" t="s">
        <v>348</v>
      </c>
      <c r="AD6" s="101" t="s">
        <v>348</v>
      </c>
      <c r="AE6" s="101" t="s">
        <v>348</v>
      </c>
      <c r="AF6" s="101" t="s">
        <v>348</v>
      </c>
      <c r="AG6" s="101" t="s">
        <v>348</v>
      </c>
      <c r="AH6" s="102" t="s">
        <v>348</v>
      </c>
      <c r="AI6" s="102" t="s">
        <v>348</v>
      </c>
      <c r="AJ6" s="102" t="s">
        <v>348</v>
      </c>
      <c r="AK6" s="102" t="s">
        <v>348</v>
      </c>
      <c r="AL6" s="102" t="s">
        <v>348</v>
      </c>
      <c r="AM6" s="102" t="s">
        <v>348</v>
      </c>
      <c r="AN6" s="101" t="s">
        <v>348</v>
      </c>
      <c r="AO6" s="101" t="s">
        <v>348</v>
      </c>
      <c r="AP6" s="101" t="s">
        <v>348</v>
      </c>
      <c r="AQ6" s="101" t="s">
        <v>348</v>
      </c>
      <c r="AR6" s="101" t="s">
        <v>348</v>
      </c>
      <c r="AS6" s="101" t="s">
        <v>348</v>
      </c>
      <c r="AT6" s="101" t="s">
        <v>348</v>
      </c>
      <c r="AU6" s="101" t="s">
        <v>348</v>
      </c>
      <c r="AV6" s="101" t="s">
        <v>348</v>
      </c>
      <c r="AW6" s="101" t="s">
        <v>348</v>
      </c>
      <c r="AX6" s="101" t="s">
        <v>348</v>
      </c>
      <c r="AY6" s="101" t="s">
        <v>348</v>
      </c>
      <c r="AZ6" s="101" t="s">
        <v>348</v>
      </c>
      <c r="BA6" s="101" t="s">
        <v>348</v>
      </c>
      <c r="BB6" s="101" t="s">
        <v>348</v>
      </c>
      <c r="BC6" s="101" t="s">
        <v>348</v>
      </c>
      <c r="BD6" s="101" t="s">
        <v>348</v>
      </c>
      <c r="BE6" s="101" t="s">
        <v>348</v>
      </c>
      <c r="BF6" s="101" t="s">
        <v>348</v>
      </c>
      <c r="BG6" s="101" t="s">
        <v>348</v>
      </c>
      <c r="BH6" s="101" t="s">
        <v>348</v>
      </c>
      <c r="BI6" s="101" t="s">
        <v>348</v>
      </c>
      <c r="BJ6" s="102" t="s">
        <v>348</v>
      </c>
      <c r="BK6" s="102" t="s">
        <v>348</v>
      </c>
      <c r="BL6" s="102" t="s">
        <v>348</v>
      </c>
      <c r="BM6" s="102" t="s">
        <v>348</v>
      </c>
      <c r="BN6" s="102" t="s">
        <v>348</v>
      </c>
      <c r="BO6" s="102" t="s">
        <v>348</v>
      </c>
      <c r="BP6" s="101" t="s">
        <v>348</v>
      </c>
      <c r="BQ6" s="101" t="s">
        <v>348</v>
      </c>
      <c r="BR6" s="102" t="s">
        <v>348</v>
      </c>
      <c r="BS6" s="102" t="s">
        <v>348</v>
      </c>
      <c r="BT6" s="102" t="s">
        <v>348</v>
      </c>
      <c r="BU6" s="102" t="s">
        <v>348</v>
      </c>
      <c r="BV6" s="101" t="s">
        <v>348</v>
      </c>
      <c r="BW6" s="101" t="s">
        <v>348</v>
      </c>
      <c r="BX6" s="101" t="s">
        <v>348</v>
      </c>
      <c r="BY6" s="101" t="s">
        <v>348</v>
      </c>
      <c r="BZ6" s="101" t="s">
        <v>348</v>
      </c>
      <c r="CA6" s="101" t="s">
        <v>348</v>
      </c>
      <c r="CB6" s="101" t="s">
        <v>348</v>
      </c>
      <c r="CC6" s="101" t="s">
        <v>348</v>
      </c>
      <c r="CD6" s="101" t="s">
        <v>348</v>
      </c>
      <c r="CE6" s="101" t="s">
        <v>348</v>
      </c>
      <c r="CF6" s="101" t="s">
        <v>348</v>
      </c>
      <c r="CG6" s="101" t="s">
        <v>348</v>
      </c>
      <c r="CH6" s="101" t="s">
        <v>348</v>
      </c>
      <c r="CI6" s="101" t="s">
        <v>348</v>
      </c>
    </row>
    <row r="7" spans="1:87" s="50" customFormat="1" ht="12" customHeight="1">
      <c r="A7" s="48" t="s">
        <v>349</v>
      </c>
      <c r="B7" s="63" t="s">
        <v>350</v>
      </c>
      <c r="C7" s="48" t="s">
        <v>328</v>
      </c>
      <c r="D7" s="70">
        <f aca="true" t="shared" si="0" ref="D7:AI7">SUM(D8:D32)</f>
        <v>420264</v>
      </c>
      <c r="E7" s="70">
        <f t="shared" si="0"/>
        <v>411381</v>
      </c>
      <c r="F7" s="70">
        <f t="shared" si="0"/>
        <v>0</v>
      </c>
      <c r="G7" s="70">
        <f t="shared" si="0"/>
        <v>77853</v>
      </c>
      <c r="H7" s="70">
        <f t="shared" si="0"/>
        <v>333028</v>
      </c>
      <c r="I7" s="70">
        <f t="shared" si="0"/>
        <v>500</v>
      </c>
      <c r="J7" s="70">
        <f t="shared" si="0"/>
        <v>8883</v>
      </c>
      <c r="K7" s="70">
        <f t="shared" si="0"/>
        <v>510882</v>
      </c>
      <c r="L7" s="70">
        <f t="shared" si="0"/>
        <v>7433684</v>
      </c>
      <c r="M7" s="70">
        <f t="shared" si="0"/>
        <v>910056</v>
      </c>
      <c r="N7" s="70">
        <f t="shared" si="0"/>
        <v>669262</v>
      </c>
      <c r="O7" s="70">
        <f t="shared" si="0"/>
        <v>130290</v>
      </c>
      <c r="P7" s="70">
        <f t="shared" si="0"/>
        <v>108135</v>
      </c>
      <c r="Q7" s="70">
        <f t="shared" si="0"/>
        <v>2369</v>
      </c>
      <c r="R7" s="70">
        <f t="shared" si="0"/>
        <v>1470068</v>
      </c>
      <c r="S7" s="70">
        <f t="shared" si="0"/>
        <v>234101</v>
      </c>
      <c r="T7" s="70">
        <f t="shared" si="0"/>
        <v>1200249</v>
      </c>
      <c r="U7" s="70">
        <f t="shared" si="0"/>
        <v>35718</v>
      </c>
      <c r="V7" s="70">
        <f t="shared" si="0"/>
        <v>6550</v>
      </c>
      <c r="W7" s="70">
        <f t="shared" si="0"/>
        <v>5035061</v>
      </c>
      <c r="X7" s="70">
        <f t="shared" si="0"/>
        <v>2263976</v>
      </c>
      <c r="Y7" s="70">
        <f t="shared" si="0"/>
        <v>2519929</v>
      </c>
      <c r="Z7" s="70">
        <f t="shared" si="0"/>
        <v>207676</v>
      </c>
      <c r="AA7" s="70">
        <f t="shared" si="0"/>
        <v>43480</v>
      </c>
      <c r="AB7" s="70">
        <f t="shared" si="0"/>
        <v>1867022</v>
      </c>
      <c r="AC7" s="70">
        <f t="shared" si="0"/>
        <v>11949</v>
      </c>
      <c r="AD7" s="70">
        <f t="shared" si="0"/>
        <v>225965</v>
      </c>
      <c r="AE7" s="70">
        <f t="shared" si="0"/>
        <v>8079913</v>
      </c>
      <c r="AF7" s="70">
        <f t="shared" si="0"/>
        <v>0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aca="true" t="shared" si="1" ref="AJ7:BO7">SUM(AJ8:AJ32)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1084493</v>
      </c>
      <c r="AO7" s="70">
        <f t="shared" si="1"/>
        <v>165927</v>
      </c>
      <c r="AP7" s="70">
        <f t="shared" si="1"/>
        <v>146376</v>
      </c>
      <c r="AQ7" s="70">
        <f t="shared" si="1"/>
        <v>2297</v>
      </c>
      <c r="AR7" s="70">
        <f t="shared" si="1"/>
        <v>17254</v>
      </c>
      <c r="AS7" s="70">
        <f t="shared" si="1"/>
        <v>0</v>
      </c>
      <c r="AT7" s="70">
        <f t="shared" si="1"/>
        <v>272226</v>
      </c>
      <c r="AU7" s="70">
        <f t="shared" si="1"/>
        <v>201</v>
      </c>
      <c r="AV7" s="70">
        <f t="shared" si="1"/>
        <v>272025</v>
      </c>
      <c r="AW7" s="70">
        <f t="shared" si="1"/>
        <v>0</v>
      </c>
      <c r="AX7" s="70">
        <f t="shared" si="1"/>
        <v>0</v>
      </c>
      <c r="AY7" s="70">
        <f t="shared" si="1"/>
        <v>645693</v>
      </c>
      <c r="AZ7" s="70">
        <f t="shared" si="1"/>
        <v>159099</v>
      </c>
      <c r="BA7" s="70">
        <f t="shared" si="1"/>
        <v>485956</v>
      </c>
      <c r="BB7" s="70">
        <f t="shared" si="1"/>
        <v>0</v>
      </c>
      <c r="BC7" s="70">
        <f t="shared" si="1"/>
        <v>638</v>
      </c>
      <c r="BD7" s="70">
        <f t="shared" si="1"/>
        <v>872109</v>
      </c>
      <c r="BE7" s="70">
        <f t="shared" si="1"/>
        <v>647</v>
      </c>
      <c r="BF7" s="70">
        <f t="shared" si="1"/>
        <v>18103</v>
      </c>
      <c r="BG7" s="70">
        <f t="shared" si="1"/>
        <v>1102596</v>
      </c>
      <c r="BH7" s="70">
        <f t="shared" si="1"/>
        <v>420264</v>
      </c>
      <c r="BI7" s="70">
        <f t="shared" si="1"/>
        <v>411381</v>
      </c>
      <c r="BJ7" s="70">
        <f t="shared" si="1"/>
        <v>0</v>
      </c>
      <c r="BK7" s="70">
        <f t="shared" si="1"/>
        <v>77853</v>
      </c>
      <c r="BL7" s="70">
        <f t="shared" si="1"/>
        <v>333028</v>
      </c>
      <c r="BM7" s="70">
        <f t="shared" si="1"/>
        <v>500</v>
      </c>
      <c r="BN7" s="70">
        <f t="shared" si="1"/>
        <v>8883</v>
      </c>
      <c r="BO7" s="70">
        <f t="shared" si="1"/>
        <v>510882</v>
      </c>
      <c r="BP7" s="70">
        <f aca="true" t="shared" si="2" ref="BP7:CU7">SUM(BP8:BP32)</f>
        <v>8518177</v>
      </c>
      <c r="BQ7" s="70">
        <f t="shared" si="2"/>
        <v>1075983</v>
      </c>
      <c r="BR7" s="70">
        <f t="shared" si="2"/>
        <v>815638</v>
      </c>
      <c r="BS7" s="70">
        <f t="shared" si="2"/>
        <v>132587</v>
      </c>
      <c r="BT7" s="70">
        <f t="shared" si="2"/>
        <v>125389</v>
      </c>
      <c r="BU7" s="70">
        <f t="shared" si="2"/>
        <v>2369</v>
      </c>
      <c r="BV7" s="70">
        <f t="shared" si="2"/>
        <v>1742294</v>
      </c>
      <c r="BW7" s="70">
        <f t="shared" si="2"/>
        <v>234302</v>
      </c>
      <c r="BX7" s="70">
        <f t="shared" si="2"/>
        <v>1472274</v>
      </c>
      <c r="BY7" s="70">
        <f t="shared" si="2"/>
        <v>35718</v>
      </c>
      <c r="BZ7" s="70">
        <f t="shared" si="2"/>
        <v>6550</v>
      </c>
      <c r="CA7" s="70">
        <f t="shared" si="2"/>
        <v>5680754</v>
      </c>
      <c r="CB7" s="70">
        <f t="shared" si="2"/>
        <v>2423075</v>
      </c>
      <c r="CC7" s="70">
        <f t="shared" si="2"/>
        <v>3005885</v>
      </c>
      <c r="CD7" s="70">
        <f t="shared" si="2"/>
        <v>207676</v>
      </c>
      <c r="CE7" s="70">
        <f t="shared" si="2"/>
        <v>44118</v>
      </c>
      <c r="CF7" s="70">
        <f t="shared" si="2"/>
        <v>2739131</v>
      </c>
      <c r="CG7" s="70">
        <f t="shared" si="2"/>
        <v>12596</v>
      </c>
      <c r="CH7" s="70">
        <f t="shared" si="2"/>
        <v>244068</v>
      </c>
      <c r="CI7" s="70">
        <f t="shared" si="2"/>
        <v>9182509</v>
      </c>
    </row>
    <row r="8" spans="1:87" s="50" customFormat="1" ht="12" customHeight="1">
      <c r="A8" s="51" t="s">
        <v>349</v>
      </c>
      <c r="B8" s="64" t="s">
        <v>351</v>
      </c>
      <c r="C8" s="51" t="s">
        <v>352</v>
      </c>
      <c r="D8" s="72">
        <f aca="true" t="shared" si="3" ref="D8:D32">+SUM(E8,J8)</f>
        <v>0</v>
      </c>
      <c r="E8" s="72">
        <f aca="true" t="shared" si="4" ref="E8:E32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1112</v>
      </c>
      <c r="L8" s="72">
        <f aca="true" t="shared" si="5" ref="L8:L32">+SUM(M8,R8,V8,W8,AC8)</f>
        <v>1682785</v>
      </c>
      <c r="M8" s="72">
        <f aca="true" t="shared" si="6" ref="M8:M32">+SUM(N8:Q8)</f>
        <v>70836</v>
      </c>
      <c r="N8" s="72">
        <v>70836</v>
      </c>
      <c r="O8" s="72">
        <v>0</v>
      </c>
      <c r="P8" s="72">
        <v>0</v>
      </c>
      <c r="Q8" s="72">
        <v>0</v>
      </c>
      <c r="R8" s="72">
        <f aca="true" t="shared" si="7" ref="R8:R32">+SUM(S8:U8)</f>
        <v>0</v>
      </c>
      <c r="S8" s="72">
        <v>0</v>
      </c>
      <c r="T8" s="72">
        <v>0</v>
      </c>
      <c r="U8" s="72">
        <v>0</v>
      </c>
      <c r="V8" s="72">
        <v>0</v>
      </c>
      <c r="W8" s="72">
        <f aca="true" t="shared" si="8" ref="W8:W32">+SUM(X8:AA8)</f>
        <v>1611949</v>
      </c>
      <c r="X8" s="72">
        <v>804026</v>
      </c>
      <c r="Y8" s="72">
        <v>807923</v>
      </c>
      <c r="Z8" s="72">
        <v>0</v>
      </c>
      <c r="AA8" s="72">
        <v>0</v>
      </c>
      <c r="AB8" s="73">
        <v>325181</v>
      </c>
      <c r="AC8" s="72">
        <v>0</v>
      </c>
      <c r="AD8" s="72">
        <v>0</v>
      </c>
      <c r="AE8" s="72">
        <f aca="true" t="shared" si="9" ref="AE8:AE32">+SUM(D8,L8,AD8)</f>
        <v>1682785</v>
      </c>
      <c r="AF8" s="72">
        <f aca="true" t="shared" si="10" ref="AF8:AF32">+SUM(AG8,AL8)</f>
        <v>0</v>
      </c>
      <c r="AG8" s="72">
        <f aca="true" t="shared" si="11" ref="AG8:AG32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2">+SUM(AO8,AT8,AX8,AY8,BE8)</f>
        <v>91853</v>
      </c>
      <c r="AO8" s="72">
        <f aca="true" t="shared" si="13" ref="AO8:AO32">+SUM(AP8:AS8)</f>
        <v>2321</v>
      </c>
      <c r="AP8" s="72">
        <v>2321</v>
      </c>
      <c r="AQ8" s="72">
        <v>0</v>
      </c>
      <c r="AR8" s="72">
        <v>0</v>
      </c>
      <c r="AS8" s="72">
        <v>0</v>
      </c>
      <c r="AT8" s="72">
        <f aca="true" t="shared" si="14" ref="AT8:AT32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2">+SUM(AZ8:BC8)</f>
        <v>89532</v>
      </c>
      <c r="AZ8" s="72">
        <v>89532</v>
      </c>
      <c r="BA8" s="72">
        <v>0</v>
      </c>
      <c r="BB8" s="72">
        <v>0</v>
      </c>
      <c r="BC8" s="72">
        <v>0</v>
      </c>
      <c r="BD8" s="73">
        <v>278652</v>
      </c>
      <c r="BE8" s="72">
        <v>0</v>
      </c>
      <c r="BF8" s="72">
        <v>0</v>
      </c>
      <c r="BG8" s="72">
        <f aca="true" t="shared" si="16" ref="BG8:BG32">+SUM(BF8,AN8,AF8)</f>
        <v>91853</v>
      </c>
      <c r="BH8" s="72">
        <f aca="true" t="shared" si="17" ref="BH8:BH26">SUM(D8,AF8)</f>
        <v>0</v>
      </c>
      <c r="BI8" s="72">
        <f aca="true" t="shared" si="18" ref="BI8:BI26">SUM(E8,AG8)</f>
        <v>0</v>
      </c>
      <c r="BJ8" s="72">
        <f aca="true" t="shared" si="19" ref="BJ8:BJ26">SUM(F8,AH8)</f>
        <v>0</v>
      </c>
      <c r="BK8" s="72">
        <f aca="true" t="shared" si="20" ref="BK8:BK26">SUM(G8,AI8)</f>
        <v>0</v>
      </c>
      <c r="BL8" s="72">
        <f aca="true" t="shared" si="21" ref="BL8:BL26">SUM(H8,AJ8)</f>
        <v>0</v>
      </c>
      <c r="BM8" s="72">
        <f aca="true" t="shared" si="22" ref="BM8:BM26">SUM(I8,AK8)</f>
        <v>0</v>
      </c>
      <c r="BN8" s="72">
        <f aca="true" t="shared" si="23" ref="BN8:BN26">SUM(J8,AL8)</f>
        <v>0</v>
      </c>
      <c r="BO8" s="73">
        <f aca="true" t="shared" si="24" ref="BO8:BO26">SUM(K8,AM8)</f>
        <v>1112</v>
      </c>
      <c r="BP8" s="72">
        <f aca="true" t="shared" si="25" ref="BP8:BP26">SUM(L8,AN8)</f>
        <v>1774638</v>
      </c>
      <c r="BQ8" s="72">
        <f aca="true" t="shared" si="26" ref="BQ8:BQ26">SUM(M8,AO8)</f>
        <v>73157</v>
      </c>
      <c r="BR8" s="72">
        <f aca="true" t="shared" si="27" ref="BR8:BR26">SUM(N8,AP8)</f>
        <v>73157</v>
      </c>
      <c r="BS8" s="72">
        <f aca="true" t="shared" si="28" ref="BS8:BS26">SUM(O8,AQ8)</f>
        <v>0</v>
      </c>
      <c r="BT8" s="72">
        <f aca="true" t="shared" si="29" ref="BT8:BT26">SUM(P8,AR8)</f>
        <v>0</v>
      </c>
      <c r="BU8" s="72">
        <f aca="true" t="shared" si="30" ref="BU8:BU26">SUM(Q8,AS8)</f>
        <v>0</v>
      </c>
      <c r="BV8" s="72">
        <f aca="true" t="shared" si="31" ref="BV8:BV26">SUM(R8,AT8)</f>
        <v>0</v>
      </c>
      <c r="BW8" s="72">
        <f aca="true" t="shared" si="32" ref="BW8:BW26">SUM(S8,AU8)</f>
        <v>0</v>
      </c>
      <c r="BX8" s="72">
        <f aca="true" t="shared" si="33" ref="BX8:BX26">SUM(T8,AV8)</f>
        <v>0</v>
      </c>
      <c r="BY8" s="72">
        <f aca="true" t="shared" si="34" ref="BY8:BY26">SUM(U8,AW8)</f>
        <v>0</v>
      </c>
      <c r="BZ8" s="72">
        <f aca="true" t="shared" si="35" ref="BZ8:BZ26">SUM(V8,AX8)</f>
        <v>0</v>
      </c>
      <c r="CA8" s="72">
        <f aca="true" t="shared" si="36" ref="CA8:CA26">SUM(W8,AY8)</f>
        <v>1701481</v>
      </c>
      <c r="CB8" s="72">
        <f aca="true" t="shared" si="37" ref="CB8:CB26">SUM(X8,AZ8)</f>
        <v>893558</v>
      </c>
      <c r="CC8" s="72">
        <f aca="true" t="shared" si="38" ref="CC8:CC26">SUM(Y8,BA8)</f>
        <v>807923</v>
      </c>
      <c r="CD8" s="72">
        <f aca="true" t="shared" si="39" ref="CD8:CD26">SUM(Z8,BB8)</f>
        <v>0</v>
      </c>
      <c r="CE8" s="72">
        <f aca="true" t="shared" si="40" ref="CE8:CE26">SUM(AA8,BC8)</f>
        <v>0</v>
      </c>
      <c r="CF8" s="73">
        <f aca="true" t="shared" si="41" ref="CF8:CF26">SUM(AB8,BD8)</f>
        <v>603833</v>
      </c>
      <c r="CG8" s="72">
        <f aca="true" t="shared" si="42" ref="CG8:CG26">SUM(AC8,BE8)</f>
        <v>0</v>
      </c>
      <c r="CH8" s="72">
        <f aca="true" t="shared" si="43" ref="CH8:CH26">SUM(AD8,BF8)</f>
        <v>0</v>
      </c>
      <c r="CI8" s="72">
        <f aca="true" t="shared" si="44" ref="CI8:CI26">SUM(AE8,BG8)</f>
        <v>1774638</v>
      </c>
    </row>
    <row r="9" spans="1:87" s="50" customFormat="1" ht="12" customHeight="1">
      <c r="A9" s="51" t="s">
        <v>349</v>
      </c>
      <c r="B9" s="64" t="s">
        <v>353</v>
      </c>
      <c r="C9" s="51" t="s">
        <v>354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213997</v>
      </c>
      <c r="L9" s="72">
        <f t="shared" si="5"/>
        <v>1818105</v>
      </c>
      <c r="M9" s="72">
        <f t="shared" si="6"/>
        <v>218992</v>
      </c>
      <c r="N9" s="72">
        <v>172474</v>
      </c>
      <c r="O9" s="72">
        <v>45946</v>
      </c>
      <c r="P9" s="72">
        <v>572</v>
      </c>
      <c r="Q9" s="72">
        <v>0</v>
      </c>
      <c r="R9" s="72">
        <f t="shared" si="7"/>
        <v>231431</v>
      </c>
      <c r="S9" s="72">
        <v>10451</v>
      </c>
      <c r="T9" s="72">
        <v>220980</v>
      </c>
      <c r="U9" s="72">
        <v>0</v>
      </c>
      <c r="V9" s="72">
        <v>0</v>
      </c>
      <c r="W9" s="72">
        <f t="shared" si="8"/>
        <v>1367682</v>
      </c>
      <c r="X9" s="72">
        <v>565444</v>
      </c>
      <c r="Y9" s="72">
        <v>778138</v>
      </c>
      <c r="Z9" s="72">
        <v>0</v>
      </c>
      <c r="AA9" s="72">
        <v>24100</v>
      </c>
      <c r="AB9" s="73">
        <v>472519</v>
      </c>
      <c r="AC9" s="72">
        <v>0</v>
      </c>
      <c r="AD9" s="72">
        <v>130571</v>
      </c>
      <c r="AE9" s="72">
        <f t="shared" si="9"/>
        <v>1948676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3075</v>
      </c>
      <c r="AO9" s="72">
        <f t="shared" si="13"/>
        <v>2297</v>
      </c>
      <c r="AP9" s="72">
        <v>0</v>
      </c>
      <c r="AQ9" s="72">
        <v>2297</v>
      </c>
      <c r="AR9" s="72">
        <v>0</v>
      </c>
      <c r="AS9" s="72">
        <v>0</v>
      </c>
      <c r="AT9" s="72">
        <f t="shared" si="14"/>
        <v>201</v>
      </c>
      <c r="AU9" s="72">
        <v>201</v>
      </c>
      <c r="AV9" s="72">
        <v>0</v>
      </c>
      <c r="AW9" s="72">
        <v>0</v>
      </c>
      <c r="AX9" s="72">
        <v>0</v>
      </c>
      <c r="AY9" s="72">
        <f t="shared" si="15"/>
        <v>577</v>
      </c>
      <c r="AZ9" s="72">
        <v>0</v>
      </c>
      <c r="BA9" s="72">
        <v>0</v>
      </c>
      <c r="BB9" s="72">
        <v>0</v>
      </c>
      <c r="BC9" s="72">
        <v>577</v>
      </c>
      <c r="BD9" s="73">
        <v>199335</v>
      </c>
      <c r="BE9" s="72">
        <v>0</v>
      </c>
      <c r="BF9" s="72">
        <v>309</v>
      </c>
      <c r="BG9" s="72">
        <f t="shared" si="16"/>
        <v>3384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213997</v>
      </c>
      <c r="BP9" s="72">
        <f t="shared" si="25"/>
        <v>1821180</v>
      </c>
      <c r="BQ9" s="72">
        <f t="shared" si="26"/>
        <v>221289</v>
      </c>
      <c r="BR9" s="72">
        <f t="shared" si="27"/>
        <v>172474</v>
      </c>
      <c r="BS9" s="72">
        <f t="shared" si="28"/>
        <v>48243</v>
      </c>
      <c r="BT9" s="72">
        <f t="shared" si="29"/>
        <v>572</v>
      </c>
      <c r="BU9" s="72">
        <f t="shared" si="30"/>
        <v>0</v>
      </c>
      <c r="BV9" s="72">
        <f t="shared" si="31"/>
        <v>231632</v>
      </c>
      <c r="BW9" s="72">
        <f t="shared" si="32"/>
        <v>10652</v>
      </c>
      <c r="BX9" s="72">
        <f t="shared" si="33"/>
        <v>220980</v>
      </c>
      <c r="BY9" s="72">
        <f t="shared" si="34"/>
        <v>0</v>
      </c>
      <c r="BZ9" s="72">
        <f t="shared" si="35"/>
        <v>0</v>
      </c>
      <c r="CA9" s="72">
        <f t="shared" si="36"/>
        <v>1368259</v>
      </c>
      <c r="CB9" s="72">
        <f t="shared" si="37"/>
        <v>565444</v>
      </c>
      <c r="CC9" s="72">
        <f t="shared" si="38"/>
        <v>778138</v>
      </c>
      <c r="CD9" s="72">
        <f t="shared" si="39"/>
        <v>0</v>
      </c>
      <c r="CE9" s="72">
        <f t="shared" si="40"/>
        <v>24677</v>
      </c>
      <c r="CF9" s="73">
        <f t="shared" si="41"/>
        <v>671854</v>
      </c>
      <c r="CG9" s="72">
        <f t="shared" si="42"/>
        <v>0</v>
      </c>
      <c r="CH9" s="72">
        <f t="shared" si="43"/>
        <v>130880</v>
      </c>
      <c r="CI9" s="72">
        <f t="shared" si="44"/>
        <v>1952060</v>
      </c>
    </row>
    <row r="10" spans="1:87" s="50" customFormat="1" ht="12" customHeight="1">
      <c r="A10" s="51" t="s">
        <v>349</v>
      </c>
      <c r="B10" s="64" t="s">
        <v>355</v>
      </c>
      <c r="C10" s="51" t="s">
        <v>356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219091</v>
      </c>
      <c r="M10" s="72">
        <f t="shared" si="6"/>
        <v>20711</v>
      </c>
      <c r="N10" s="72">
        <v>20711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198380</v>
      </c>
      <c r="X10" s="72">
        <v>191410</v>
      </c>
      <c r="Y10" s="72">
        <v>6970</v>
      </c>
      <c r="Z10" s="72">
        <v>0</v>
      </c>
      <c r="AA10" s="72">
        <v>0</v>
      </c>
      <c r="AB10" s="73">
        <v>182759</v>
      </c>
      <c r="AC10" s="72">
        <v>0</v>
      </c>
      <c r="AD10" s="72">
        <v>24942</v>
      </c>
      <c r="AE10" s="72">
        <f t="shared" si="9"/>
        <v>244033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40803</v>
      </c>
      <c r="AO10" s="72">
        <f t="shared" si="13"/>
        <v>6904</v>
      </c>
      <c r="AP10" s="72">
        <v>6904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33899</v>
      </c>
      <c r="AZ10" s="72">
        <v>33899</v>
      </c>
      <c r="BA10" s="72">
        <v>0</v>
      </c>
      <c r="BB10" s="72">
        <v>0</v>
      </c>
      <c r="BC10" s="72">
        <v>0</v>
      </c>
      <c r="BD10" s="73">
        <v>39247</v>
      </c>
      <c r="BE10" s="72">
        <v>0</v>
      </c>
      <c r="BF10" s="72">
        <v>914</v>
      </c>
      <c r="BG10" s="72">
        <f t="shared" si="16"/>
        <v>41717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259894</v>
      </c>
      <c r="BQ10" s="72">
        <f t="shared" si="26"/>
        <v>27615</v>
      </c>
      <c r="BR10" s="72">
        <f t="shared" si="27"/>
        <v>27615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232279</v>
      </c>
      <c r="CB10" s="72">
        <f t="shared" si="37"/>
        <v>225309</v>
      </c>
      <c r="CC10" s="72">
        <f t="shared" si="38"/>
        <v>6970</v>
      </c>
      <c r="CD10" s="72">
        <f t="shared" si="39"/>
        <v>0</v>
      </c>
      <c r="CE10" s="72">
        <f t="shared" si="40"/>
        <v>0</v>
      </c>
      <c r="CF10" s="73">
        <f t="shared" si="41"/>
        <v>222006</v>
      </c>
      <c r="CG10" s="72">
        <f t="shared" si="42"/>
        <v>0</v>
      </c>
      <c r="CH10" s="72">
        <f t="shared" si="43"/>
        <v>25856</v>
      </c>
      <c r="CI10" s="72">
        <f t="shared" si="44"/>
        <v>285750</v>
      </c>
    </row>
    <row r="11" spans="1:87" s="50" customFormat="1" ht="12" customHeight="1">
      <c r="A11" s="51" t="s">
        <v>349</v>
      </c>
      <c r="B11" s="64" t="s">
        <v>357</v>
      </c>
      <c r="C11" s="51" t="s">
        <v>358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30135</v>
      </c>
      <c r="L11" s="72">
        <f t="shared" si="5"/>
        <v>496863</v>
      </c>
      <c r="M11" s="72">
        <f t="shared" si="6"/>
        <v>190722</v>
      </c>
      <c r="N11" s="72">
        <v>38999</v>
      </c>
      <c r="O11" s="72">
        <v>84344</v>
      </c>
      <c r="P11" s="72">
        <v>67379</v>
      </c>
      <c r="Q11" s="72">
        <v>0</v>
      </c>
      <c r="R11" s="72">
        <f t="shared" si="7"/>
        <v>114154</v>
      </c>
      <c r="S11" s="72">
        <v>17646</v>
      </c>
      <c r="T11" s="72">
        <v>96508</v>
      </c>
      <c r="U11" s="72">
        <v>0</v>
      </c>
      <c r="V11" s="72">
        <v>6550</v>
      </c>
      <c r="W11" s="72">
        <f t="shared" si="8"/>
        <v>185437</v>
      </c>
      <c r="X11" s="72">
        <v>110208</v>
      </c>
      <c r="Y11" s="72">
        <v>74461</v>
      </c>
      <c r="Z11" s="72">
        <v>0</v>
      </c>
      <c r="AA11" s="72">
        <v>768</v>
      </c>
      <c r="AB11" s="73">
        <v>109616</v>
      </c>
      <c r="AC11" s="72">
        <v>0</v>
      </c>
      <c r="AD11" s="72">
        <v>3989</v>
      </c>
      <c r="AE11" s="72">
        <f t="shared" si="9"/>
        <v>500852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68118</v>
      </c>
      <c r="AO11" s="72">
        <f t="shared" si="13"/>
        <v>26623</v>
      </c>
      <c r="AP11" s="72">
        <v>23238</v>
      </c>
      <c r="AQ11" s="72">
        <v>0</v>
      </c>
      <c r="AR11" s="72">
        <v>3385</v>
      </c>
      <c r="AS11" s="72">
        <v>0</v>
      </c>
      <c r="AT11" s="72">
        <f t="shared" si="14"/>
        <v>25693</v>
      </c>
      <c r="AU11" s="72">
        <v>0</v>
      </c>
      <c r="AV11" s="72">
        <v>25693</v>
      </c>
      <c r="AW11" s="72">
        <v>0</v>
      </c>
      <c r="AX11" s="72">
        <v>0</v>
      </c>
      <c r="AY11" s="72">
        <f t="shared" si="15"/>
        <v>15802</v>
      </c>
      <c r="AZ11" s="72">
        <v>1962</v>
      </c>
      <c r="BA11" s="72">
        <v>13840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68118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30135</v>
      </c>
      <c r="BP11" s="72">
        <f t="shared" si="25"/>
        <v>564981</v>
      </c>
      <c r="BQ11" s="72">
        <f t="shared" si="26"/>
        <v>217345</v>
      </c>
      <c r="BR11" s="72">
        <f t="shared" si="27"/>
        <v>62237</v>
      </c>
      <c r="BS11" s="72">
        <f t="shared" si="28"/>
        <v>84344</v>
      </c>
      <c r="BT11" s="72">
        <f t="shared" si="29"/>
        <v>70764</v>
      </c>
      <c r="BU11" s="72">
        <f t="shared" si="30"/>
        <v>0</v>
      </c>
      <c r="BV11" s="72">
        <f t="shared" si="31"/>
        <v>139847</v>
      </c>
      <c r="BW11" s="72">
        <f t="shared" si="32"/>
        <v>17646</v>
      </c>
      <c r="BX11" s="72">
        <f t="shared" si="33"/>
        <v>122201</v>
      </c>
      <c r="BY11" s="72">
        <f t="shared" si="34"/>
        <v>0</v>
      </c>
      <c r="BZ11" s="72">
        <f t="shared" si="35"/>
        <v>6550</v>
      </c>
      <c r="CA11" s="72">
        <f t="shared" si="36"/>
        <v>201239</v>
      </c>
      <c r="CB11" s="72">
        <f t="shared" si="37"/>
        <v>112170</v>
      </c>
      <c r="CC11" s="72">
        <f t="shared" si="38"/>
        <v>88301</v>
      </c>
      <c r="CD11" s="72">
        <f t="shared" si="39"/>
        <v>0</v>
      </c>
      <c r="CE11" s="72">
        <f t="shared" si="40"/>
        <v>768</v>
      </c>
      <c r="CF11" s="73">
        <f t="shared" si="41"/>
        <v>109616</v>
      </c>
      <c r="CG11" s="72">
        <f t="shared" si="42"/>
        <v>0</v>
      </c>
      <c r="CH11" s="72">
        <f t="shared" si="43"/>
        <v>3989</v>
      </c>
      <c r="CI11" s="72">
        <f t="shared" si="44"/>
        <v>568970</v>
      </c>
    </row>
    <row r="12" spans="1:87" s="50" customFormat="1" ht="12" customHeight="1">
      <c r="A12" s="53" t="s">
        <v>349</v>
      </c>
      <c r="B12" s="54" t="s">
        <v>359</v>
      </c>
      <c r="C12" s="53" t="s">
        <v>360</v>
      </c>
      <c r="D12" s="74">
        <f t="shared" si="3"/>
        <v>1184</v>
      </c>
      <c r="E12" s="74">
        <f t="shared" si="4"/>
        <v>1184</v>
      </c>
      <c r="F12" s="74">
        <v>0</v>
      </c>
      <c r="G12" s="74">
        <v>1184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106980</v>
      </c>
      <c r="M12" s="74">
        <f t="shared" si="6"/>
        <v>16560</v>
      </c>
      <c r="N12" s="74">
        <v>16560</v>
      </c>
      <c r="O12" s="74">
        <v>0</v>
      </c>
      <c r="P12" s="74">
        <v>0</v>
      </c>
      <c r="Q12" s="74">
        <v>0</v>
      </c>
      <c r="R12" s="74">
        <f t="shared" si="7"/>
        <v>363</v>
      </c>
      <c r="S12" s="74">
        <v>0</v>
      </c>
      <c r="T12" s="74">
        <v>336</v>
      </c>
      <c r="U12" s="74">
        <v>27</v>
      </c>
      <c r="V12" s="74">
        <v>0</v>
      </c>
      <c r="W12" s="74">
        <f t="shared" si="8"/>
        <v>90057</v>
      </c>
      <c r="X12" s="74">
        <v>46688</v>
      </c>
      <c r="Y12" s="74">
        <v>43305</v>
      </c>
      <c r="Z12" s="74">
        <v>64</v>
      </c>
      <c r="AA12" s="74">
        <v>0</v>
      </c>
      <c r="AB12" s="75">
        <v>20393</v>
      </c>
      <c r="AC12" s="74">
        <v>0</v>
      </c>
      <c r="AD12" s="74">
        <v>3120</v>
      </c>
      <c r="AE12" s="74">
        <f t="shared" si="9"/>
        <v>111284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14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14</v>
      </c>
      <c r="AU12" s="74">
        <v>0</v>
      </c>
      <c r="AV12" s="74">
        <v>14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32455</v>
      </c>
      <c r="BE12" s="74">
        <v>0</v>
      </c>
      <c r="BF12" s="74">
        <v>0</v>
      </c>
      <c r="BG12" s="74">
        <f t="shared" si="16"/>
        <v>14</v>
      </c>
      <c r="BH12" s="74">
        <f t="shared" si="17"/>
        <v>1184</v>
      </c>
      <c r="BI12" s="74">
        <f t="shared" si="18"/>
        <v>1184</v>
      </c>
      <c r="BJ12" s="74">
        <f t="shared" si="19"/>
        <v>0</v>
      </c>
      <c r="BK12" s="74">
        <f t="shared" si="20"/>
        <v>1184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106994</v>
      </c>
      <c r="BQ12" s="74">
        <f t="shared" si="26"/>
        <v>16560</v>
      </c>
      <c r="BR12" s="74">
        <f t="shared" si="27"/>
        <v>16560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377</v>
      </c>
      <c r="BW12" s="74">
        <f t="shared" si="32"/>
        <v>0</v>
      </c>
      <c r="BX12" s="74">
        <f t="shared" si="33"/>
        <v>350</v>
      </c>
      <c r="BY12" s="74">
        <f t="shared" si="34"/>
        <v>27</v>
      </c>
      <c r="BZ12" s="74">
        <f t="shared" si="35"/>
        <v>0</v>
      </c>
      <c r="CA12" s="74">
        <f t="shared" si="36"/>
        <v>90057</v>
      </c>
      <c r="CB12" s="74">
        <f t="shared" si="37"/>
        <v>46688</v>
      </c>
      <c r="CC12" s="74">
        <f t="shared" si="38"/>
        <v>43305</v>
      </c>
      <c r="CD12" s="74">
        <f t="shared" si="39"/>
        <v>64</v>
      </c>
      <c r="CE12" s="74">
        <f t="shared" si="40"/>
        <v>0</v>
      </c>
      <c r="CF12" s="75">
        <f t="shared" si="41"/>
        <v>52848</v>
      </c>
      <c r="CG12" s="74">
        <f t="shared" si="42"/>
        <v>0</v>
      </c>
      <c r="CH12" s="74">
        <f t="shared" si="43"/>
        <v>3120</v>
      </c>
      <c r="CI12" s="74">
        <f t="shared" si="44"/>
        <v>111298</v>
      </c>
    </row>
    <row r="13" spans="1:87" s="50" customFormat="1" ht="12" customHeight="1">
      <c r="A13" s="53" t="s">
        <v>349</v>
      </c>
      <c r="B13" s="54" t="s">
        <v>361</v>
      </c>
      <c r="C13" s="53" t="s">
        <v>362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362</v>
      </c>
      <c r="L13" s="74">
        <f t="shared" si="5"/>
        <v>48051</v>
      </c>
      <c r="M13" s="74">
        <f t="shared" si="6"/>
        <v>3044</v>
      </c>
      <c r="N13" s="74">
        <v>3044</v>
      </c>
      <c r="O13" s="74">
        <v>0</v>
      </c>
      <c r="P13" s="74">
        <v>0</v>
      </c>
      <c r="Q13" s="74">
        <v>0</v>
      </c>
      <c r="R13" s="74">
        <f t="shared" si="7"/>
        <v>45007</v>
      </c>
      <c r="S13" s="74">
        <v>45007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9150</v>
      </c>
      <c r="AC13" s="74">
        <v>0</v>
      </c>
      <c r="AD13" s="74">
        <v>0</v>
      </c>
      <c r="AE13" s="74">
        <f t="shared" si="9"/>
        <v>48051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338</v>
      </c>
      <c r="AO13" s="74">
        <f t="shared" si="13"/>
        <v>338</v>
      </c>
      <c r="AP13" s="74">
        <v>338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7271</v>
      </c>
      <c r="BE13" s="74">
        <v>0</v>
      </c>
      <c r="BF13" s="74">
        <v>0</v>
      </c>
      <c r="BG13" s="74">
        <f t="shared" si="16"/>
        <v>338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362</v>
      </c>
      <c r="BP13" s="74">
        <f t="shared" si="25"/>
        <v>48389</v>
      </c>
      <c r="BQ13" s="74">
        <f t="shared" si="26"/>
        <v>3382</v>
      </c>
      <c r="BR13" s="74">
        <f t="shared" si="27"/>
        <v>3382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45007</v>
      </c>
      <c r="BW13" s="74">
        <f t="shared" si="32"/>
        <v>45007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0</v>
      </c>
      <c r="CB13" s="74">
        <f t="shared" si="37"/>
        <v>0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16421</v>
      </c>
      <c r="CG13" s="74">
        <f t="shared" si="42"/>
        <v>0</v>
      </c>
      <c r="CH13" s="74">
        <f t="shared" si="43"/>
        <v>0</v>
      </c>
      <c r="CI13" s="74">
        <f t="shared" si="44"/>
        <v>48389</v>
      </c>
    </row>
    <row r="14" spans="1:87" s="50" customFormat="1" ht="12" customHeight="1">
      <c r="A14" s="53" t="s">
        <v>349</v>
      </c>
      <c r="B14" s="54" t="s">
        <v>363</v>
      </c>
      <c r="C14" s="53" t="s">
        <v>364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710</v>
      </c>
      <c r="L14" s="74">
        <f t="shared" si="5"/>
        <v>94195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94195</v>
      </c>
      <c r="X14" s="74">
        <v>94195</v>
      </c>
      <c r="Y14" s="74">
        <v>0</v>
      </c>
      <c r="Z14" s="74">
        <v>0</v>
      </c>
      <c r="AA14" s="74">
        <v>0</v>
      </c>
      <c r="AB14" s="75">
        <v>50425</v>
      </c>
      <c r="AC14" s="74">
        <v>0</v>
      </c>
      <c r="AD14" s="74">
        <v>2717</v>
      </c>
      <c r="AE14" s="74">
        <f t="shared" si="9"/>
        <v>96912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28655</v>
      </c>
      <c r="BE14" s="74">
        <v>0</v>
      </c>
      <c r="BF14" s="74">
        <v>45</v>
      </c>
      <c r="BG14" s="74">
        <f t="shared" si="16"/>
        <v>45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710</v>
      </c>
      <c r="BP14" s="74">
        <f t="shared" si="25"/>
        <v>94195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94195</v>
      </c>
      <c r="CB14" s="74">
        <f t="shared" si="37"/>
        <v>94195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79080</v>
      </c>
      <c r="CG14" s="74">
        <f t="shared" si="42"/>
        <v>0</v>
      </c>
      <c r="CH14" s="74">
        <f t="shared" si="43"/>
        <v>2762</v>
      </c>
      <c r="CI14" s="74">
        <f t="shared" si="44"/>
        <v>96957</v>
      </c>
    </row>
    <row r="15" spans="1:87" s="50" customFormat="1" ht="12" customHeight="1">
      <c r="A15" s="53" t="s">
        <v>349</v>
      </c>
      <c r="B15" s="54" t="s">
        <v>365</v>
      </c>
      <c r="C15" s="53" t="s">
        <v>366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1070</v>
      </c>
      <c r="L15" s="74">
        <f t="shared" si="5"/>
        <v>170355</v>
      </c>
      <c r="M15" s="74">
        <f t="shared" si="6"/>
        <v>2500</v>
      </c>
      <c r="N15" s="74">
        <v>2500</v>
      </c>
      <c r="O15" s="74">
        <v>0</v>
      </c>
      <c r="P15" s="74">
        <v>0</v>
      </c>
      <c r="Q15" s="74">
        <v>0</v>
      </c>
      <c r="R15" s="74">
        <f t="shared" si="7"/>
        <v>167855</v>
      </c>
      <c r="S15" s="74">
        <v>143673</v>
      </c>
      <c r="T15" s="74">
        <v>24182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36474</v>
      </c>
      <c r="AC15" s="74">
        <v>0</v>
      </c>
      <c r="AD15" s="74">
        <v>0</v>
      </c>
      <c r="AE15" s="74">
        <f t="shared" si="9"/>
        <v>170355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2561</v>
      </c>
      <c r="AO15" s="74">
        <f t="shared" si="13"/>
        <v>2500</v>
      </c>
      <c r="AP15" s="74">
        <v>2500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61</v>
      </c>
      <c r="AZ15" s="74">
        <v>0</v>
      </c>
      <c r="BA15" s="74">
        <v>0</v>
      </c>
      <c r="BB15" s="74">
        <v>0</v>
      </c>
      <c r="BC15" s="74">
        <v>61</v>
      </c>
      <c r="BD15" s="75">
        <v>57762</v>
      </c>
      <c r="BE15" s="74">
        <v>0</v>
      </c>
      <c r="BF15" s="74">
        <v>0</v>
      </c>
      <c r="BG15" s="74">
        <f t="shared" si="16"/>
        <v>2561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1070</v>
      </c>
      <c r="BP15" s="74">
        <f t="shared" si="25"/>
        <v>172916</v>
      </c>
      <c r="BQ15" s="74">
        <f t="shared" si="26"/>
        <v>5000</v>
      </c>
      <c r="BR15" s="74">
        <f t="shared" si="27"/>
        <v>5000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167855</v>
      </c>
      <c r="BW15" s="74">
        <f t="shared" si="32"/>
        <v>143673</v>
      </c>
      <c r="BX15" s="74">
        <f t="shared" si="33"/>
        <v>24182</v>
      </c>
      <c r="BY15" s="74">
        <f t="shared" si="34"/>
        <v>0</v>
      </c>
      <c r="BZ15" s="74">
        <f t="shared" si="35"/>
        <v>0</v>
      </c>
      <c r="CA15" s="74">
        <f t="shared" si="36"/>
        <v>61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61</v>
      </c>
      <c r="CF15" s="75">
        <f t="shared" si="41"/>
        <v>94236</v>
      </c>
      <c r="CG15" s="74">
        <f t="shared" si="42"/>
        <v>0</v>
      </c>
      <c r="CH15" s="74">
        <f t="shared" si="43"/>
        <v>0</v>
      </c>
      <c r="CI15" s="74">
        <f t="shared" si="44"/>
        <v>172916</v>
      </c>
    </row>
    <row r="16" spans="1:87" s="50" customFormat="1" ht="12" customHeight="1">
      <c r="A16" s="53" t="s">
        <v>349</v>
      </c>
      <c r="B16" s="54" t="s">
        <v>367</v>
      </c>
      <c r="C16" s="53" t="s">
        <v>368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50329</v>
      </c>
      <c r="M16" s="74">
        <f t="shared" si="6"/>
        <v>4802</v>
      </c>
      <c r="N16" s="74">
        <v>4802</v>
      </c>
      <c r="O16" s="74">
        <v>0</v>
      </c>
      <c r="P16" s="74">
        <v>0</v>
      </c>
      <c r="Q16" s="74">
        <v>0</v>
      </c>
      <c r="R16" s="74">
        <f t="shared" si="7"/>
        <v>219</v>
      </c>
      <c r="S16" s="74">
        <v>219</v>
      </c>
      <c r="T16" s="74">
        <v>0</v>
      </c>
      <c r="U16" s="74">
        <v>0</v>
      </c>
      <c r="V16" s="74">
        <v>0</v>
      </c>
      <c r="W16" s="74">
        <f t="shared" si="8"/>
        <v>45308</v>
      </c>
      <c r="X16" s="74">
        <v>43558</v>
      </c>
      <c r="Y16" s="74">
        <v>0</v>
      </c>
      <c r="Z16" s="74">
        <v>1750</v>
      </c>
      <c r="AA16" s="74">
        <v>0</v>
      </c>
      <c r="AB16" s="75">
        <v>25481</v>
      </c>
      <c r="AC16" s="74">
        <v>0</v>
      </c>
      <c r="AD16" s="74">
        <v>5040</v>
      </c>
      <c r="AE16" s="74">
        <f t="shared" si="9"/>
        <v>55369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7599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50329</v>
      </c>
      <c r="BQ16" s="74">
        <f t="shared" si="26"/>
        <v>4802</v>
      </c>
      <c r="BR16" s="74">
        <f t="shared" si="27"/>
        <v>4802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219</v>
      </c>
      <c r="BW16" s="74">
        <f t="shared" si="32"/>
        <v>219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45308</v>
      </c>
      <c r="CB16" s="74">
        <f t="shared" si="37"/>
        <v>43558</v>
      </c>
      <c r="CC16" s="74">
        <f t="shared" si="38"/>
        <v>0</v>
      </c>
      <c r="CD16" s="74">
        <f t="shared" si="39"/>
        <v>1750</v>
      </c>
      <c r="CE16" s="74">
        <f t="shared" si="40"/>
        <v>0</v>
      </c>
      <c r="CF16" s="75">
        <f t="shared" si="41"/>
        <v>33080</v>
      </c>
      <c r="CG16" s="74">
        <f t="shared" si="42"/>
        <v>0</v>
      </c>
      <c r="CH16" s="74">
        <f t="shared" si="43"/>
        <v>5040</v>
      </c>
      <c r="CI16" s="74">
        <f t="shared" si="44"/>
        <v>55369</v>
      </c>
    </row>
    <row r="17" spans="1:87" s="50" customFormat="1" ht="12" customHeight="1">
      <c r="A17" s="53" t="s">
        <v>349</v>
      </c>
      <c r="B17" s="54" t="s">
        <v>369</v>
      </c>
      <c r="C17" s="53" t="s">
        <v>370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92150</v>
      </c>
      <c r="L17" s="74">
        <f t="shared" si="5"/>
        <v>56595</v>
      </c>
      <c r="M17" s="74">
        <f t="shared" si="6"/>
        <v>4252</v>
      </c>
      <c r="N17" s="74">
        <v>4252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52343</v>
      </c>
      <c r="X17" s="74">
        <v>49847</v>
      </c>
      <c r="Y17" s="74">
        <v>0</v>
      </c>
      <c r="Z17" s="74">
        <v>2496</v>
      </c>
      <c r="AA17" s="74">
        <v>0</v>
      </c>
      <c r="AB17" s="75">
        <v>57947</v>
      </c>
      <c r="AC17" s="74">
        <v>0</v>
      </c>
      <c r="AD17" s="74">
        <v>7381</v>
      </c>
      <c r="AE17" s="74">
        <f t="shared" si="9"/>
        <v>63976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304</v>
      </c>
      <c r="AO17" s="74">
        <f t="shared" si="13"/>
        <v>304</v>
      </c>
      <c r="AP17" s="74">
        <v>304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7766</v>
      </c>
      <c r="BE17" s="74">
        <v>0</v>
      </c>
      <c r="BF17" s="74">
        <v>0</v>
      </c>
      <c r="BG17" s="74">
        <f t="shared" si="16"/>
        <v>304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92150</v>
      </c>
      <c r="BP17" s="74">
        <f t="shared" si="25"/>
        <v>56899</v>
      </c>
      <c r="BQ17" s="74">
        <f t="shared" si="26"/>
        <v>4556</v>
      </c>
      <c r="BR17" s="74">
        <f t="shared" si="27"/>
        <v>4556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52343</v>
      </c>
      <c r="CB17" s="74">
        <f t="shared" si="37"/>
        <v>49847</v>
      </c>
      <c r="CC17" s="74">
        <f t="shared" si="38"/>
        <v>0</v>
      </c>
      <c r="CD17" s="74">
        <f t="shared" si="39"/>
        <v>2496</v>
      </c>
      <c r="CE17" s="74">
        <f t="shared" si="40"/>
        <v>0</v>
      </c>
      <c r="CF17" s="75">
        <f t="shared" si="41"/>
        <v>65713</v>
      </c>
      <c r="CG17" s="74">
        <f t="shared" si="42"/>
        <v>0</v>
      </c>
      <c r="CH17" s="74">
        <f t="shared" si="43"/>
        <v>7381</v>
      </c>
      <c r="CI17" s="74">
        <f t="shared" si="44"/>
        <v>64280</v>
      </c>
    </row>
    <row r="18" spans="1:87" s="50" customFormat="1" ht="12" customHeight="1">
      <c r="A18" s="53" t="s">
        <v>349</v>
      </c>
      <c r="B18" s="54" t="s">
        <v>371</v>
      </c>
      <c r="C18" s="53" t="s">
        <v>372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74217</v>
      </c>
      <c r="M18" s="74">
        <f t="shared" si="6"/>
        <v>4180</v>
      </c>
      <c r="N18" s="74">
        <v>4180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70037</v>
      </c>
      <c r="X18" s="74">
        <v>70037</v>
      </c>
      <c r="Y18" s="74">
        <v>0</v>
      </c>
      <c r="Z18" s="74">
        <v>0</v>
      </c>
      <c r="AA18" s="74">
        <v>0</v>
      </c>
      <c r="AB18" s="75">
        <v>62501</v>
      </c>
      <c r="AC18" s="74">
        <v>0</v>
      </c>
      <c r="AD18" s="74">
        <v>3886</v>
      </c>
      <c r="AE18" s="74">
        <f t="shared" si="9"/>
        <v>78103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38462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74217</v>
      </c>
      <c r="BQ18" s="74">
        <f t="shared" si="26"/>
        <v>4180</v>
      </c>
      <c r="BR18" s="74">
        <f t="shared" si="27"/>
        <v>4180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70037</v>
      </c>
      <c r="CB18" s="74">
        <f t="shared" si="37"/>
        <v>70037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100963</v>
      </c>
      <c r="CG18" s="74">
        <f t="shared" si="42"/>
        <v>0</v>
      </c>
      <c r="CH18" s="74">
        <f t="shared" si="43"/>
        <v>3886</v>
      </c>
      <c r="CI18" s="74">
        <f t="shared" si="44"/>
        <v>78103</v>
      </c>
    </row>
    <row r="19" spans="1:87" s="50" customFormat="1" ht="12" customHeight="1">
      <c r="A19" s="53" t="s">
        <v>349</v>
      </c>
      <c r="B19" s="54" t="s">
        <v>373</v>
      </c>
      <c r="C19" s="53" t="s">
        <v>374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82329</v>
      </c>
      <c r="L19" s="74">
        <f t="shared" si="5"/>
        <v>32301</v>
      </c>
      <c r="M19" s="74">
        <f t="shared" si="6"/>
        <v>2000</v>
      </c>
      <c r="N19" s="74">
        <v>2000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30301</v>
      </c>
      <c r="X19" s="74">
        <v>27968</v>
      </c>
      <c r="Y19" s="74">
        <v>2333</v>
      </c>
      <c r="Z19" s="74">
        <v>0</v>
      </c>
      <c r="AA19" s="74">
        <v>0</v>
      </c>
      <c r="AB19" s="75">
        <v>48293</v>
      </c>
      <c r="AC19" s="74">
        <v>0</v>
      </c>
      <c r="AD19" s="74">
        <v>0</v>
      </c>
      <c r="AE19" s="74">
        <f t="shared" si="9"/>
        <v>32301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11193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82329</v>
      </c>
      <c r="BP19" s="74">
        <f t="shared" si="25"/>
        <v>32301</v>
      </c>
      <c r="BQ19" s="74">
        <f t="shared" si="26"/>
        <v>2000</v>
      </c>
      <c r="BR19" s="74">
        <f t="shared" si="27"/>
        <v>2000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30301</v>
      </c>
      <c r="CB19" s="74">
        <f t="shared" si="37"/>
        <v>27968</v>
      </c>
      <c r="CC19" s="74">
        <f t="shared" si="38"/>
        <v>2333</v>
      </c>
      <c r="CD19" s="74">
        <f t="shared" si="39"/>
        <v>0</v>
      </c>
      <c r="CE19" s="74">
        <f t="shared" si="40"/>
        <v>0</v>
      </c>
      <c r="CF19" s="75">
        <f t="shared" si="41"/>
        <v>59486</v>
      </c>
      <c r="CG19" s="74">
        <f t="shared" si="42"/>
        <v>0</v>
      </c>
      <c r="CH19" s="74">
        <f t="shared" si="43"/>
        <v>0</v>
      </c>
      <c r="CI19" s="74">
        <f t="shared" si="44"/>
        <v>32301</v>
      </c>
    </row>
    <row r="20" spans="1:87" s="50" customFormat="1" ht="12" customHeight="1">
      <c r="A20" s="53" t="s">
        <v>349</v>
      </c>
      <c r="B20" s="54" t="s">
        <v>375</v>
      </c>
      <c r="C20" s="53" t="s">
        <v>376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7036</v>
      </c>
      <c r="L20" s="74">
        <f t="shared" si="5"/>
        <v>46350</v>
      </c>
      <c r="M20" s="74">
        <f t="shared" si="6"/>
        <v>5791</v>
      </c>
      <c r="N20" s="74">
        <v>5791</v>
      </c>
      <c r="O20" s="74">
        <v>0</v>
      </c>
      <c r="P20" s="74">
        <v>0</v>
      </c>
      <c r="Q20" s="74">
        <v>0</v>
      </c>
      <c r="R20" s="74">
        <f t="shared" si="7"/>
        <v>36216</v>
      </c>
      <c r="S20" s="74">
        <v>0</v>
      </c>
      <c r="T20" s="74">
        <v>36216</v>
      </c>
      <c r="U20" s="74">
        <v>0</v>
      </c>
      <c r="V20" s="74">
        <v>0</v>
      </c>
      <c r="W20" s="74">
        <f t="shared" si="8"/>
        <v>4343</v>
      </c>
      <c r="X20" s="74">
        <v>3780</v>
      </c>
      <c r="Y20" s="74">
        <v>0</v>
      </c>
      <c r="Z20" s="74">
        <v>0</v>
      </c>
      <c r="AA20" s="74">
        <v>563</v>
      </c>
      <c r="AB20" s="75">
        <v>27187</v>
      </c>
      <c r="AC20" s="74">
        <v>0</v>
      </c>
      <c r="AD20" s="74">
        <v>0</v>
      </c>
      <c r="AE20" s="74">
        <f t="shared" si="9"/>
        <v>46350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/>
      <c r="BD20" s="75">
        <v>9152</v>
      </c>
      <c r="BE20" s="74"/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7036</v>
      </c>
      <c r="BP20" s="74">
        <f t="shared" si="25"/>
        <v>46350</v>
      </c>
      <c r="BQ20" s="74">
        <f t="shared" si="26"/>
        <v>5791</v>
      </c>
      <c r="BR20" s="74">
        <f t="shared" si="27"/>
        <v>5791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36216</v>
      </c>
      <c r="BW20" s="74">
        <f t="shared" si="32"/>
        <v>0</v>
      </c>
      <c r="BX20" s="74">
        <f t="shared" si="33"/>
        <v>36216</v>
      </c>
      <c r="BY20" s="74">
        <f t="shared" si="34"/>
        <v>0</v>
      </c>
      <c r="BZ20" s="74">
        <f t="shared" si="35"/>
        <v>0</v>
      </c>
      <c r="CA20" s="74">
        <f t="shared" si="36"/>
        <v>4343</v>
      </c>
      <c r="CB20" s="74">
        <f t="shared" si="37"/>
        <v>3780</v>
      </c>
      <c r="CC20" s="74">
        <f t="shared" si="38"/>
        <v>0</v>
      </c>
      <c r="CD20" s="74">
        <f t="shared" si="39"/>
        <v>0</v>
      </c>
      <c r="CE20" s="74">
        <f t="shared" si="40"/>
        <v>563</v>
      </c>
      <c r="CF20" s="75">
        <f t="shared" si="41"/>
        <v>36339</v>
      </c>
      <c r="CG20" s="74">
        <f t="shared" si="42"/>
        <v>0</v>
      </c>
      <c r="CH20" s="74">
        <f t="shared" si="43"/>
        <v>0</v>
      </c>
      <c r="CI20" s="74">
        <f t="shared" si="44"/>
        <v>46350</v>
      </c>
    </row>
    <row r="21" spans="1:87" s="50" customFormat="1" ht="12" customHeight="1">
      <c r="A21" s="53" t="s">
        <v>349</v>
      </c>
      <c r="B21" s="54" t="s">
        <v>377</v>
      </c>
      <c r="C21" s="53" t="s">
        <v>378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22156</v>
      </c>
      <c r="L21" s="74">
        <f t="shared" si="5"/>
        <v>241518</v>
      </c>
      <c r="M21" s="74">
        <f t="shared" si="6"/>
        <v>41232</v>
      </c>
      <c r="N21" s="74">
        <v>15347</v>
      </c>
      <c r="O21" s="74">
        <v>0</v>
      </c>
      <c r="P21" s="74">
        <v>25885</v>
      </c>
      <c r="Q21" s="74">
        <v>0</v>
      </c>
      <c r="R21" s="74">
        <f t="shared" si="7"/>
        <v>62478</v>
      </c>
      <c r="S21" s="74">
        <v>0</v>
      </c>
      <c r="T21" s="74">
        <v>62478</v>
      </c>
      <c r="U21" s="74">
        <v>0</v>
      </c>
      <c r="V21" s="74">
        <v>0</v>
      </c>
      <c r="W21" s="74">
        <f t="shared" si="8"/>
        <v>136019</v>
      </c>
      <c r="X21" s="74">
        <v>127015</v>
      </c>
      <c r="Y21" s="74">
        <v>9003</v>
      </c>
      <c r="Z21" s="74">
        <v>1</v>
      </c>
      <c r="AA21" s="74">
        <v>0</v>
      </c>
      <c r="AB21" s="75">
        <v>80533</v>
      </c>
      <c r="AC21" s="74">
        <v>1789</v>
      </c>
      <c r="AD21" s="74">
        <v>6493</v>
      </c>
      <c r="AE21" s="74">
        <f t="shared" si="9"/>
        <v>248011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4204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2104</v>
      </c>
      <c r="AU21" s="74">
        <v>0</v>
      </c>
      <c r="AV21" s="74">
        <v>2104</v>
      </c>
      <c r="AW21" s="74">
        <v>0</v>
      </c>
      <c r="AX21" s="74">
        <v>0</v>
      </c>
      <c r="AY21" s="74">
        <f t="shared" si="15"/>
        <v>2100</v>
      </c>
      <c r="AZ21" s="74">
        <v>0</v>
      </c>
      <c r="BA21" s="74">
        <v>2100</v>
      </c>
      <c r="BB21" s="74">
        <v>0</v>
      </c>
      <c r="BC21" s="74">
        <v>0</v>
      </c>
      <c r="BD21" s="75">
        <v>39472</v>
      </c>
      <c r="BE21" s="74">
        <v>0</v>
      </c>
      <c r="BF21" s="74">
        <v>0</v>
      </c>
      <c r="BG21" s="74">
        <f t="shared" si="16"/>
        <v>4204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22156</v>
      </c>
      <c r="BP21" s="74">
        <f t="shared" si="25"/>
        <v>245722</v>
      </c>
      <c r="BQ21" s="74">
        <f t="shared" si="26"/>
        <v>41232</v>
      </c>
      <c r="BR21" s="74">
        <f t="shared" si="27"/>
        <v>15347</v>
      </c>
      <c r="BS21" s="74">
        <f t="shared" si="28"/>
        <v>0</v>
      </c>
      <c r="BT21" s="74">
        <f t="shared" si="29"/>
        <v>25885</v>
      </c>
      <c r="BU21" s="74">
        <f t="shared" si="30"/>
        <v>0</v>
      </c>
      <c r="BV21" s="74">
        <f t="shared" si="31"/>
        <v>64582</v>
      </c>
      <c r="BW21" s="74">
        <f t="shared" si="32"/>
        <v>0</v>
      </c>
      <c r="BX21" s="74">
        <f t="shared" si="33"/>
        <v>64582</v>
      </c>
      <c r="BY21" s="74">
        <f t="shared" si="34"/>
        <v>0</v>
      </c>
      <c r="BZ21" s="74">
        <f t="shared" si="35"/>
        <v>0</v>
      </c>
      <c r="CA21" s="74">
        <f t="shared" si="36"/>
        <v>138119</v>
      </c>
      <c r="CB21" s="74">
        <f t="shared" si="37"/>
        <v>127015</v>
      </c>
      <c r="CC21" s="74">
        <f t="shared" si="38"/>
        <v>11103</v>
      </c>
      <c r="CD21" s="74">
        <f t="shared" si="39"/>
        <v>1</v>
      </c>
      <c r="CE21" s="74">
        <f t="shared" si="40"/>
        <v>0</v>
      </c>
      <c r="CF21" s="75">
        <f t="shared" si="41"/>
        <v>120005</v>
      </c>
      <c r="CG21" s="74">
        <f t="shared" si="42"/>
        <v>1789</v>
      </c>
      <c r="CH21" s="74">
        <f t="shared" si="43"/>
        <v>6493</v>
      </c>
      <c r="CI21" s="74">
        <f t="shared" si="44"/>
        <v>252215</v>
      </c>
    </row>
    <row r="22" spans="1:87" s="50" customFormat="1" ht="12" customHeight="1">
      <c r="A22" s="53" t="s">
        <v>349</v>
      </c>
      <c r="B22" s="54" t="s">
        <v>379</v>
      </c>
      <c r="C22" s="53" t="s">
        <v>380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16821</v>
      </c>
      <c r="L22" s="74">
        <f t="shared" si="5"/>
        <v>16053</v>
      </c>
      <c r="M22" s="74">
        <f t="shared" si="6"/>
        <v>1746</v>
      </c>
      <c r="N22" s="74">
        <v>1746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14307</v>
      </c>
      <c r="X22" s="74">
        <v>14307</v>
      </c>
      <c r="Y22" s="74">
        <v>0</v>
      </c>
      <c r="Z22" s="74">
        <v>0</v>
      </c>
      <c r="AA22" s="74">
        <v>0</v>
      </c>
      <c r="AB22" s="75">
        <v>113748</v>
      </c>
      <c r="AC22" s="74">
        <v>0</v>
      </c>
      <c r="AD22" s="74">
        <v>0</v>
      </c>
      <c r="AE22" s="74">
        <f t="shared" si="9"/>
        <v>16053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50</v>
      </c>
      <c r="AO22" s="74">
        <f t="shared" si="13"/>
        <v>50</v>
      </c>
      <c r="AP22" s="74">
        <v>50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26702</v>
      </c>
      <c r="BE22" s="74">
        <v>0</v>
      </c>
      <c r="BF22" s="74">
        <v>0</v>
      </c>
      <c r="BG22" s="74">
        <f t="shared" si="16"/>
        <v>50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16821</v>
      </c>
      <c r="BP22" s="74">
        <f t="shared" si="25"/>
        <v>16103</v>
      </c>
      <c r="BQ22" s="74">
        <f t="shared" si="26"/>
        <v>1796</v>
      </c>
      <c r="BR22" s="74">
        <f t="shared" si="27"/>
        <v>1796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14307</v>
      </c>
      <c r="CB22" s="74">
        <f t="shared" si="37"/>
        <v>14307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140450</v>
      </c>
      <c r="CG22" s="74">
        <f t="shared" si="42"/>
        <v>0</v>
      </c>
      <c r="CH22" s="74">
        <f t="shared" si="43"/>
        <v>0</v>
      </c>
      <c r="CI22" s="74">
        <f t="shared" si="44"/>
        <v>16103</v>
      </c>
    </row>
    <row r="23" spans="1:87" s="50" customFormat="1" ht="12" customHeight="1">
      <c r="A23" s="53" t="s">
        <v>349</v>
      </c>
      <c r="B23" s="54" t="s">
        <v>381</v>
      </c>
      <c r="C23" s="53" t="s">
        <v>382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17022</v>
      </c>
      <c r="L23" s="74">
        <f t="shared" si="5"/>
        <v>78052</v>
      </c>
      <c r="M23" s="74">
        <f t="shared" si="6"/>
        <v>5254</v>
      </c>
      <c r="N23" s="74">
        <v>5254</v>
      </c>
      <c r="O23" s="74">
        <v>0</v>
      </c>
      <c r="P23" s="74">
        <v>0</v>
      </c>
      <c r="Q23" s="74">
        <v>0</v>
      </c>
      <c r="R23" s="74">
        <f t="shared" si="7"/>
        <v>17907</v>
      </c>
      <c r="S23" s="74">
        <v>0</v>
      </c>
      <c r="T23" s="74">
        <v>17907</v>
      </c>
      <c r="U23" s="74">
        <v>0</v>
      </c>
      <c r="V23" s="74">
        <v>0</v>
      </c>
      <c r="W23" s="74">
        <f t="shared" si="8"/>
        <v>52503</v>
      </c>
      <c r="X23" s="74">
        <v>32812</v>
      </c>
      <c r="Y23" s="74">
        <v>19691</v>
      </c>
      <c r="Z23" s="74">
        <v>0</v>
      </c>
      <c r="AA23" s="74">
        <v>0</v>
      </c>
      <c r="AB23" s="75">
        <v>93137</v>
      </c>
      <c r="AC23" s="74">
        <v>2388</v>
      </c>
      <c r="AD23" s="74">
        <v>0</v>
      </c>
      <c r="AE23" s="74">
        <f t="shared" si="9"/>
        <v>78052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1326</v>
      </c>
      <c r="AO23" s="74">
        <f t="shared" si="13"/>
        <v>1326</v>
      </c>
      <c r="AP23" s="74">
        <v>1326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27056</v>
      </c>
      <c r="BE23" s="74">
        <v>0</v>
      </c>
      <c r="BF23" s="74">
        <v>0</v>
      </c>
      <c r="BG23" s="74">
        <f t="shared" si="16"/>
        <v>1326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17022</v>
      </c>
      <c r="BP23" s="74">
        <f t="shared" si="25"/>
        <v>79378</v>
      </c>
      <c r="BQ23" s="74">
        <f t="shared" si="26"/>
        <v>6580</v>
      </c>
      <c r="BR23" s="74">
        <f t="shared" si="27"/>
        <v>6580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17907</v>
      </c>
      <c r="BW23" s="74">
        <f t="shared" si="32"/>
        <v>0</v>
      </c>
      <c r="BX23" s="74">
        <f t="shared" si="33"/>
        <v>17907</v>
      </c>
      <c r="BY23" s="74">
        <f t="shared" si="34"/>
        <v>0</v>
      </c>
      <c r="BZ23" s="74">
        <f t="shared" si="35"/>
        <v>0</v>
      </c>
      <c r="CA23" s="74">
        <f t="shared" si="36"/>
        <v>52503</v>
      </c>
      <c r="CB23" s="74">
        <f t="shared" si="37"/>
        <v>32812</v>
      </c>
      <c r="CC23" s="74">
        <f t="shared" si="38"/>
        <v>19691</v>
      </c>
      <c r="CD23" s="74">
        <f t="shared" si="39"/>
        <v>0</v>
      </c>
      <c r="CE23" s="74">
        <f t="shared" si="40"/>
        <v>0</v>
      </c>
      <c r="CF23" s="75">
        <f t="shared" si="41"/>
        <v>120193</v>
      </c>
      <c r="CG23" s="74">
        <f t="shared" si="42"/>
        <v>2388</v>
      </c>
      <c r="CH23" s="74">
        <f t="shared" si="43"/>
        <v>0</v>
      </c>
      <c r="CI23" s="74">
        <f t="shared" si="44"/>
        <v>79378</v>
      </c>
    </row>
    <row r="24" spans="1:87" s="50" customFormat="1" ht="12" customHeight="1">
      <c r="A24" s="53" t="s">
        <v>349</v>
      </c>
      <c r="B24" s="54" t="s">
        <v>383</v>
      </c>
      <c r="C24" s="53" t="s">
        <v>384</v>
      </c>
      <c r="D24" s="74">
        <f t="shared" si="3"/>
        <v>40549</v>
      </c>
      <c r="E24" s="74">
        <f t="shared" si="4"/>
        <v>40549</v>
      </c>
      <c r="F24" s="74">
        <v>0</v>
      </c>
      <c r="G24" s="74">
        <v>40549</v>
      </c>
      <c r="H24" s="74">
        <v>0</v>
      </c>
      <c r="I24" s="74">
        <v>0</v>
      </c>
      <c r="J24" s="74">
        <v>0</v>
      </c>
      <c r="K24" s="75">
        <v>9540</v>
      </c>
      <c r="L24" s="74">
        <f t="shared" si="5"/>
        <v>70631</v>
      </c>
      <c r="M24" s="74">
        <f t="shared" si="6"/>
        <v>5355</v>
      </c>
      <c r="N24" s="74">
        <v>5355</v>
      </c>
      <c r="O24" s="74">
        <v>0</v>
      </c>
      <c r="P24" s="74">
        <v>0</v>
      </c>
      <c r="Q24" s="74">
        <v>0</v>
      </c>
      <c r="R24" s="74">
        <f t="shared" si="7"/>
        <v>17574</v>
      </c>
      <c r="S24" s="74">
        <v>0</v>
      </c>
      <c r="T24" s="74">
        <v>17574</v>
      </c>
      <c r="U24" s="74">
        <v>0</v>
      </c>
      <c r="V24" s="74">
        <v>0</v>
      </c>
      <c r="W24" s="74">
        <f t="shared" si="8"/>
        <v>47702</v>
      </c>
      <c r="X24" s="74">
        <v>45454</v>
      </c>
      <c r="Y24" s="74">
        <v>2248</v>
      </c>
      <c r="Z24" s="74">
        <v>0</v>
      </c>
      <c r="AA24" s="74">
        <v>0</v>
      </c>
      <c r="AB24" s="75">
        <v>39191</v>
      </c>
      <c r="AC24" s="74">
        <v>0</v>
      </c>
      <c r="AD24" s="74">
        <v>0</v>
      </c>
      <c r="AE24" s="74">
        <f t="shared" si="9"/>
        <v>111180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26139</v>
      </c>
      <c r="BE24" s="74">
        <v>0</v>
      </c>
      <c r="BF24" s="74">
        <v>0</v>
      </c>
      <c r="BG24" s="74">
        <f t="shared" si="16"/>
        <v>0</v>
      </c>
      <c r="BH24" s="74">
        <f t="shared" si="17"/>
        <v>40549</v>
      </c>
      <c r="BI24" s="74">
        <f t="shared" si="18"/>
        <v>40549</v>
      </c>
      <c r="BJ24" s="74">
        <f t="shared" si="19"/>
        <v>0</v>
      </c>
      <c r="BK24" s="74">
        <f t="shared" si="20"/>
        <v>40549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9540</v>
      </c>
      <c r="BP24" s="74">
        <f t="shared" si="25"/>
        <v>70631</v>
      </c>
      <c r="BQ24" s="74">
        <f t="shared" si="26"/>
        <v>5355</v>
      </c>
      <c r="BR24" s="74">
        <f t="shared" si="27"/>
        <v>5355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17574</v>
      </c>
      <c r="BW24" s="74">
        <f t="shared" si="32"/>
        <v>0</v>
      </c>
      <c r="BX24" s="74">
        <f t="shared" si="33"/>
        <v>17574</v>
      </c>
      <c r="BY24" s="74">
        <f t="shared" si="34"/>
        <v>0</v>
      </c>
      <c r="BZ24" s="74">
        <f t="shared" si="35"/>
        <v>0</v>
      </c>
      <c r="CA24" s="74">
        <f t="shared" si="36"/>
        <v>47702</v>
      </c>
      <c r="CB24" s="74">
        <f t="shared" si="37"/>
        <v>45454</v>
      </c>
      <c r="CC24" s="74">
        <f t="shared" si="38"/>
        <v>2248</v>
      </c>
      <c r="CD24" s="74">
        <f t="shared" si="39"/>
        <v>0</v>
      </c>
      <c r="CE24" s="74">
        <f t="shared" si="40"/>
        <v>0</v>
      </c>
      <c r="CF24" s="75">
        <f t="shared" si="41"/>
        <v>65330</v>
      </c>
      <c r="CG24" s="74">
        <f t="shared" si="42"/>
        <v>0</v>
      </c>
      <c r="CH24" s="74">
        <f t="shared" si="43"/>
        <v>0</v>
      </c>
      <c r="CI24" s="74">
        <f t="shared" si="44"/>
        <v>111180</v>
      </c>
    </row>
    <row r="25" spans="1:87" s="50" customFormat="1" ht="12" customHeight="1">
      <c r="A25" s="53" t="s">
        <v>349</v>
      </c>
      <c r="B25" s="54" t="s">
        <v>385</v>
      </c>
      <c r="C25" s="53" t="s">
        <v>386</v>
      </c>
      <c r="D25" s="74">
        <f t="shared" si="3"/>
        <v>500</v>
      </c>
      <c r="E25" s="74">
        <f t="shared" si="4"/>
        <v>500</v>
      </c>
      <c r="F25" s="74">
        <v>0</v>
      </c>
      <c r="G25" s="74">
        <v>0</v>
      </c>
      <c r="H25" s="74">
        <v>0</v>
      </c>
      <c r="I25" s="74">
        <v>500</v>
      </c>
      <c r="J25" s="74">
        <v>0</v>
      </c>
      <c r="K25" s="75">
        <v>8447</v>
      </c>
      <c r="L25" s="74">
        <f t="shared" si="5"/>
        <v>23142</v>
      </c>
      <c r="M25" s="74">
        <f t="shared" si="6"/>
        <v>4593</v>
      </c>
      <c r="N25" s="74">
        <v>4593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18549</v>
      </c>
      <c r="X25" s="74">
        <v>17839</v>
      </c>
      <c r="Y25" s="74">
        <v>139</v>
      </c>
      <c r="Z25" s="74">
        <v>522</v>
      </c>
      <c r="AA25" s="74">
        <v>49</v>
      </c>
      <c r="AB25" s="75">
        <v>59568</v>
      </c>
      <c r="AC25" s="74">
        <v>0</v>
      </c>
      <c r="AD25" s="74">
        <v>5</v>
      </c>
      <c r="AE25" s="74">
        <f t="shared" si="9"/>
        <v>23647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17896</v>
      </c>
      <c r="BE25" s="74">
        <v>0</v>
      </c>
      <c r="BF25" s="74">
        <v>0</v>
      </c>
      <c r="BG25" s="74">
        <f t="shared" si="16"/>
        <v>0</v>
      </c>
      <c r="BH25" s="74">
        <f t="shared" si="17"/>
        <v>500</v>
      </c>
      <c r="BI25" s="74">
        <f t="shared" si="18"/>
        <v>500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500</v>
      </c>
      <c r="BN25" s="74">
        <f t="shared" si="23"/>
        <v>0</v>
      </c>
      <c r="BO25" s="75">
        <f t="shared" si="24"/>
        <v>8447</v>
      </c>
      <c r="BP25" s="74">
        <f t="shared" si="25"/>
        <v>23142</v>
      </c>
      <c r="BQ25" s="74">
        <f t="shared" si="26"/>
        <v>4593</v>
      </c>
      <c r="BR25" s="74">
        <f t="shared" si="27"/>
        <v>4593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18549</v>
      </c>
      <c r="CB25" s="74">
        <f t="shared" si="37"/>
        <v>17839</v>
      </c>
      <c r="CC25" s="74">
        <f t="shared" si="38"/>
        <v>139</v>
      </c>
      <c r="CD25" s="74">
        <f t="shared" si="39"/>
        <v>522</v>
      </c>
      <c r="CE25" s="74">
        <f t="shared" si="40"/>
        <v>49</v>
      </c>
      <c r="CF25" s="75">
        <f t="shared" si="41"/>
        <v>77464</v>
      </c>
      <c r="CG25" s="74">
        <f t="shared" si="42"/>
        <v>0</v>
      </c>
      <c r="CH25" s="74">
        <f t="shared" si="43"/>
        <v>5</v>
      </c>
      <c r="CI25" s="74">
        <f t="shared" si="44"/>
        <v>23647</v>
      </c>
    </row>
    <row r="26" spans="1:87" s="50" customFormat="1" ht="12" customHeight="1">
      <c r="A26" s="53" t="s">
        <v>349</v>
      </c>
      <c r="B26" s="54" t="s">
        <v>387</v>
      </c>
      <c r="C26" s="53" t="s">
        <v>388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7995</v>
      </c>
      <c r="L26" s="74">
        <f t="shared" si="5"/>
        <v>17627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17627</v>
      </c>
      <c r="S26" s="74">
        <v>17105</v>
      </c>
      <c r="T26" s="74">
        <v>522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52919</v>
      </c>
      <c r="AC26" s="74">
        <v>0</v>
      </c>
      <c r="AD26" s="74">
        <v>0</v>
      </c>
      <c r="AE26" s="74">
        <f t="shared" si="9"/>
        <v>17627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17295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7995</v>
      </c>
      <c r="BP26" s="74">
        <f t="shared" si="25"/>
        <v>17627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17627</v>
      </c>
      <c r="BW26" s="74">
        <f t="shared" si="32"/>
        <v>17105</v>
      </c>
      <c r="BX26" s="74">
        <f t="shared" si="33"/>
        <v>522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70214</v>
      </c>
      <c r="CG26" s="74">
        <f t="shared" si="42"/>
        <v>0</v>
      </c>
      <c r="CH26" s="74">
        <f t="shared" si="43"/>
        <v>0</v>
      </c>
      <c r="CI26" s="74">
        <f t="shared" si="44"/>
        <v>17627</v>
      </c>
    </row>
    <row r="27" spans="1:87" s="50" customFormat="1" ht="12" customHeight="1">
      <c r="A27" s="53" t="s">
        <v>349</v>
      </c>
      <c r="B27" s="54" t="s">
        <v>389</v>
      </c>
      <c r="C27" s="53" t="s">
        <v>390</v>
      </c>
      <c r="D27" s="74">
        <f t="shared" si="3"/>
        <v>1680</v>
      </c>
      <c r="E27" s="74">
        <f t="shared" si="4"/>
        <v>1680</v>
      </c>
      <c r="F27" s="74">
        <v>0</v>
      </c>
      <c r="G27" s="74">
        <v>1680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54676</v>
      </c>
      <c r="M27" s="74">
        <f t="shared" si="6"/>
        <v>17828</v>
      </c>
      <c r="N27" s="74">
        <v>17828</v>
      </c>
      <c r="O27" s="74">
        <v>0</v>
      </c>
      <c r="P27" s="74">
        <v>0</v>
      </c>
      <c r="Q27" s="74">
        <v>0</v>
      </c>
      <c r="R27" s="74">
        <f t="shared" si="7"/>
        <v>22037</v>
      </c>
      <c r="S27" s="74">
        <v>0</v>
      </c>
      <c r="T27" s="74">
        <v>22037</v>
      </c>
      <c r="U27" s="74">
        <v>0</v>
      </c>
      <c r="V27" s="74">
        <v>0</v>
      </c>
      <c r="W27" s="74">
        <f t="shared" si="8"/>
        <v>14811</v>
      </c>
      <c r="X27" s="74">
        <v>1714</v>
      </c>
      <c r="Y27" s="74">
        <v>13097</v>
      </c>
      <c r="Z27" s="74">
        <v>0</v>
      </c>
      <c r="AA27" s="74">
        <v>0</v>
      </c>
      <c r="AB27" s="75">
        <v>0</v>
      </c>
      <c r="AC27" s="74">
        <v>0</v>
      </c>
      <c r="AD27" s="74">
        <v>3919</v>
      </c>
      <c r="AE27" s="74">
        <f t="shared" si="9"/>
        <v>60275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69899</v>
      </c>
      <c r="AO27" s="74">
        <f t="shared" si="13"/>
        <v>20980</v>
      </c>
      <c r="AP27" s="74">
        <v>20980</v>
      </c>
      <c r="AQ27" s="74">
        <v>0</v>
      </c>
      <c r="AR27" s="74">
        <v>0</v>
      </c>
      <c r="AS27" s="74">
        <v>0</v>
      </c>
      <c r="AT27" s="74">
        <f t="shared" si="14"/>
        <v>25930</v>
      </c>
      <c r="AU27" s="74">
        <v>0</v>
      </c>
      <c r="AV27" s="74">
        <v>25930</v>
      </c>
      <c r="AW27" s="74">
        <v>0</v>
      </c>
      <c r="AX27" s="74">
        <v>0</v>
      </c>
      <c r="AY27" s="74">
        <f t="shared" si="15"/>
        <v>22989</v>
      </c>
      <c r="AZ27" s="74">
        <v>706</v>
      </c>
      <c r="BA27" s="74">
        <v>22283</v>
      </c>
      <c r="BB27" s="74">
        <v>0</v>
      </c>
      <c r="BC27" s="74">
        <v>0</v>
      </c>
      <c r="BD27" s="75">
        <v>0</v>
      </c>
      <c r="BE27" s="74">
        <v>0</v>
      </c>
      <c r="BF27" s="74">
        <v>4297</v>
      </c>
      <c r="BG27" s="74">
        <f t="shared" si="16"/>
        <v>74196</v>
      </c>
      <c r="BH27" s="74">
        <f aca="true" t="shared" si="45" ref="BH27:BN32">SUM(D27,AF27)</f>
        <v>1680</v>
      </c>
      <c r="BI27" s="74">
        <f t="shared" si="45"/>
        <v>1680</v>
      </c>
      <c r="BJ27" s="74">
        <f t="shared" si="45"/>
        <v>0</v>
      </c>
      <c r="BK27" s="74">
        <f t="shared" si="45"/>
        <v>1680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aca="true" t="shared" si="46" ref="BP27:CE32">SUM(L27,AN27)</f>
        <v>124575</v>
      </c>
      <c r="BQ27" s="74">
        <f t="shared" si="46"/>
        <v>38808</v>
      </c>
      <c r="BR27" s="74">
        <f t="shared" si="46"/>
        <v>38808</v>
      </c>
      <c r="BS27" s="74">
        <f t="shared" si="46"/>
        <v>0</v>
      </c>
      <c r="BT27" s="74">
        <f t="shared" si="46"/>
        <v>0</v>
      </c>
      <c r="BU27" s="74">
        <f t="shared" si="46"/>
        <v>0</v>
      </c>
      <c r="BV27" s="74">
        <f t="shared" si="46"/>
        <v>47967</v>
      </c>
      <c r="BW27" s="74">
        <f t="shared" si="46"/>
        <v>0</v>
      </c>
      <c r="BX27" s="74">
        <f t="shared" si="46"/>
        <v>47967</v>
      </c>
      <c r="BY27" s="74">
        <f t="shared" si="46"/>
        <v>0</v>
      </c>
      <c r="BZ27" s="74">
        <f t="shared" si="46"/>
        <v>0</v>
      </c>
      <c r="CA27" s="74">
        <f t="shared" si="46"/>
        <v>37800</v>
      </c>
      <c r="CB27" s="74">
        <f t="shared" si="46"/>
        <v>2420</v>
      </c>
      <c r="CC27" s="74">
        <f t="shared" si="46"/>
        <v>35380</v>
      </c>
      <c r="CD27" s="74">
        <f t="shared" si="46"/>
        <v>0</v>
      </c>
      <c r="CE27" s="74">
        <f t="shared" si="46"/>
        <v>0</v>
      </c>
      <c r="CF27" s="75">
        <v>0</v>
      </c>
      <c r="CG27" s="74">
        <f aca="true" t="shared" si="47" ref="CG27:CI32">SUM(AC27,BE27)</f>
        <v>0</v>
      </c>
      <c r="CH27" s="74">
        <f t="shared" si="47"/>
        <v>8216</v>
      </c>
      <c r="CI27" s="74">
        <f t="shared" si="47"/>
        <v>134471</v>
      </c>
    </row>
    <row r="28" spans="1:87" s="50" customFormat="1" ht="12" customHeight="1">
      <c r="A28" s="53" t="s">
        <v>349</v>
      </c>
      <c r="B28" s="54" t="s">
        <v>391</v>
      </c>
      <c r="C28" s="53" t="s">
        <v>392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78544</v>
      </c>
      <c r="M28" s="74">
        <f t="shared" si="6"/>
        <v>23258</v>
      </c>
      <c r="N28" s="74">
        <v>23258</v>
      </c>
      <c r="O28" s="74">
        <v>0</v>
      </c>
      <c r="P28" s="74">
        <v>0</v>
      </c>
      <c r="Q28" s="74">
        <v>0</v>
      </c>
      <c r="R28" s="74">
        <f t="shared" si="7"/>
        <v>39786</v>
      </c>
      <c r="S28" s="74">
        <v>0</v>
      </c>
      <c r="T28" s="74">
        <v>39786</v>
      </c>
      <c r="U28" s="74">
        <v>0</v>
      </c>
      <c r="V28" s="74">
        <v>0</v>
      </c>
      <c r="W28" s="74">
        <f t="shared" si="8"/>
        <v>15500</v>
      </c>
      <c r="X28" s="74">
        <v>15500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78544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/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/>
      <c r="AW28" s="74">
        <v>0</v>
      </c>
      <c r="AX28" s="74">
        <v>0</v>
      </c>
      <c r="AY28" s="74">
        <f t="shared" si="15"/>
        <v>0</v>
      </c>
      <c r="AZ28" s="74"/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45"/>
        <v>0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78544</v>
      </c>
      <c r="BQ28" s="74">
        <f t="shared" si="46"/>
        <v>23258</v>
      </c>
      <c r="BR28" s="74">
        <f t="shared" si="46"/>
        <v>23258</v>
      </c>
      <c r="BS28" s="74">
        <f t="shared" si="46"/>
        <v>0</v>
      </c>
      <c r="BT28" s="74">
        <f t="shared" si="46"/>
        <v>0</v>
      </c>
      <c r="BU28" s="74">
        <f t="shared" si="46"/>
        <v>0</v>
      </c>
      <c r="BV28" s="74">
        <f t="shared" si="46"/>
        <v>39786</v>
      </c>
      <c r="BW28" s="74">
        <f t="shared" si="46"/>
        <v>0</v>
      </c>
      <c r="BX28" s="74">
        <f t="shared" si="46"/>
        <v>39786</v>
      </c>
      <c r="BY28" s="74">
        <f t="shared" si="46"/>
        <v>0</v>
      </c>
      <c r="BZ28" s="74">
        <f t="shared" si="46"/>
        <v>0</v>
      </c>
      <c r="CA28" s="74">
        <f t="shared" si="46"/>
        <v>15500</v>
      </c>
      <c r="CB28" s="74">
        <f t="shared" si="46"/>
        <v>15500</v>
      </c>
      <c r="CC28" s="74">
        <f t="shared" si="46"/>
        <v>0</v>
      </c>
      <c r="CD28" s="74">
        <f t="shared" si="46"/>
        <v>0</v>
      </c>
      <c r="CE28" s="74">
        <f t="shared" si="46"/>
        <v>0</v>
      </c>
      <c r="CF28" s="75">
        <v>0</v>
      </c>
      <c r="CG28" s="74">
        <f t="shared" si="47"/>
        <v>0</v>
      </c>
      <c r="CH28" s="74">
        <f t="shared" si="47"/>
        <v>0</v>
      </c>
      <c r="CI28" s="74">
        <f t="shared" si="47"/>
        <v>78544</v>
      </c>
    </row>
    <row r="29" spans="1:87" s="50" customFormat="1" ht="12" customHeight="1">
      <c r="A29" s="53" t="s">
        <v>349</v>
      </c>
      <c r="B29" s="54" t="s">
        <v>393</v>
      </c>
      <c r="C29" s="53" t="s">
        <v>394</v>
      </c>
      <c r="D29" s="74">
        <f t="shared" si="3"/>
        <v>34440</v>
      </c>
      <c r="E29" s="74">
        <f t="shared" si="4"/>
        <v>34440</v>
      </c>
      <c r="F29" s="74">
        <v>0</v>
      </c>
      <c r="G29" s="74">
        <v>34440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438362</v>
      </c>
      <c r="M29" s="74">
        <f t="shared" si="6"/>
        <v>60762</v>
      </c>
      <c r="N29" s="74">
        <v>60762</v>
      </c>
      <c r="O29" s="74">
        <v>0</v>
      </c>
      <c r="P29" s="74">
        <v>0</v>
      </c>
      <c r="Q29" s="74">
        <v>0</v>
      </c>
      <c r="R29" s="74">
        <f t="shared" si="7"/>
        <v>142287</v>
      </c>
      <c r="S29" s="74">
        <v>0</v>
      </c>
      <c r="T29" s="74">
        <v>115320</v>
      </c>
      <c r="U29" s="74">
        <v>26967</v>
      </c>
      <c r="V29" s="74">
        <v>0</v>
      </c>
      <c r="W29" s="74">
        <f t="shared" si="8"/>
        <v>227541</v>
      </c>
      <c r="X29" s="74">
        <v>0</v>
      </c>
      <c r="Y29" s="74">
        <v>199499</v>
      </c>
      <c r="Z29" s="74">
        <v>10042</v>
      </c>
      <c r="AA29" s="74">
        <v>18000</v>
      </c>
      <c r="AB29" s="75">
        <v>0</v>
      </c>
      <c r="AC29" s="74">
        <v>7772</v>
      </c>
      <c r="AD29" s="74">
        <v>8998</v>
      </c>
      <c r="AE29" s="74">
        <f t="shared" si="9"/>
        <v>481800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406980</v>
      </c>
      <c r="AO29" s="74">
        <f t="shared" si="13"/>
        <v>9481</v>
      </c>
      <c r="AP29" s="74">
        <v>9481</v>
      </c>
      <c r="AQ29" s="74">
        <v>0</v>
      </c>
      <c r="AR29" s="74">
        <v>0</v>
      </c>
      <c r="AS29" s="74">
        <v>0</v>
      </c>
      <c r="AT29" s="74">
        <f t="shared" si="14"/>
        <v>483</v>
      </c>
      <c r="AU29" s="74">
        <v>0</v>
      </c>
      <c r="AV29" s="74">
        <v>483</v>
      </c>
      <c r="AW29" s="74">
        <v>0</v>
      </c>
      <c r="AX29" s="74">
        <v>0</v>
      </c>
      <c r="AY29" s="74">
        <f t="shared" si="15"/>
        <v>396369</v>
      </c>
      <c r="AZ29" s="74">
        <v>33000</v>
      </c>
      <c r="BA29" s="74">
        <v>363369</v>
      </c>
      <c r="BB29" s="74">
        <v>0</v>
      </c>
      <c r="BC29" s="74"/>
      <c r="BD29" s="75">
        <v>0</v>
      </c>
      <c r="BE29" s="74">
        <v>647</v>
      </c>
      <c r="BF29" s="74">
        <v>178</v>
      </c>
      <c r="BG29" s="74">
        <f t="shared" si="16"/>
        <v>407158</v>
      </c>
      <c r="BH29" s="74">
        <f t="shared" si="45"/>
        <v>34440</v>
      </c>
      <c r="BI29" s="74">
        <f t="shared" si="45"/>
        <v>34440</v>
      </c>
      <c r="BJ29" s="74">
        <f t="shared" si="45"/>
        <v>0</v>
      </c>
      <c r="BK29" s="74">
        <f t="shared" si="45"/>
        <v>34440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t="shared" si="46"/>
        <v>845342</v>
      </c>
      <c r="BQ29" s="74">
        <f t="shared" si="46"/>
        <v>70243</v>
      </c>
      <c r="BR29" s="74">
        <f t="shared" si="46"/>
        <v>70243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142770</v>
      </c>
      <c r="BW29" s="74">
        <f t="shared" si="46"/>
        <v>0</v>
      </c>
      <c r="BX29" s="74">
        <f t="shared" si="46"/>
        <v>115803</v>
      </c>
      <c r="BY29" s="74">
        <f t="shared" si="46"/>
        <v>26967</v>
      </c>
      <c r="BZ29" s="74">
        <f t="shared" si="46"/>
        <v>0</v>
      </c>
      <c r="CA29" s="74">
        <f t="shared" si="46"/>
        <v>623910</v>
      </c>
      <c r="CB29" s="74">
        <f t="shared" si="46"/>
        <v>33000</v>
      </c>
      <c r="CC29" s="74">
        <f t="shared" si="46"/>
        <v>562868</v>
      </c>
      <c r="CD29" s="74">
        <f t="shared" si="46"/>
        <v>10042</v>
      </c>
      <c r="CE29" s="74">
        <f t="shared" si="46"/>
        <v>18000</v>
      </c>
      <c r="CF29" s="75">
        <v>0</v>
      </c>
      <c r="CG29" s="74">
        <f t="shared" si="47"/>
        <v>8419</v>
      </c>
      <c r="CH29" s="74">
        <f t="shared" si="47"/>
        <v>9176</v>
      </c>
      <c r="CI29" s="74">
        <f t="shared" si="47"/>
        <v>888958</v>
      </c>
    </row>
    <row r="30" spans="1:87" s="50" customFormat="1" ht="12" customHeight="1">
      <c r="A30" s="53" t="s">
        <v>349</v>
      </c>
      <c r="B30" s="54" t="s">
        <v>395</v>
      </c>
      <c r="C30" s="53" t="s">
        <v>396</v>
      </c>
      <c r="D30" s="74">
        <f t="shared" si="3"/>
        <v>333028</v>
      </c>
      <c r="E30" s="74">
        <f t="shared" si="4"/>
        <v>333028</v>
      </c>
      <c r="F30" s="74">
        <v>0</v>
      </c>
      <c r="G30" s="74">
        <v>0</v>
      </c>
      <c r="H30" s="74">
        <v>333028</v>
      </c>
      <c r="I30" s="74">
        <v>0</v>
      </c>
      <c r="J30" s="74">
        <v>0</v>
      </c>
      <c r="K30" s="75">
        <v>0</v>
      </c>
      <c r="L30" s="74">
        <f t="shared" si="5"/>
        <v>996924</v>
      </c>
      <c r="M30" s="74">
        <f t="shared" si="6"/>
        <v>128759</v>
      </c>
      <c r="N30" s="74">
        <v>112091</v>
      </c>
      <c r="O30" s="74">
        <v>0</v>
      </c>
      <c r="P30" s="74">
        <v>14299</v>
      </c>
      <c r="Q30" s="74">
        <v>2369</v>
      </c>
      <c r="R30" s="74">
        <f t="shared" si="7"/>
        <v>416048</v>
      </c>
      <c r="S30" s="74">
        <v>0</v>
      </c>
      <c r="T30" s="74">
        <v>415519</v>
      </c>
      <c r="U30" s="74">
        <v>529</v>
      </c>
      <c r="V30" s="74">
        <v>0</v>
      </c>
      <c r="W30" s="74">
        <f t="shared" si="8"/>
        <v>452117</v>
      </c>
      <c r="X30" s="74">
        <v>0</v>
      </c>
      <c r="Y30" s="74">
        <v>276731</v>
      </c>
      <c r="Z30" s="74">
        <v>175386</v>
      </c>
      <c r="AA30" s="74">
        <v>0</v>
      </c>
      <c r="AB30" s="75">
        <v>0</v>
      </c>
      <c r="AC30" s="74">
        <v>0</v>
      </c>
      <c r="AD30" s="74">
        <v>1457</v>
      </c>
      <c r="AE30" s="74">
        <f t="shared" si="9"/>
        <v>1331409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292058</v>
      </c>
      <c r="AO30" s="74">
        <f t="shared" si="13"/>
        <v>92803</v>
      </c>
      <c r="AP30" s="74">
        <v>78934</v>
      </c>
      <c r="AQ30" s="74">
        <v>0</v>
      </c>
      <c r="AR30" s="74">
        <v>13869</v>
      </c>
      <c r="AS30" s="74">
        <v>0</v>
      </c>
      <c r="AT30" s="74">
        <f t="shared" si="14"/>
        <v>199255</v>
      </c>
      <c r="AU30" s="74">
        <v>0</v>
      </c>
      <c r="AV30" s="74">
        <v>199255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10648</v>
      </c>
      <c r="BG30" s="74">
        <f t="shared" si="16"/>
        <v>302706</v>
      </c>
      <c r="BH30" s="74">
        <f t="shared" si="45"/>
        <v>333028</v>
      </c>
      <c r="BI30" s="74">
        <f t="shared" si="45"/>
        <v>333028</v>
      </c>
      <c r="BJ30" s="74">
        <f t="shared" si="45"/>
        <v>0</v>
      </c>
      <c r="BK30" s="74">
        <f t="shared" si="45"/>
        <v>0</v>
      </c>
      <c r="BL30" s="74">
        <f t="shared" si="45"/>
        <v>333028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1288982</v>
      </c>
      <c r="BQ30" s="74">
        <f t="shared" si="46"/>
        <v>221562</v>
      </c>
      <c r="BR30" s="74">
        <f t="shared" si="46"/>
        <v>191025</v>
      </c>
      <c r="BS30" s="74">
        <f t="shared" si="46"/>
        <v>0</v>
      </c>
      <c r="BT30" s="74">
        <f t="shared" si="46"/>
        <v>28168</v>
      </c>
      <c r="BU30" s="74">
        <f t="shared" si="46"/>
        <v>2369</v>
      </c>
      <c r="BV30" s="74">
        <f t="shared" si="46"/>
        <v>615303</v>
      </c>
      <c r="BW30" s="74">
        <f t="shared" si="46"/>
        <v>0</v>
      </c>
      <c r="BX30" s="74">
        <f t="shared" si="46"/>
        <v>614774</v>
      </c>
      <c r="BY30" s="74">
        <f t="shared" si="46"/>
        <v>529</v>
      </c>
      <c r="BZ30" s="74">
        <f t="shared" si="46"/>
        <v>0</v>
      </c>
      <c r="CA30" s="74">
        <f t="shared" si="46"/>
        <v>452117</v>
      </c>
      <c r="CB30" s="74">
        <f t="shared" si="46"/>
        <v>0</v>
      </c>
      <c r="CC30" s="74">
        <f t="shared" si="46"/>
        <v>276731</v>
      </c>
      <c r="CD30" s="74">
        <f t="shared" si="46"/>
        <v>175386</v>
      </c>
      <c r="CE30" s="74">
        <f t="shared" si="46"/>
        <v>0</v>
      </c>
      <c r="CF30" s="75">
        <v>0</v>
      </c>
      <c r="CG30" s="74">
        <f t="shared" si="47"/>
        <v>0</v>
      </c>
      <c r="CH30" s="74">
        <f t="shared" si="47"/>
        <v>12105</v>
      </c>
      <c r="CI30" s="74">
        <f t="shared" si="47"/>
        <v>1634115</v>
      </c>
    </row>
    <row r="31" spans="1:87" s="50" customFormat="1" ht="12" customHeight="1">
      <c r="A31" s="53" t="s">
        <v>349</v>
      </c>
      <c r="B31" s="54" t="s">
        <v>397</v>
      </c>
      <c r="C31" s="53" t="s">
        <v>398</v>
      </c>
      <c r="D31" s="74">
        <f t="shared" si="3"/>
        <v>8400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8400</v>
      </c>
      <c r="K31" s="75">
        <v>0</v>
      </c>
      <c r="L31" s="74">
        <f t="shared" si="5"/>
        <v>45425</v>
      </c>
      <c r="M31" s="74">
        <f t="shared" si="6"/>
        <v>22237</v>
      </c>
      <c r="N31" s="74">
        <v>22237</v>
      </c>
      <c r="O31" s="74">
        <v>0</v>
      </c>
      <c r="P31" s="74">
        <v>0</v>
      </c>
      <c r="Q31" s="74">
        <v>0</v>
      </c>
      <c r="R31" s="74">
        <f t="shared" si="7"/>
        <v>21014</v>
      </c>
      <c r="S31" s="74">
        <v>0</v>
      </c>
      <c r="T31" s="74">
        <v>21014</v>
      </c>
      <c r="U31" s="74">
        <v>0</v>
      </c>
      <c r="V31" s="74">
        <v>0</v>
      </c>
      <c r="W31" s="74">
        <f t="shared" si="8"/>
        <v>2174</v>
      </c>
      <c r="X31" s="74">
        <v>2174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53825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8400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8400</v>
      </c>
      <c r="BO31" s="75">
        <v>0</v>
      </c>
      <c r="BP31" s="74">
        <f t="shared" si="46"/>
        <v>45425</v>
      </c>
      <c r="BQ31" s="74">
        <f t="shared" si="46"/>
        <v>22237</v>
      </c>
      <c r="BR31" s="74">
        <f t="shared" si="46"/>
        <v>22237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21014</v>
      </c>
      <c r="BW31" s="74">
        <f t="shared" si="46"/>
        <v>0</v>
      </c>
      <c r="BX31" s="74">
        <f t="shared" si="46"/>
        <v>21014</v>
      </c>
      <c r="BY31" s="74">
        <f t="shared" si="46"/>
        <v>0</v>
      </c>
      <c r="BZ31" s="74">
        <f t="shared" si="46"/>
        <v>0</v>
      </c>
      <c r="CA31" s="74">
        <f t="shared" si="46"/>
        <v>2174</v>
      </c>
      <c r="CB31" s="74">
        <f t="shared" si="46"/>
        <v>2174</v>
      </c>
      <c r="CC31" s="74">
        <f t="shared" si="46"/>
        <v>0</v>
      </c>
      <c r="CD31" s="74">
        <f t="shared" si="46"/>
        <v>0</v>
      </c>
      <c r="CE31" s="74">
        <f t="shared" si="46"/>
        <v>0</v>
      </c>
      <c r="CF31" s="75">
        <v>0</v>
      </c>
      <c r="CG31" s="74">
        <f t="shared" si="47"/>
        <v>0</v>
      </c>
      <c r="CH31" s="74">
        <f t="shared" si="47"/>
        <v>0</v>
      </c>
      <c r="CI31" s="74">
        <f t="shared" si="47"/>
        <v>53825</v>
      </c>
    </row>
    <row r="32" spans="1:87" s="50" customFormat="1" ht="12" customHeight="1">
      <c r="A32" s="53" t="s">
        <v>349</v>
      </c>
      <c r="B32" s="54" t="s">
        <v>399</v>
      </c>
      <c r="C32" s="53" t="s">
        <v>400</v>
      </c>
      <c r="D32" s="74">
        <f t="shared" si="3"/>
        <v>483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483</v>
      </c>
      <c r="K32" s="75">
        <v>0</v>
      </c>
      <c r="L32" s="74">
        <f t="shared" si="5"/>
        <v>476513</v>
      </c>
      <c r="M32" s="74">
        <f t="shared" si="6"/>
        <v>54642</v>
      </c>
      <c r="N32" s="74">
        <v>54642</v>
      </c>
      <c r="O32" s="74">
        <v>0</v>
      </c>
      <c r="P32" s="74">
        <v>0</v>
      </c>
      <c r="Q32" s="74">
        <v>0</v>
      </c>
      <c r="R32" s="74">
        <f t="shared" si="7"/>
        <v>118065</v>
      </c>
      <c r="S32" s="74">
        <v>0</v>
      </c>
      <c r="T32" s="74">
        <v>109870</v>
      </c>
      <c r="U32" s="74">
        <v>8195</v>
      </c>
      <c r="V32" s="74">
        <v>0</v>
      </c>
      <c r="W32" s="74">
        <f t="shared" si="8"/>
        <v>303806</v>
      </c>
      <c r="X32" s="74">
        <v>0</v>
      </c>
      <c r="Y32" s="74">
        <v>286391</v>
      </c>
      <c r="Z32" s="74">
        <v>17415</v>
      </c>
      <c r="AA32" s="74">
        <v>0</v>
      </c>
      <c r="AB32" s="75">
        <v>0</v>
      </c>
      <c r="AC32" s="74">
        <v>0</v>
      </c>
      <c r="AD32" s="74">
        <v>23447</v>
      </c>
      <c r="AE32" s="74">
        <f t="shared" si="9"/>
        <v>500443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102910</v>
      </c>
      <c r="AO32" s="74">
        <f t="shared" si="13"/>
        <v>0</v>
      </c>
      <c r="AP32" s="74"/>
      <c r="AQ32" s="74">
        <v>0</v>
      </c>
      <c r="AR32" s="74">
        <v>0</v>
      </c>
      <c r="AS32" s="74">
        <v>0</v>
      </c>
      <c r="AT32" s="74">
        <f t="shared" si="14"/>
        <v>18546</v>
      </c>
      <c r="AU32" s="74">
        <v>0</v>
      </c>
      <c r="AV32" s="74">
        <v>18546</v>
      </c>
      <c r="AW32" s="74">
        <v>0</v>
      </c>
      <c r="AX32" s="74">
        <v>0</v>
      </c>
      <c r="AY32" s="74">
        <f t="shared" si="15"/>
        <v>84364</v>
      </c>
      <c r="AZ32" s="74">
        <v>0</v>
      </c>
      <c r="BA32" s="74">
        <v>84364</v>
      </c>
      <c r="BB32" s="74">
        <v>0</v>
      </c>
      <c r="BC32" s="74">
        <v>0</v>
      </c>
      <c r="BD32" s="75">
        <v>0</v>
      </c>
      <c r="BE32" s="74">
        <v>0</v>
      </c>
      <c r="BF32" s="74">
        <v>1712</v>
      </c>
      <c r="BG32" s="74">
        <f t="shared" si="16"/>
        <v>104622</v>
      </c>
      <c r="BH32" s="74">
        <f t="shared" si="45"/>
        <v>483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483</v>
      </c>
      <c r="BO32" s="75">
        <v>0</v>
      </c>
      <c r="BP32" s="74">
        <f t="shared" si="46"/>
        <v>579423</v>
      </c>
      <c r="BQ32" s="74">
        <f t="shared" si="46"/>
        <v>54642</v>
      </c>
      <c r="BR32" s="74">
        <f t="shared" si="46"/>
        <v>54642</v>
      </c>
      <c r="BS32" s="74">
        <f t="shared" si="46"/>
        <v>0</v>
      </c>
      <c r="BT32" s="74">
        <f t="shared" si="46"/>
        <v>0</v>
      </c>
      <c r="BU32" s="74">
        <f t="shared" si="46"/>
        <v>0</v>
      </c>
      <c r="BV32" s="74">
        <f t="shared" si="46"/>
        <v>136611</v>
      </c>
      <c r="BW32" s="74">
        <f t="shared" si="46"/>
        <v>0</v>
      </c>
      <c r="BX32" s="74">
        <f t="shared" si="46"/>
        <v>128416</v>
      </c>
      <c r="BY32" s="74">
        <f t="shared" si="46"/>
        <v>8195</v>
      </c>
      <c r="BZ32" s="74">
        <f t="shared" si="46"/>
        <v>0</v>
      </c>
      <c r="CA32" s="74">
        <f t="shared" si="46"/>
        <v>388170</v>
      </c>
      <c r="CB32" s="74">
        <f t="shared" si="46"/>
        <v>0</v>
      </c>
      <c r="CC32" s="74">
        <f t="shared" si="46"/>
        <v>370755</v>
      </c>
      <c r="CD32" s="74">
        <f t="shared" si="46"/>
        <v>17415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25159</v>
      </c>
      <c r="CI32" s="74">
        <f t="shared" si="47"/>
        <v>605065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401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402</v>
      </c>
      <c r="B2" s="148" t="s">
        <v>403</v>
      </c>
      <c r="C2" s="157" t="s">
        <v>404</v>
      </c>
      <c r="D2" s="139" t="s">
        <v>405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406</v>
      </c>
      <c r="S2" s="59"/>
      <c r="T2" s="59"/>
      <c r="U2" s="59"/>
      <c r="V2" s="59"/>
      <c r="W2" s="59"/>
      <c r="X2" s="59"/>
      <c r="Y2" s="115"/>
      <c r="Z2" s="139" t="s">
        <v>407</v>
      </c>
      <c r="AA2" s="59"/>
      <c r="AB2" s="59"/>
      <c r="AC2" s="59"/>
      <c r="AD2" s="59"/>
      <c r="AE2" s="59"/>
      <c r="AF2" s="59"/>
      <c r="AG2" s="115"/>
      <c r="AH2" s="139" t="s">
        <v>408</v>
      </c>
      <c r="AI2" s="59"/>
      <c r="AJ2" s="59"/>
      <c r="AK2" s="59"/>
      <c r="AL2" s="59"/>
      <c r="AM2" s="59"/>
      <c r="AN2" s="59"/>
      <c r="AO2" s="115"/>
      <c r="AP2" s="139" t="s">
        <v>409</v>
      </c>
      <c r="AQ2" s="59"/>
      <c r="AR2" s="59"/>
      <c r="AS2" s="59"/>
      <c r="AT2" s="59"/>
      <c r="AU2" s="59"/>
      <c r="AV2" s="59"/>
      <c r="AW2" s="115"/>
      <c r="AX2" s="139" t="s">
        <v>410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411</v>
      </c>
      <c r="E4" s="59"/>
      <c r="F4" s="118"/>
      <c r="G4" s="119" t="s">
        <v>412</v>
      </c>
      <c r="H4" s="59"/>
      <c r="I4" s="118"/>
      <c r="J4" s="160" t="s">
        <v>413</v>
      </c>
      <c r="K4" s="157" t="s">
        <v>414</v>
      </c>
      <c r="L4" s="119" t="s">
        <v>411</v>
      </c>
      <c r="M4" s="59"/>
      <c r="N4" s="118"/>
      <c r="O4" s="119" t="s">
        <v>412</v>
      </c>
      <c r="P4" s="59"/>
      <c r="Q4" s="118"/>
      <c r="R4" s="160" t="s">
        <v>413</v>
      </c>
      <c r="S4" s="157" t="s">
        <v>414</v>
      </c>
      <c r="T4" s="119" t="s">
        <v>411</v>
      </c>
      <c r="U4" s="59"/>
      <c r="V4" s="118"/>
      <c r="W4" s="119" t="s">
        <v>412</v>
      </c>
      <c r="X4" s="59"/>
      <c r="Y4" s="118"/>
      <c r="Z4" s="160" t="s">
        <v>413</v>
      </c>
      <c r="AA4" s="157" t="s">
        <v>414</v>
      </c>
      <c r="AB4" s="119" t="s">
        <v>411</v>
      </c>
      <c r="AC4" s="59"/>
      <c r="AD4" s="118"/>
      <c r="AE4" s="119" t="s">
        <v>412</v>
      </c>
      <c r="AF4" s="59"/>
      <c r="AG4" s="118"/>
      <c r="AH4" s="160" t="s">
        <v>413</v>
      </c>
      <c r="AI4" s="157" t="s">
        <v>414</v>
      </c>
      <c r="AJ4" s="119" t="s">
        <v>411</v>
      </c>
      <c r="AK4" s="59"/>
      <c r="AL4" s="118"/>
      <c r="AM4" s="119" t="s">
        <v>412</v>
      </c>
      <c r="AN4" s="59"/>
      <c r="AO4" s="118"/>
      <c r="AP4" s="160" t="s">
        <v>413</v>
      </c>
      <c r="AQ4" s="157" t="s">
        <v>414</v>
      </c>
      <c r="AR4" s="119" t="s">
        <v>411</v>
      </c>
      <c r="AS4" s="59"/>
      <c r="AT4" s="118"/>
      <c r="AU4" s="119" t="s">
        <v>412</v>
      </c>
      <c r="AV4" s="59"/>
      <c r="AW4" s="118"/>
      <c r="AX4" s="160" t="s">
        <v>413</v>
      </c>
      <c r="AY4" s="157" t="s">
        <v>414</v>
      </c>
      <c r="AZ4" s="119" t="s">
        <v>411</v>
      </c>
      <c r="BA4" s="59"/>
      <c r="BB4" s="118"/>
      <c r="BC4" s="119" t="s">
        <v>412</v>
      </c>
      <c r="BD4" s="59"/>
      <c r="BE4" s="118"/>
    </row>
    <row r="5" spans="1:57" s="45" customFormat="1" ht="22.5">
      <c r="A5" s="161"/>
      <c r="B5" s="149"/>
      <c r="C5" s="158"/>
      <c r="D5" s="140" t="s">
        <v>416</v>
      </c>
      <c r="E5" s="128" t="s">
        <v>417</v>
      </c>
      <c r="F5" s="129" t="s">
        <v>418</v>
      </c>
      <c r="G5" s="118" t="s">
        <v>416</v>
      </c>
      <c r="H5" s="128" t="s">
        <v>417</v>
      </c>
      <c r="I5" s="129" t="s">
        <v>418</v>
      </c>
      <c r="J5" s="161"/>
      <c r="K5" s="158"/>
      <c r="L5" s="140" t="s">
        <v>416</v>
      </c>
      <c r="M5" s="128" t="s">
        <v>417</v>
      </c>
      <c r="N5" s="129" t="s">
        <v>420</v>
      </c>
      <c r="O5" s="140" t="s">
        <v>416</v>
      </c>
      <c r="P5" s="128" t="s">
        <v>417</v>
      </c>
      <c r="Q5" s="129" t="s">
        <v>420</v>
      </c>
      <c r="R5" s="161"/>
      <c r="S5" s="158"/>
      <c r="T5" s="140" t="s">
        <v>416</v>
      </c>
      <c r="U5" s="128" t="s">
        <v>417</v>
      </c>
      <c r="V5" s="129" t="s">
        <v>420</v>
      </c>
      <c r="W5" s="140" t="s">
        <v>416</v>
      </c>
      <c r="X5" s="128" t="s">
        <v>417</v>
      </c>
      <c r="Y5" s="129" t="s">
        <v>420</v>
      </c>
      <c r="Z5" s="161"/>
      <c r="AA5" s="158"/>
      <c r="AB5" s="140" t="s">
        <v>416</v>
      </c>
      <c r="AC5" s="128" t="s">
        <v>417</v>
      </c>
      <c r="AD5" s="129" t="s">
        <v>420</v>
      </c>
      <c r="AE5" s="140" t="s">
        <v>416</v>
      </c>
      <c r="AF5" s="128" t="s">
        <v>417</v>
      </c>
      <c r="AG5" s="129" t="s">
        <v>420</v>
      </c>
      <c r="AH5" s="161"/>
      <c r="AI5" s="158"/>
      <c r="AJ5" s="140" t="s">
        <v>416</v>
      </c>
      <c r="AK5" s="128" t="s">
        <v>417</v>
      </c>
      <c r="AL5" s="129" t="s">
        <v>420</v>
      </c>
      <c r="AM5" s="140" t="s">
        <v>416</v>
      </c>
      <c r="AN5" s="128" t="s">
        <v>417</v>
      </c>
      <c r="AO5" s="129" t="s">
        <v>420</v>
      </c>
      <c r="AP5" s="161"/>
      <c r="AQ5" s="158"/>
      <c r="AR5" s="140" t="s">
        <v>416</v>
      </c>
      <c r="AS5" s="128" t="s">
        <v>417</v>
      </c>
      <c r="AT5" s="129" t="s">
        <v>420</v>
      </c>
      <c r="AU5" s="140" t="s">
        <v>416</v>
      </c>
      <c r="AV5" s="128" t="s">
        <v>417</v>
      </c>
      <c r="AW5" s="129" t="s">
        <v>420</v>
      </c>
      <c r="AX5" s="161"/>
      <c r="AY5" s="158"/>
      <c r="AZ5" s="140" t="s">
        <v>416</v>
      </c>
      <c r="BA5" s="128" t="s">
        <v>417</v>
      </c>
      <c r="BB5" s="129" t="s">
        <v>420</v>
      </c>
      <c r="BC5" s="140" t="s">
        <v>416</v>
      </c>
      <c r="BD5" s="128" t="s">
        <v>417</v>
      </c>
      <c r="BE5" s="129" t="s">
        <v>420</v>
      </c>
    </row>
    <row r="6" spans="1:57" s="46" customFormat="1" ht="13.5">
      <c r="A6" s="162"/>
      <c r="B6" s="150"/>
      <c r="C6" s="159"/>
      <c r="D6" s="141" t="s">
        <v>421</v>
      </c>
      <c r="E6" s="142" t="s">
        <v>421</v>
      </c>
      <c r="F6" s="142" t="s">
        <v>421</v>
      </c>
      <c r="G6" s="141" t="s">
        <v>421</v>
      </c>
      <c r="H6" s="142" t="s">
        <v>421</v>
      </c>
      <c r="I6" s="142" t="s">
        <v>421</v>
      </c>
      <c r="J6" s="162"/>
      <c r="K6" s="159"/>
      <c r="L6" s="141" t="s">
        <v>421</v>
      </c>
      <c r="M6" s="142" t="s">
        <v>421</v>
      </c>
      <c r="N6" s="142" t="s">
        <v>421</v>
      </c>
      <c r="O6" s="141" t="s">
        <v>421</v>
      </c>
      <c r="P6" s="142" t="s">
        <v>421</v>
      </c>
      <c r="Q6" s="142" t="s">
        <v>421</v>
      </c>
      <c r="R6" s="162"/>
      <c r="S6" s="159"/>
      <c r="T6" s="141" t="s">
        <v>421</v>
      </c>
      <c r="U6" s="142" t="s">
        <v>421</v>
      </c>
      <c r="V6" s="142" t="s">
        <v>421</v>
      </c>
      <c r="W6" s="141" t="s">
        <v>421</v>
      </c>
      <c r="X6" s="142" t="s">
        <v>421</v>
      </c>
      <c r="Y6" s="142" t="s">
        <v>421</v>
      </c>
      <c r="Z6" s="162"/>
      <c r="AA6" s="159"/>
      <c r="AB6" s="141" t="s">
        <v>421</v>
      </c>
      <c r="AC6" s="142" t="s">
        <v>421</v>
      </c>
      <c r="AD6" s="142" t="s">
        <v>421</v>
      </c>
      <c r="AE6" s="141" t="s">
        <v>421</v>
      </c>
      <c r="AF6" s="142" t="s">
        <v>421</v>
      </c>
      <c r="AG6" s="142" t="s">
        <v>421</v>
      </c>
      <c r="AH6" s="162"/>
      <c r="AI6" s="159"/>
      <c r="AJ6" s="141" t="s">
        <v>421</v>
      </c>
      <c r="AK6" s="142" t="s">
        <v>421</v>
      </c>
      <c r="AL6" s="142" t="s">
        <v>421</v>
      </c>
      <c r="AM6" s="141" t="s">
        <v>421</v>
      </c>
      <c r="AN6" s="142" t="s">
        <v>421</v>
      </c>
      <c r="AO6" s="142" t="s">
        <v>421</v>
      </c>
      <c r="AP6" s="162"/>
      <c r="AQ6" s="159"/>
      <c r="AR6" s="141" t="s">
        <v>421</v>
      </c>
      <c r="AS6" s="142" t="s">
        <v>421</v>
      </c>
      <c r="AT6" s="142" t="s">
        <v>421</v>
      </c>
      <c r="AU6" s="141" t="s">
        <v>421</v>
      </c>
      <c r="AV6" s="142" t="s">
        <v>421</v>
      </c>
      <c r="AW6" s="142" t="s">
        <v>421</v>
      </c>
      <c r="AX6" s="162"/>
      <c r="AY6" s="159"/>
      <c r="AZ6" s="141" t="s">
        <v>421</v>
      </c>
      <c r="BA6" s="142" t="s">
        <v>421</v>
      </c>
      <c r="BB6" s="142" t="s">
        <v>421</v>
      </c>
      <c r="BC6" s="141" t="s">
        <v>421</v>
      </c>
      <c r="BD6" s="142" t="s">
        <v>421</v>
      </c>
      <c r="BE6" s="142" t="s">
        <v>421</v>
      </c>
    </row>
    <row r="7" spans="1:57" s="61" customFormat="1" ht="12" customHeight="1">
      <c r="A7" s="48" t="s">
        <v>422</v>
      </c>
      <c r="B7" s="48">
        <v>31000</v>
      </c>
      <c r="C7" s="48" t="s">
        <v>418</v>
      </c>
      <c r="D7" s="70">
        <f aca="true" t="shared" si="0" ref="D7:I7">SUM(D8:D26)</f>
        <v>510882</v>
      </c>
      <c r="E7" s="70">
        <f t="shared" si="0"/>
        <v>1867022</v>
      </c>
      <c r="F7" s="70">
        <f t="shared" si="0"/>
        <v>2377904</v>
      </c>
      <c r="G7" s="70">
        <f t="shared" si="0"/>
        <v>0</v>
      </c>
      <c r="H7" s="70">
        <f t="shared" si="0"/>
        <v>872109</v>
      </c>
      <c r="I7" s="70">
        <f t="shared" si="0"/>
        <v>872109</v>
      </c>
      <c r="J7" s="49">
        <f>COUNTIF(J8:J26,"&lt;&gt;")</f>
        <v>19</v>
      </c>
      <c r="K7" s="49">
        <f>COUNTIF(K8:K26,"&lt;&gt;")</f>
        <v>19</v>
      </c>
      <c r="L7" s="70">
        <f aca="true" t="shared" si="1" ref="L7:Q7">SUM(L8:L26)</f>
        <v>491186</v>
      </c>
      <c r="M7" s="70">
        <f t="shared" si="1"/>
        <v>1673235</v>
      </c>
      <c r="N7" s="70">
        <f t="shared" si="1"/>
        <v>2164421</v>
      </c>
      <c r="O7" s="70">
        <f t="shared" si="1"/>
        <v>0</v>
      </c>
      <c r="P7" s="70">
        <f t="shared" si="1"/>
        <v>845970</v>
      </c>
      <c r="Q7" s="70">
        <f t="shared" si="1"/>
        <v>845970</v>
      </c>
      <c r="R7" s="49">
        <f>COUNTIF(R8:R26,"&lt;&gt;")</f>
        <v>9</v>
      </c>
      <c r="S7" s="49">
        <f>COUNTIF(S8:S26,"&lt;&gt;")</f>
        <v>9</v>
      </c>
      <c r="T7" s="70">
        <f aca="true" t="shared" si="2" ref="T7:Y7">SUM(T8:T26)</f>
        <v>19696</v>
      </c>
      <c r="U7" s="70">
        <f t="shared" si="2"/>
        <v>193787</v>
      </c>
      <c r="V7" s="70">
        <f t="shared" si="2"/>
        <v>213483</v>
      </c>
      <c r="W7" s="70">
        <f t="shared" si="2"/>
        <v>0</v>
      </c>
      <c r="X7" s="70">
        <f t="shared" si="2"/>
        <v>26139</v>
      </c>
      <c r="Y7" s="70">
        <f t="shared" si="2"/>
        <v>26139</v>
      </c>
      <c r="Z7" s="49">
        <f>COUNTIF(Z8:Z26,"&lt;&gt;")</f>
        <v>0</v>
      </c>
      <c r="AA7" s="49">
        <f>COUNTIF(AA8:AA26,"&lt;&gt;")</f>
        <v>0</v>
      </c>
      <c r="AB7" s="70">
        <f aca="true" t="shared" si="3" ref="AB7:AG7">SUM(AB8:AB26)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COUNTIF(AH8:AH26,"&lt;&gt;")</f>
        <v>0</v>
      </c>
      <c r="AI7" s="49">
        <f>COUNTIF(AI8:AI26,"&lt;&gt;")</f>
        <v>0</v>
      </c>
      <c r="AJ7" s="70">
        <f aca="true" t="shared" si="4" ref="AJ7:AO7">SUM(AJ8:AJ26)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COUNTIF(AP8:AP26,"&lt;&gt;")</f>
        <v>0</v>
      </c>
      <c r="AQ7" s="49">
        <f>COUNTIF(AQ8:AQ26,"&lt;&gt;")</f>
        <v>0</v>
      </c>
      <c r="AR7" s="70">
        <f aca="true" t="shared" si="5" ref="AR7:AW7">SUM(AR8:AR26)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COUNTIF(AX8:AX26,"&lt;&gt;")</f>
        <v>0</v>
      </c>
      <c r="AY7" s="49">
        <f>COUNTIF(AY8:AY26,"&lt;&gt;")</f>
        <v>0</v>
      </c>
      <c r="AZ7" s="70">
        <f aca="true" t="shared" si="6" ref="AZ7:BE7">SUM(AZ8:AZ26)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422</v>
      </c>
      <c r="B8" s="64" t="s">
        <v>423</v>
      </c>
      <c r="C8" s="51" t="s">
        <v>424</v>
      </c>
      <c r="D8" s="72">
        <f aca="true" t="shared" si="7" ref="D8:D26">SUM(L8,T8,AB8,AJ8,AR8,AZ8)</f>
        <v>1112</v>
      </c>
      <c r="E8" s="72">
        <f aca="true" t="shared" si="8" ref="E8:E26">SUM(M8,U8,AC8,AK8,AS8,BA8)</f>
        <v>325181</v>
      </c>
      <c r="F8" s="72">
        <f aca="true" t="shared" si="9" ref="F8:F26">SUM(D8:E8)</f>
        <v>326293</v>
      </c>
      <c r="G8" s="72">
        <f aca="true" t="shared" si="10" ref="G8:G26">SUM(O8,W8,AE8,AM8,AU8,BC8)</f>
        <v>0</v>
      </c>
      <c r="H8" s="72">
        <f aca="true" t="shared" si="11" ref="H8:H26">SUM(P8,X8,AF8,AN8,AV8,BD8)</f>
        <v>278652</v>
      </c>
      <c r="I8" s="72">
        <f aca="true" t="shared" si="12" ref="I8:I26">SUM(G8:H8)</f>
        <v>278652</v>
      </c>
      <c r="J8" s="65" t="s">
        <v>616</v>
      </c>
      <c r="K8" s="52" t="s">
        <v>617</v>
      </c>
      <c r="L8" s="72">
        <v>0</v>
      </c>
      <c r="M8" s="72">
        <v>314410</v>
      </c>
      <c r="N8" s="72">
        <v>314410</v>
      </c>
      <c r="O8" s="72">
        <v>0</v>
      </c>
      <c r="P8" s="72">
        <v>278652</v>
      </c>
      <c r="Q8" s="72">
        <v>278652</v>
      </c>
      <c r="R8" s="65" t="s">
        <v>618</v>
      </c>
      <c r="S8" s="52" t="s">
        <v>619</v>
      </c>
      <c r="T8" s="72">
        <v>1112</v>
      </c>
      <c r="U8" s="72">
        <v>10771</v>
      </c>
      <c r="V8" s="72">
        <v>11883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422</v>
      </c>
      <c r="B9" s="64" t="s">
        <v>429</v>
      </c>
      <c r="C9" s="51" t="s">
        <v>430</v>
      </c>
      <c r="D9" s="72">
        <f t="shared" si="7"/>
        <v>213997</v>
      </c>
      <c r="E9" s="72">
        <f t="shared" si="8"/>
        <v>472519</v>
      </c>
      <c r="F9" s="72">
        <f t="shared" si="9"/>
        <v>686516</v>
      </c>
      <c r="G9" s="72">
        <f t="shared" si="10"/>
        <v>0</v>
      </c>
      <c r="H9" s="72">
        <f t="shared" si="11"/>
        <v>199335</v>
      </c>
      <c r="I9" s="72">
        <f t="shared" si="12"/>
        <v>199335</v>
      </c>
      <c r="J9" s="65" t="s">
        <v>620</v>
      </c>
      <c r="K9" s="52" t="s">
        <v>621</v>
      </c>
      <c r="L9" s="72">
        <v>213997</v>
      </c>
      <c r="M9" s="72">
        <v>472519</v>
      </c>
      <c r="N9" s="72">
        <v>686516</v>
      </c>
      <c r="O9" s="72">
        <v>0</v>
      </c>
      <c r="P9" s="72">
        <v>199335</v>
      </c>
      <c r="Q9" s="72">
        <v>199335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422</v>
      </c>
      <c r="B10" s="64" t="s">
        <v>433</v>
      </c>
      <c r="C10" s="51" t="s">
        <v>434</v>
      </c>
      <c r="D10" s="72">
        <f t="shared" si="7"/>
        <v>0</v>
      </c>
      <c r="E10" s="72">
        <f t="shared" si="8"/>
        <v>182759</v>
      </c>
      <c r="F10" s="72">
        <f t="shared" si="9"/>
        <v>182759</v>
      </c>
      <c r="G10" s="72">
        <f t="shared" si="10"/>
        <v>0</v>
      </c>
      <c r="H10" s="72">
        <f t="shared" si="11"/>
        <v>39247</v>
      </c>
      <c r="I10" s="72">
        <f t="shared" si="12"/>
        <v>39247</v>
      </c>
      <c r="J10" s="65" t="s">
        <v>622</v>
      </c>
      <c r="K10" s="52" t="s">
        <v>623</v>
      </c>
      <c r="L10" s="72">
        <v>0</v>
      </c>
      <c r="M10" s="72">
        <v>182759</v>
      </c>
      <c r="N10" s="72">
        <v>182759</v>
      </c>
      <c r="O10" s="72">
        <v>0</v>
      </c>
      <c r="P10" s="72">
        <v>39247</v>
      </c>
      <c r="Q10" s="72">
        <v>39247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422</v>
      </c>
      <c r="B11" s="64" t="s">
        <v>437</v>
      </c>
      <c r="C11" s="51" t="s">
        <v>438</v>
      </c>
      <c r="D11" s="72">
        <f t="shared" si="7"/>
        <v>30135</v>
      </c>
      <c r="E11" s="72">
        <f t="shared" si="8"/>
        <v>109616</v>
      </c>
      <c r="F11" s="72">
        <f t="shared" si="9"/>
        <v>139751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620</v>
      </c>
      <c r="K11" s="52" t="s">
        <v>621</v>
      </c>
      <c r="L11" s="72">
        <v>30135</v>
      </c>
      <c r="M11" s="72">
        <v>109616</v>
      </c>
      <c r="N11" s="72">
        <v>139751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422</v>
      </c>
      <c r="B12" s="54" t="s">
        <v>439</v>
      </c>
      <c r="C12" s="53" t="s">
        <v>440</v>
      </c>
      <c r="D12" s="74">
        <f t="shared" si="7"/>
        <v>0</v>
      </c>
      <c r="E12" s="74">
        <f t="shared" si="8"/>
        <v>20393</v>
      </c>
      <c r="F12" s="74">
        <f t="shared" si="9"/>
        <v>20393</v>
      </c>
      <c r="G12" s="74">
        <f t="shared" si="10"/>
        <v>0</v>
      </c>
      <c r="H12" s="74">
        <f t="shared" si="11"/>
        <v>32455</v>
      </c>
      <c r="I12" s="74">
        <f t="shared" si="12"/>
        <v>32455</v>
      </c>
      <c r="J12" s="54" t="s">
        <v>616</v>
      </c>
      <c r="K12" s="53" t="s">
        <v>617</v>
      </c>
      <c r="L12" s="74">
        <v>0</v>
      </c>
      <c r="M12" s="74">
        <v>20393</v>
      </c>
      <c r="N12" s="74">
        <v>20393</v>
      </c>
      <c r="O12" s="74">
        <v>0</v>
      </c>
      <c r="P12" s="74">
        <v>32455</v>
      </c>
      <c r="Q12" s="74">
        <v>32455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422</v>
      </c>
      <c r="B13" s="54" t="s">
        <v>441</v>
      </c>
      <c r="C13" s="53" t="s">
        <v>442</v>
      </c>
      <c r="D13" s="74">
        <f t="shared" si="7"/>
        <v>362</v>
      </c>
      <c r="E13" s="74">
        <f t="shared" si="8"/>
        <v>9150</v>
      </c>
      <c r="F13" s="74">
        <f t="shared" si="9"/>
        <v>9512</v>
      </c>
      <c r="G13" s="74">
        <f t="shared" si="10"/>
        <v>0</v>
      </c>
      <c r="H13" s="74">
        <f t="shared" si="11"/>
        <v>7271</v>
      </c>
      <c r="I13" s="74">
        <f t="shared" si="12"/>
        <v>7271</v>
      </c>
      <c r="J13" s="54" t="s">
        <v>616</v>
      </c>
      <c r="K13" s="53" t="s">
        <v>617</v>
      </c>
      <c r="L13" s="74">
        <v>0</v>
      </c>
      <c r="M13" s="74">
        <v>5650</v>
      </c>
      <c r="N13" s="74">
        <v>5650</v>
      </c>
      <c r="O13" s="74">
        <v>0</v>
      </c>
      <c r="P13" s="74">
        <v>7271</v>
      </c>
      <c r="Q13" s="74">
        <v>7271</v>
      </c>
      <c r="R13" s="54" t="s">
        <v>618</v>
      </c>
      <c r="S13" s="53" t="s">
        <v>619</v>
      </c>
      <c r="T13" s="74">
        <v>362</v>
      </c>
      <c r="U13" s="74">
        <v>3500</v>
      </c>
      <c r="V13" s="74">
        <v>3862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422</v>
      </c>
      <c r="B14" s="54" t="s">
        <v>443</v>
      </c>
      <c r="C14" s="53" t="s">
        <v>444</v>
      </c>
      <c r="D14" s="74">
        <f t="shared" si="7"/>
        <v>710</v>
      </c>
      <c r="E14" s="74">
        <f t="shared" si="8"/>
        <v>50425</v>
      </c>
      <c r="F14" s="74">
        <f t="shared" si="9"/>
        <v>51135</v>
      </c>
      <c r="G14" s="74">
        <f t="shared" si="10"/>
        <v>0</v>
      </c>
      <c r="H14" s="74">
        <f t="shared" si="11"/>
        <v>28655</v>
      </c>
      <c r="I14" s="74">
        <f t="shared" si="12"/>
        <v>28655</v>
      </c>
      <c r="J14" s="54" t="s">
        <v>616</v>
      </c>
      <c r="K14" s="53" t="s">
        <v>617</v>
      </c>
      <c r="L14" s="74">
        <v>0</v>
      </c>
      <c r="M14" s="74">
        <v>24742</v>
      </c>
      <c r="N14" s="74">
        <v>24742</v>
      </c>
      <c r="O14" s="74">
        <v>0</v>
      </c>
      <c r="P14" s="74">
        <v>28655</v>
      </c>
      <c r="Q14" s="74">
        <v>28655</v>
      </c>
      <c r="R14" s="54" t="s">
        <v>618</v>
      </c>
      <c r="S14" s="53" t="s">
        <v>619</v>
      </c>
      <c r="T14" s="74">
        <v>710</v>
      </c>
      <c r="U14" s="74">
        <v>25683</v>
      </c>
      <c r="V14" s="74">
        <v>26393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422</v>
      </c>
      <c r="B15" s="54" t="s">
        <v>445</v>
      </c>
      <c r="C15" s="53" t="s">
        <v>446</v>
      </c>
      <c r="D15" s="74">
        <f t="shared" si="7"/>
        <v>1070</v>
      </c>
      <c r="E15" s="74">
        <f t="shared" si="8"/>
        <v>36474</v>
      </c>
      <c r="F15" s="74">
        <f t="shared" si="9"/>
        <v>37544</v>
      </c>
      <c r="G15" s="74">
        <f t="shared" si="10"/>
        <v>0</v>
      </c>
      <c r="H15" s="74">
        <f t="shared" si="11"/>
        <v>57762</v>
      </c>
      <c r="I15" s="74">
        <f t="shared" si="12"/>
        <v>57762</v>
      </c>
      <c r="J15" s="54" t="s">
        <v>616</v>
      </c>
      <c r="K15" s="53" t="s">
        <v>617</v>
      </c>
      <c r="L15" s="74">
        <v>0</v>
      </c>
      <c r="M15" s="74">
        <v>26115</v>
      </c>
      <c r="N15" s="74">
        <v>26115</v>
      </c>
      <c r="O15" s="74">
        <v>0</v>
      </c>
      <c r="P15" s="74">
        <v>57762</v>
      </c>
      <c r="Q15" s="74">
        <v>57762</v>
      </c>
      <c r="R15" s="54" t="s">
        <v>618</v>
      </c>
      <c r="S15" s="53" t="s">
        <v>619</v>
      </c>
      <c r="T15" s="74">
        <v>1070</v>
      </c>
      <c r="U15" s="74">
        <v>10359</v>
      </c>
      <c r="V15" s="74">
        <v>11429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422</v>
      </c>
      <c r="B16" s="54" t="s">
        <v>447</v>
      </c>
      <c r="C16" s="53" t="s">
        <v>448</v>
      </c>
      <c r="D16" s="74">
        <f t="shared" si="7"/>
        <v>0</v>
      </c>
      <c r="E16" s="74">
        <f t="shared" si="8"/>
        <v>25481</v>
      </c>
      <c r="F16" s="74">
        <f t="shared" si="9"/>
        <v>25481</v>
      </c>
      <c r="G16" s="74">
        <f t="shared" si="10"/>
        <v>0</v>
      </c>
      <c r="H16" s="74">
        <f t="shared" si="11"/>
        <v>7599</v>
      </c>
      <c r="I16" s="74">
        <f t="shared" si="12"/>
        <v>7599</v>
      </c>
      <c r="J16" s="54" t="s">
        <v>622</v>
      </c>
      <c r="K16" s="53" t="s">
        <v>623</v>
      </c>
      <c r="L16" s="74">
        <v>0</v>
      </c>
      <c r="M16" s="74">
        <v>25481</v>
      </c>
      <c r="N16" s="74">
        <v>25481</v>
      </c>
      <c r="O16" s="74">
        <v>0</v>
      </c>
      <c r="P16" s="74">
        <v>7599</v>
      </c>
      <c r="Q16" s="74">
        <v>7599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422</v>
      </c>
      <c r="B17" s="54" t="s">
        <v>449</v>
      </c>
      <c r="C17" s="53" t="s">
        <v>450</v>
      </c>
      <c r="D17" s="74">
        <f t="shared" si="7"/>
        <v>92150</v>
      </c>
      <c r="E17" s="74">
        <f t="shared" si="8"/>
        <v>57947</v>
      </c>
      <c r="F17" s="74">
        <f t="shared" si="9"/>
        <v>150097</v>
      </c>
      <c r="G17" s="74">
        <f t="shared" si="10"/>
        <v>0</v>
      </c>
      <c r="H17" s="74">
        <f t="shared" si="11"/>
        <v>7766</v>
      </c>
      <c r="I17" s="74">
        <f t="shared" si="12"/>
        <v>7766</v>
      </c>
      <c r="J17" s="54" t="s">
        <v>622</v>
      </c>
      <c r="K17" s="53" t="s">
        <v>623</v>
      </c>
      <c r="L17" s="74">
        <v>92150</v>
      </c>
      <c r="M17" s="74">
        <v>57947</v>
      </c>
      <c r="N17" s="74">
        <v>150097</v>
      </c>
      <c r="O17" s="74">
        <v>0</v>
      </c>
      <c r="P17" s="74">
        <v>7766</v>
      </c>
      <c r="Q17" s="74">
        <v>7766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422</v>
      </c>
      <c r="B18" s="54" t="s">
        <v>451</v>
      </c>
      <c r="C18" s="53" t="s">
        <v>452</v>
      </c>
      <c r="D18" s="74">
        <f t="shared" si="7"/>
        <v>0</v>
      </c>
      <c r="E18" s="74">
        <f t="shared" si="8"/>
        <v>62501</v>
      </c>
      <c r="F18" s="74">
        <f t="shared" si="9"/>
        <v>62501</v>
      </c>
      <c r="G18" s="74">
        <f t="shared" si="10"/>
        <v>0</v>
      </c>
      <c r="H18" s="74">
        <f t="shared" si="11"/>
        <v>38462</v>
      </c>
      <c r="I18" s="74">
        <f t="shared" si="12"/>
        <v>38462</v>
      </c>
      <c r="J18" s="54" t="s">
        <v>622</v>
      </c>
      <c r="K18" s="53" t="s">
        <v>623</v>
      </c>
      <c r="L18" s="74">
        <v>0</v>
      </c>
      <c r="M18" s="74">
        <v>62501</v>
      </c>
      <c r="N18" s="74">
        <v>62501</v>
      </c>
      <c r="O18" s="74">
        <v>0</v>
      </c>
      <c r="P18" s="74">
        <v>38462</v>
      </c>
      <c r="Q18" s="74">
        <v>38462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422</v>
      </c>
      <c r="B19" s="54" t="s">
        <v>453</v>
      </c>
      <c r="C19" s="53" t="s">
        <v>454</v>
      </c>
      <c r="D19" s="74">
        <f t="shared" si="7"/>
        <v>82329</v>
      </c>
      <c r="E19" s="74">
        <f t="shared" si="8"/>
        <v>48293</v>
      </c>
      <c r="F19" s="74">
        <f t="shared" si="9"/>
        <v>130622</v>
      </c>
      <c r="G19" s="74">
        <f t="shared" si="10"/>
        <v>0</v>
      </c>
      <c r="H19" s="74">
        <f t="shared" si="11"/>
        <v>11193</v>
      </c>
      <c r="I19" s="74">
        <f t="shared" si="12"/>
        <v>11193</v>
      </c>
      <c r="J19" s="54" t="s">
        <v>622</v>
      </c>
      <c r="K19" s="53" t="s">
        <v>623</v>
      </c>
      <c r="L19" s="74">
        <v>82329</v>
      </c>
      <c r="M19" s="74">
        <v>48293</v>
      </c>
      <c r="N19" s="74">
        <v>130622</v>
      </c>
      <c r="O19" s="74">
        <v>0</v>
      </c>
      <c r="P19" s="74">
        <v>11193</v>
      </c>
      <c r="Q19" s="74">
        <v>11193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422</v>
      </c>
      <c r="B20" s="54" t="s">
        <v>455</v>
      </c>
      <c r="C20" s="53" t="s">
        <v>456</v>
      </c>
      <c r="D20" s="74">
        <f t="shared" si="7"/>
        <v>7036</v>
      </c>
      <c r="E20" s="74">
        <f t="shared" si="8"/>
        <v>27187</v>
      </c>
      <c r="F20" s="74">
        <f t="shared" si="9"/>
        <v>34223</v>
      </c>
      <c r="G20" s="74">
        <f t="shared" si="10"/>
        <v>0</v>
      </c>
      <c r="H20" s="74">
        <f t="shared" si="11"/>
        <v>9152</v>
      </c>
      <c r="I20" s="74">
        <f t="shared" si="12"/>
        <v>9152</v>
      </c>
      <c r="J20" s="54" t="s">
        <v>620</v>
      </c>
      <c r="K20" s="53" t="s">
        <v>621</v>
      </c>
      <c r="L20" s="74">
        <v>7036</v>
      </c>
      <c r="M20" s="74">
        <v>27187</v>
      </c>
      <c r="N20" s="74">
        <v>34223</v>
      </c>
      <c r="O20" s="74">
        <v>0</v>
      </c>
      <c r="P20" s="74">
        <v>9152</v>
      </c>
      <c r="Q20" s="74">
        <v>9152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422</v>
      </c>
      <c r="B21" s="54" t="s">
        <v>457</v>
      </c>
      <c r="C21" s="53" t="s">
        <v>458</v>
      </c>
      <c r="D21" s="74">
        <f t="shared" si="7"/>
        <v>22156</v>
      </c>
      <c r="E21" s="74">
        <f t="shared" si="8"/>
        <v>80533</v>
      </c>
      <c r="F21" s="74">
        <f t="shared" si="9"/>
        <v>102689</v>
      </c>
      <c r="G21" s="74">
        <f t="shared" si="10"/>
        <v>0</v>
      </c>
      <c r="H21" s="74">
        <f t="shared" si="11"/>
        <v>39472</v>
      </c>
      <c r="I21" s="74">
        <f t="shared" si="12"/>
        <v>39472</v>
      </c>
      <c r="J21" s="54" t="s">
        <v>620</v>
      </c>
      <c r="K21" s="53" t="s">
        <v>621</v>
      </c>
      <c r="L21" s="74">
        <v>22156</v>
      </c>
      <c r="M21" s="74">
        <v>80533</v>
      </c>
      <c r="N21" s="74">
        <v>102689</v>
      </c>
      <c r="O21" s="74">
        <v>0</v>
      </c>
      <c r="P21" s="74">
        <v>39472</v>
      </c>
      <c r="Q21" s="74">
        <v>39472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422</v>
      </c>
      <c r="B22" s="54" t="s">
        <v>459</v>
      </c>
      <c r="C22" s="53" t="s">
        <v>460</v>
      </c>
      <c r="D22" s="74">
        <f t="shared" si="7"/>
        <v>16821</v>
      </c>
      <c r="E22" s="74">
        <f t="shared" si="8"/>
        <v>113748</v>
      </c>
      <c r="F22" s="74">
        <f t="shared" si="9"/>
        <v>130569</v>
      </c>
      <c r="G22" s="74">
        <f t="shared" si="10"/>
        <v>0</v>
      </c>
      <c r="H22" s="74">
        <f t="shared" si="11"/>
        <v>26702</v>
      </c>
      <c r="I22" s="74">
        <f t="shared" si="12"/>
        <v>26702</v>
      </c>
      <c r="J22" s="54" t="s">
        <v>620</v>
      </c>
      <c r="K22" s="53" t="s">
        <v>621</v>
      </c>
      <c r="L22" s="74">
        <v>16821</v>
      </c>
      <c r="M22" s="74">
        <v>64108</v>
      </c>
      <c r="N22" s="74">
        <v>80929</v>
      </c>
      <c r="O22" s="74">
        <v>0</v>
      </c>
      <c r="P22" s="74">
        <v>26702</v>
      </c>
      <c r="Q22" s="74">
        <v>26702</v>
      </c>
      <c r="R22" s="54" t="s">
        <v>624</v>
      </c>
      <c r="S22" s="53" t="s">
        <v>625</v>
      </c>
      <c r="T22" s="74">
        <v>0</v>
      </c>
      <c r="U22" s="74">
        <v>49640</v>
      </c>
      <c r="V22" s="74">
        <v>49640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422</v>
      </c>
      <c r="B23" s="54" t="s">
        <v>463</v>
      </c>
      <c r="C23" s="53" t="s">
        <v>464</v>
      </c>
      <c r="D23" s="74">
        <f t="shared" si="7"/>
        <v>17022</v>
      </c>
      <c r="E23" s="74">
        <f t="shared" si="8"/>
        <v>93137</v>
      </c>
      <c r="F23" s="74">
        <f t="shared" si="9"/>
        <v>110159</v>
      </c>
      <c r="G23" s="74">
        <f t="shared" si="10"/>
        <v>0</v>
      </c>
      <c r="H23" s="74">
        <f t="shared" si="11"/>
        <v>27056</v>
      </c>
      <c r="I23" s="74">
        <f t="shared" si="12"/>
        <v>27056</v>
      </c>
      <c r="J23" s="54" t="s">
        <v>620</v>
      </c>
      <c r="K23" s="53" t="s">
        <v>621</v>
      </c>
      <c r="L23" s="74">
        <v>17022</v>
      </c>
      <c r="M23" s="74">
        <v>64233</v>
      </c>
      <c r="N23" s="74">
        <v>81255</v>
      </c>
      <c r="O23" s="74">
        <v>0</v>
      </c>
      <c r="P23" s="74">
        <v>27056</v>
      </c>
      <c r="Q23" s="74">
        <v>27056</v>
      </c>
      <c r="R23" s="54" t="s">
        <v>624</v>
      </c>
      <c r="S23" s="53" t="s">
        <v>625</v>
      </c>
      <c r="T23" s="74">
        <v>0</v>
      </c>
      <c r="U23" s="74">
        <v>28904</v>
      </c>
      <c r="V23" s="74">
        <v>28904</v>
      </c>
      <c r="W23" s="74" t="s">
        <v>626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422</v>
      </c>
      <c r="B24" s="54" t="s">
        <v>465</v>
      </c>
      <c r="C24" s="53" t="s">
        <v>466</v>
      </c>
      <c r="D24" s="74">
        <f t="shared" si="7"/>
        <v>9540</v>
      </c>
      <c r="E24" s="74">
        <f t="shared" si="8"/>
        <v>39191</v>
      </c>
      <c r="F24" s="74">
        <f t="shared" si="9"/>
        <v>48731</v>
      </c>
      <c r="G24" s="74">
        <f t="shared" si="10"/>
        <v>0</v>
      </c>
      <c r="H24" s="74">
        <f t="shared" si="11"/>
        <v>26139</v>
      </c>
      <c r="I24" s="74">
        <f t="shared" si="12"/>
        <v>26139</v>
      </c>
      <c r="J24" s="54" t="s">
        <v>620</v>
      </c>
      <c r="K24" s="53" t="s">
        <v>621</v>
      </c>
      <c r="L24" s="74">
        <v>9540</v>
      </c>
      <c r="M24" s="74">
        <v>39191</v>
      </c>
      <c r="N24" s="74">
        <v>48731</v>
      </c>
      <c r="O24" s="74">
        <v>0</v>
      </c>
      <c r="P24" s="74">
        <v>0</v>
      </c>
      <c r="Q24" s="74">
        <v>0</v>
      </c>
      <c r="R24" s="54" t="s">
        <v>627</v>
      </c>
      <c r="S24" s="53" t="s">
        <v>628</v>
      </c>
      <c r="T24" s="74">
        <v>0</v>
      </c>
      <c r="U24" s="74">
        <v>0</v>
      </c>
      <c r="V24" s="74">
        <v>0</v>
      </c>
      <c r="W24" s="74">
        <v>0</v>
      </c>
      <c r="X24" s="74">
        <v>26139</v>
      </c>
      <c r="Y24" s="74">
        <v>26139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422</v>
      </c>
      <c r="B25" s="54" t="s">
        <v>469</v>
      </c>
      <c r="C25" s="53" t="s">
        <v>470</v>
      </c>
      <c r="D25" s="74">
        <f t="shared" si="7"/>
        <v>8447</v>
      </c>
      <c r="E25" s="74">
        <f t="shared" si="8"/>
        <v>59568</v>
      </c>
      <c r="F25" s="74">
        <f t="shared" si="9"/>
        <v>68015</v>
      </c>
      <c r="G25" s="74">
        <f t="shared" si="10"/>
        <v>0</v>
      </c>
      <c r="H25" s="74">
        <f t="shared" si="11"/>
        <v>17896</v>
      </c>
      <c r="I25" s="74">
        <f t="shared" si="12"/>
        <v>17896</v>
      </c>
      <c r="J25" s="54" t="s">
        <v>627</v>
      </c>
      <c r="K25" s="53" t="s">
        <v>628</v>
      </c>
      <c r="L25" s="74">
        <v>0</v>
      </c>
      <c r="M25" s="74">
        <v>25848</v>
      </c>
      <c r="N25" s="74">
        <v>25848</v>
      </c>
      <c r="O25" s="74">
        <v>0</v>
      </c>
      <c r="P25" s="74">
        <v>17896</v>
      </c>
      <c r="Q25" s="74">
        <v>17896</v>
      </c>
      <c r="R25" s="54" t="s">
        <v>620</v>
      </c>
      <c r="S25" s="53" t="s">
        <v>621</v>
      </c>
      <c r="T25" s="74">
        <v>8447</v>
      </c>
      <c r="U25" s="74">
        <v>33720</v>
      </c>
      <c r="V25" s="74">
        <v>42167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422</v>
      </c>
      <c r="B26" s="54" t="s">
        <v>471</v>
      </c>
      <c r="C26" s="53" t="s">
        <v>472</v>
      </c>
      <c r="D26" s="74">
        <f t="shared" si="7"/>
        <v>7995</v>
      </c>
      <c r="E26" s="74">
        <f t="shared" si="8"/>
        <v>52919</v>
      </c>
      <c r="F26" s="74">
        <f t="shared" si="9"/>
        <v>60914</v>
      </c>
      <c r="G26" s="74">
        <f t="shared" si="10"/>
        <v>0</v>
      </c>
      <c r="H26" s="74">
        <f t="shared" si="11"/>
        <v>17295</v>
      </c>
      <c r="I26" s="74">
        <f t="shared" si="12"/>
        <v>17295</v>
      </c>
      <c r="J26" s="54" t="s">
        <v>627</v>
      </c>
      <c r="K26" s="143" t="s">
        <v>628</v>
      </c>
      <c r="L26" s="74">
        <v>0</v>
      </c>
      <c r="M26" s="74">
        <v>21709</v>
      </c>
      <c r="N26" s="74">
        <v>21709</v>
      </c>
      <c r="O26" s="74">
        <v>0</v>
      </c>
      <c r="P26" s="74">
        <v>17295</v>
      </c>
      <c r="Q26" s="74">
        <v>17295</v>
      </c>
      <c r="R26" s="54" t="s">
        <v>620</v>
      </c>
      <c r="S26" s="143" t="s">
        <v>621</v>
      </c>
      <c r="T26" s="74">
        <v>7995</v>
      </c>
      <c r="U26" s="74">
        <v>31210</v>
      </c>
      <c r="V26" s="74">
        <v>39205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473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474</v>
      </c>
      <c r="B2" s="148" t="s">
        <v>475</v>
      </c>
      <c r="C2" s="157" t="s">
        <v>414</v>
      </c>
      <c r="D2" s="166" t="s">
        <v>476</v>
      </c>
      <c r="E2" s="167"/>
      <c r="F2" s="144" t="s">
        <v>477</v>
      </c>
      <c r="G2" s="60"/>
      <c r="H2" s="60"/>
      <c r="I2" s="118"/>
      <c r="J2" s="144" t="s">
        <v>478</v>
      </c>
      <c r="K2" s="60"/>
      <c r="L2" s="60"/>
      <c r="M2" s="118"/>
      <c r="N2" s="144" t="s">
        <v>479</v>
      </c>
      <c r="O2" s="60"/>
      <c r="P2" s="60"/>
      <c r="Q2" s="118"/>
      <c r="R2" s="144" t="s">
        <v>480</v>
      </c>
      <c r="S2" s="60"/>
      <c r="T2" s="60"/>
      <c r="U2" s="118"/>
      <c r="V2" s="144" t="s">
        <v>481</v>
      </c>
      <c r="W2" s="60"/>
      <c r="X2" s="60"/>
      <c r="Y2" s="118"/>
      <c r="Z2" s="144" t="s">
        <v>482</v>
      </c>
      <c r="AA2" s="60"/>
      <c r="AB2" s="60"/>
      <c r="AC2" s="118"/>
      <c r="AD2" s="144" t="s">
        <v>483</v>
      </c>
      <c r="AE2" s="60"/>
      <c r="AF2" s="60"/>
      <c r="AG2" s="118"/>
      <c r="AH2" s="144" t="s">
        <v>484</v>
      </c>
      <c r="AI2" s="60"/>
      <c r="AJ2" s="60"/>
      <c r="AK2" s="118"/>
      <c r="AL2" s="144" t="s">
        <v>485</v>
      </c>
      <c r="AM2" s="60"/>
      <c r="AN2" s="60"/>
      <c r="AO2" s="118"/>
      <c r="AP2" s="144" t="s">
        <v>486</v>
      </c>
      <c r="AQ2" s="60"/>
      <c r="AR2" s="60"/>
      <c r="AS2" s="118"/>
      <c r="AT2" s="144" t="s">
        <v>487</v>
      </c>
      <c r="AU2" s="60"/>
      <c r="AV2" s="60"/>
      <c r="AW2" s="118"/>
      <c r="AX2" s="144" t="s">
        <v>488</v>
      </c>
      <c r="AY2" s="60"/>
      <c r="AZ2" s="60"/>
      <c r="BA2" s="118"/>
      <c r="BB2" s="144" t="s">
        <v>489</v>
      </c>
      <c r="BC2" s="60"/>
      <c r="BD2" s="60"/>
      <c r="BE2" s="118"/>
      <c r="BF2" s="144" t="s">
        <v>490</v>
      </c>
      <c r="BG2" s="60"/>
      <c r="BH2" s="60"/>
      <c r="BI2" s="118"/>
      <c r="BJ2" s="144" t="s">
        <v>491</v>
      </c>
      <c r="BK2" s="60"/>
      <c r="BL2" s="60"/>
      <c r="BM2" s="118"/>
      <c r="BN2" s="144" t="s">
        <v>492</v>
      </c>
      <c r="BO2" s="60"/>
      <c r="BP2" s="60"/>
      <c r="BQ2" s="118"/>
      <c r="BR2" s="144" t="s">
        <v>493</v>
      </c>
      <c r="BS2" s="60"/>
      <c r="BT2" s="60"/>
      <c r="BU2" s="118"/>
      <c r="BV2" s="144" t="s">
        <v>494</v>
      </c>
      <c r="BW2" s="60"/>
      <c r="BX2" s="60"/>
      <c r="BY2" s="118"/>
      <c r="BZ2" s="144" t="s">
        <v>495</v>
      </c>
      <c r="CA2" s="60"/>
      <c r="CB2" s="60"/>
      <c r="CC2" s="118"/>
      <c r="CD2" s="144" t="s">
        <v>496</v>
      </c>
      <c r="CE2" s="60"/>
      <c r="CF2" s="60"/>
      <c r="CG2" s="118"/>
      <c r="CH2" s="144" t="s">
        <v>497</v>
      </c>
      <c r="CI2" s="60"/>
      <c r="CJ2" s="60"/>
      <c r="CK2" s="118"/>
      <c r="CL2" s="144" t="s">
        <v>498</v>
      </c>
      <c r="CM2" s="60"/>
      <c r="CN2" s="60"/>
      <c r="CO2" s="118"/>
      <c r="CP2" s="144" t="s">
        <v>499</v>
      </c>
      <c r="CQ2" s="60"/>
      <c r="CR2" s="60"/>
      <c r="CS2" s="118"/>
      <c r="CT2" s="144" t="s">
        <v>500</v>
      </c>
      <c r="CU2" s="60"/>
      <c r="CV2" s="60"/>
      <c r="CW2" s="118"/>
      <c r="CX2" s="144" t="s">
        <v>501</v>
      </c>
      <c r="CY2" s="60"/>
      <c r="CZ2" s="60"/>
      <c r="DA2" s="118"/>
      <c r="DB2" s="144" t="s">
        <v>502</v>
      </c>
      <c r="DC2" s="60"/>
      <c r="DD2" s="60"/>
      <c r="DE2" s="118"/>
      <c r="DF2" s="144" t="s">
        <v>503</v>
      </c>
      <c r="DG2" s="60"/>
      <c r="DH2" s="60"/>
      <c r="DI2" s="118"/>
      <c r="DJ2" s="144" t="s">
        <v>504</v>
      </c>
      <c r="DK2" s="60"/>
      <c r="DL2" s="60"/>
      <c r="DM2" s="118"/>
      <c r="DN2" s="144" t="s">
        <v>505</v>
      </c>
      <c r="DO2" s="60"/>
      <c r="DP2" s="60"/>
      <c r="DQ2" s="118"/>
      <c r="DR2" s="144" t="s">
        <v>506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411</v>
      </c>
      <c r="E4" s="160" t="s">
        <v>412</v>
      </c>
      <c r="F4" s="160" t="s">
        <v>507</v>
      </c>
      <c r="G4" s="160" t="s">
        <v>508</v>
      </c>
      <c r="H4" s="160" t="s">
        <v>411</v>
      </c>
      <c r="I4" s="160" t="s">
        <v>412</v>
      </c>
      <c r="J4" s="160" t="s">
        <v>507</v>
      </c>
      <c r="K4" s="160" t="s">
        <v>508</v>
      </c>
      <c r="L4" s="160" t="s">
        <v>411</v>
      </c>
      <c r="M4" s="160" t="s">
        <v>412</v>
      </c>
      <c r="N4" s="160" t="s">
        <v>507</v>
      </c>
      <c r="O4" s="160" t="s">
        <v>508</v>
      </c>
      <c r="P4" s="160" t="s">
        <v>411</v>
      </c>
      <c r="Q4" s="160" t="s">
        <v>412</v>
      </c>
      <c r="R4" s="160" t="s">
        <v>507</v>
      </c>
      <c r="S4" s="160" t="s">
        <v>508</v>
      </c>
      <c r="T4" s="160" t="s">
        <v>411</v>
      </c>
      <c r="U4" s="160" t="s">
        <v>412</v>
      </c>
      <c r="V4" s="160" t="s">
        <v>507</v>
      </c>
      <c r="W4" s="160" t="s">
        <v>508</v>
      </c>
      <c r="X4" s="160" t="s">
        <v>411</v>
      </c>
      <c r="Y4" s="160" t="s">
        <v>412</v>
      </c>
      <c r="Z4" s="160" t="s">
        <v>507</v>
      </c>
      <c r="AA4" s="160" t="s">
        <v>508</v>
      </c>
      <c r="AB4" s="160" t="s">
        <v>411</v>
      </c>
      <c r="AC4" s="160" t="s">
        <v>412</v>
      </c>
      <c r="AD4" s="160" t="s">
        <v>507</v>
      </c>
      <c r="AE4" s="160" t="s">
        <v>508</v>
      </c>
      <c r="AF4" s="160" t="s">
        <v>411</v>
      </c>
      <c r="AG4" s="160" t="s">
        <v>412</v>
      </c>
      <c r="AH4" s="160" t="s">
        <v>507</v>
      </c>
      <c r="AI4" s="160" t="s">
        <v>508</v>
      </c>
      <c r="AJ4" s="160" t="s">
        <v>411</v>
      </c>
      <c r="AK4" s="160" t="s">
        <v>412</v>
      </c>
      <c r="AL4" s="160" t="s">
        <v>507</v>
      </c>
      <c r="AM4" s="160" t="s">
        <v>508</v>
      </c>
      <c r="AN4" s="160" t="s">
        <v>411</v>
      </c>
      <c r="AO4" s="160" t="s">
        <v>412</v>
      </c>
      <c r="AP4" s="160" t="s">
        <v>507</v>
      </c>
      <c r="AQ4" s="160" t="s">
        <v>508</v>
      </c>
      <c r="AR4" s="160" t="s">
        <v>411</v>
      </c>
      <c r="AS4" s="160" t="s">
        <v>412</v>
      </c>
      <c r="AT4" s="160" t="s">
        <v>507</v>
      </c>
      <c r="AU4" s="160" t="s">
        <v>508</v>
      </c>
      <c r="AV4" s="160" t="s">
        <v>411</v>
      </c>
      <c r="AW4" s="160" t="s">
        <v>412</v>
      </c>
      <c r="AX4" s="160" t="s">
        <v>507</v>
      </c>
      <c r="AY4" s="160" t="s">
        <v>508</v>
      </c>
      <c r="AZ4" s="160" t="s">
        <v>411</v>
      </c>
      <c r="BA4" s="160" t="s">
        <v>412</v>
      </c>
      <c r="BB4" s="160" t="s">
        <v>507</v>
      </c>
      <c r="BC4" s="160" t="s">
        <v>508</v>
      </c>
      <c r="BD4" s="160" t="s">
        <v>411</v>
      </c>
      <c r="BE4" s="160" t="s">
        <v>412</v>
      </c>
      <c r="BF4" s="160" t="s">
        <v>507</v>
      </c>
      <c r="BG4" s="160" t="s">
        <v>508</v>
      </c>
      <c r="BH4" s="160" t="s">
        <v>411</v>
      </c>
      <c r="BI4" s="160" t="s">
        <v>412</v>
      </c>
      <c r="BJ4" s="160" t="s">
        <v>507</v>
      </c>
      <c r="BK4" s="160" t="s">
        <v>508</v>
      </c>
      <c r="BL4" s="160" t="s">
        <v>411</v>
      </c>
      <c r="BM4" s="160" t="s">
        <v>412</v>
      </c>
      <c r="BN4" s="160" t="s">
        <v>507</v>
      </c>
      <c r="BO4" s="160" t="s">
        <v>508</v>
      </c>
      <c r="BP4" s="160" t="s">
        <v>411</v>
      </c>
      <c r="BQ4" s="160" t="s">
        <v>412</v>
      </c>
      <c r="BR4" s="160" t="s">
        <v>507</v>
      </c>
      <c r="BS4" s="160" t="s">
        <v>508</v>
      </c>
      <c r="BT4" s="160" t="s">
        <v>411</v>
      </c>
      <c r="BU4" s="160" t="s">
        <v>412</v>
      </c>
      <c r="BV4" s="160" t="s">
        <v>507</v>
      </c>
      <c r="BW4" s="160" t="s">
        <v>508</v>
      </c>
      <c r="BX4" s="160" t="s">
        <v>411</v>
      </c>
      <c r="BY4" s="160" t="s">
        <v>412</v>
      </c>
      <c r="BZ4" s="160" t="s">
        <v>507</v>
      </c>
      <c r="CA4" s="160" t="s">
        <v>508</v>
      </c>
      <c r="CB4" s="160" t="s">
        <v>411</v>
      </c>
      <c r="CC4" s="160" t="s">
        <v>412</v>
      </c>
      <c r="CD4" s="160" t="s">
        <v>507</v>
      </c>
      <c r="CE4" s="160" t="s">
        <v>508</v>
      </c>
      <c r="CF4" s="160" t="s">
        <v>411</v>
      </c>
      <c r="CG4" s="160" t="s">
        <v>412</v>
      </c>
      <c r="CH4" s="160" t="s">
        <v>507</v>
      </c>
      <c r="CI4" s="160" t="s">
        <v>508</v>
      </c>
      <c r="CJ4" s="160" t="s">
        <v>411</v>
      </c>
      <c r="CK4" s="160" t="s">
        <v>412</v>
      </c>
      <c r="CL4" s="160" t="s">
        <v>507</v>
      </c>
      <c r="CM4" s="160" t="s">
        <v>508</v>
      </c>
      <c r="CN4" s="160" t="s">
        <v>411</v>
      </c>
      <c r="CO4" s="160" t="s">
        <v>412</v>
      </c>
      <c r="CP4" s="160" t="s">
        <v>507</v>
      </c>
      <c r="CQ4" s="160" t="s">
        <v>508</v>
      </c>
      <c r="CR4" s="160" t="s">
        <v>411</v>
      </c>
      <c r="CS4" s="160" t="s">
        <v>412</v>
      </c>
      <c r="CT4" s="160" t="s">
        <v>507</v>
      </c>
      <c r="CU4" s="160" t="s">
        <v>508</v>
      </c>
      <c r="CV4" s="160" t="s">
        <v>411</v>
      </c>
      <c r="CW4" s="160" t="s">
        <v>412</v>
      </c>
      <c r="CX4" s="160" t="s">
        <v>507</v>
      </c>
      <c r="CY4" s="160" t="s">
        <v>508</v>
      </c>
      <c r="CZ4" s="160" t="s">
        <v>411</v>
      </c>
      <c r="DA4" s="160" t="s">
        <v>412</v>
      </c>
      <c r="DB4" s="160" t="s">
        <v>507</v>
      </c>
      <c r="DC4" s="160" t="s">
        <v>508</v>
      </c>
      <c r="DD4" s="160" t="s">
        <v>411</v>
      </c>
      <c r="DE4" s="160" t="s">
        <v>412</v>
      </c>
      <c r="DF4" s="160" t="s">
        <v>507</v>
      </c>
      <c r="DG4" s="160" t="s">
        <v>508</v>
      </c>
      <c r="DH4" s="160" t="s">
        <v>411</v>
      </c>
      <c r="DI4" s="160" t="s">
        <v>412</v>
      </c>
      <c r="DJ4" s="160" t="s">
        <v>507</v>
      </c>
      <c r="DK4" s="160" t="s">
        <v>508</v>
      </c>
      <c r="DL4" s="160" t="s">
        <v>411</v>
      </c>
      <c r="DM4" s="160" t="s">
        <v>412</v>
      </c>
      <c r="DN4" s="160" t="s">
        <v>507</v>
      </c>
      <c r="DO4" s="160" t="s">
        <v>508</v>
      </c>
      <c r="DP4" s="160" t="s">
        <v>411</v>
      </c>
      <c r="DQ4" s="160" t="s">
        <v>412</v>
      </c>
      <c r="DR4" s="160" t="s">
        <v>507</v>
      </c>
      <c r="DS4" s="160" t="s">
        <v>508</v>
      </c>
      <c r="DT4" s="160" t="s">
        <v>411</v>
      </c>
      <c r="DU4" s="160" t="s">
        <v>412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421</v>
      </c>
      <c r="E6" s="142" t="s">
        <v>421</v>
      </c>
      <c r="F6" s="165"/>
      <c r="G6" s="162"/>
      <c r="H6" s="142" t="s">
        <v>421</v>
      </c>
      <c r="I6" s="142" t="s">
        <v>421</v>
      </c>
      <c r="J6" s="165"/>
      <c r="K6" s="162"/>
      <c r="L6" s="142" t="s">
        <v>421</v>
      </c>
      <c r="M6" s="142" t="s">
        <v>421</v>
      </c>
      <c r="N6" s="165"/>
      <c r="O6" s="162"/>
      <c r="P6" s="142" t="s">
        <v>421</v>
      </c>
      <c r="Q6" s="142" t="s">
        <v>421</v>
      </c>
      <c r="R6" s="165"/>
      <c r="S6" s="162"/>
      <c r="T6" s="142" t="s">
        <v>421</v>
      </c>
      <c r="U6" s="142" t="s">
        <v>421</v>
      </c>
      <c r="V6" s="165"/>
      <c r="W6" s="162"/>
      <c r="X6" s="142" t="s">
        <v>421</v>
      </c>
      <c r="Y6" s="142" t="s">
        <v>421</v>
      </c>
      <c r="Z6" s="165"/>
      <c r="AA6" s="162"/>
      <c r="AB6" s="142" t="s">
        <v>421</v>
      </c>
      <c r="AC6" s="142" t="s">
        <v>421</v>
      </c>
      <c r="AD6" s="165"/>
      <c r="AE6" s="162"/>
      <c r="AF6" s="142" t="s">
        <v>421</v>
      </c>
      <c r="AG6" s="142" t="s">
        <v>421</v>
      </c>
      <c r="AH6" s="165"/>
      <c r="AI6" s="162"/>
      <c r="AJ6" s="142" t="s">
        <v>421</v>
      </c>
      <c r="AK6" s="142" t="s">
        <v>421</v>
      </c>
      <c r="AL6" s="165"/>
      <c r="AM6" s="162"/>
      <c r="AN6" s="142" t="s">
        <v>421</v>
      </c>
      <c r="AO6" s="142" t="s">
        <v>421</v>
      </c>
      <c r="AP6" s="165"/>
      <c r="AQ6" s="162"/>
      <c r="AR6" s="142" t="s">
        <v>421</v>
      </c>
      <c r="AS6" s="142" t="s">
        <v>421</v>
      </c>
      <c r="AT6" s="165"/>
      <c r="AU6" s="162"/>
      <c r="AV6" s="142" t="s">
        <v>421</v>
      </c>
      <c r="AW6" s="142" t="s">
        <v>421</v>
      </c>
      <c r="AX6" s="165"/>
      <c r="AY6" s="162"/>
      <c r="AZ6" s="142" t="s">
        <v>421</v>
      </c>
      <c r="BA6" s="142" t="s">
        <v>421</v>
      </c>
      <c r="BB6" s="165"/>
      <c r="BC6" s="162"/>
      <c r="BD6" s="142" t="s">
        <v>421</v>
      </c>
      <c r="BE6" s="142" t="s">
        <v>421</v>
      </c>
      <c r="BF6" s="165"/>
      <c r="BG6" s="162"/>
      <c r="BH6" s="142" t="s">
        <v>421</v>
      </c>
      <c r="BI6" s="142" t="s">
        <v>421</v>
      </c>
      <c r="BJ6" s="165"/>
      <c r="BK6" s="162"/>
      <c r="BL6" s="142" t="s">
        <v>421</v>
      </c>
      <c r="BM6" s="142" t="s">
        <v>421</v>
      </c>
      <c r="BN6" s="165"/>
      <c r="BO6" s="162"/>
      <c r="BP6" s="142" t="s">
        <v>421</v>
      </c>
      <c r="BQ6" s="142" t="s">
        <v>421</v>
      </c>
      <c r="BR6" s="165"/>
      <c r="BS6" s="162"/>
      <c r="BT6" s="142" t="s">
        <v>421</v>
      </c>
      <c r="BU6" s="142" t="s">
        <v>421</v>
      </c>
      <c r="BV6" s="165"/>
      <c r="BW6" s="162"/>
      <c r="BX6" s="142" t="s">
        <v>421</v>
      </c>
      <c r="BY6" s="142" t="s">
        <v>421</v>
      </c>
      <c r="BZ6" s="165"/>
      <c r="CA6" s="162"/>
      <c r="CB6" s="142" t="s">
        <v>421</v>
      </c>
      <c r="CC6" s="142" t="s">
        <v>421</v>
      </c>
      <c r="CD6" s="165"/>
      <c r="CE6" s="162"/>
      <c r="CF6" s="142" t="s">
        <v>421</v>
      </c>
      <c r="CG6" s="142" t="s">
        <v>421</v>
      </c>
      <c r="CH6" s="165"/>
      <c r="CI6" s="162"/>
      <c r="CJ6" s="142" t="s">
        <v>421</v>
      </c>
      <c r="CK6" s="142" t="s">
        <v>421</v>
      </c>
      <c r="CL6" s="165"/>
      <c r="CM6" s="162"/>
      <c r="CN6" s="142" t="s">
        <v>421</v>
      </c>
      <c r="CO6" s="142" t="s">
        <v>421</v>
      </c>
      <c r="CP6" s="165"/>
      <c r="CQ6" s="162"/>
      <c r="CR6" s="142" t="s">
        <v>421</v>
      </c>
      <c r="CS6" s="142" t="s">
        <v>421</v>
      </c>
      <c r="CT6" s="165"/>
      <c r="CU6" s="162"/>
      <c r="CV6" s="142" t="s">
        <v>421</v>
      </c>
      <c r="CW6" s="142" t="s">
        <v>421</v>
      </c>
      <c r="CX6" s="165"/>
      <c r="CY6" s="162"/>
      <c r="CZ6" s="142" t="s">
        <v>421</v>
      </c>
      <c r="DA6" s="142" t="s">
        <v>421</v>
      </c>
      <c r="DB6" s="165"/>
      <c r="DC6" s="162"/>
      <c r="DD6" s="142" t="s">
        <v>421</v>
      </c>
      <c r="DE6" s="142" t="s">
        <v>421</v>
      </c>
      <c r="DF6" s="165"/>
      <c r="DG6" s="162"/>
      <c r="DH6" s="142" t="s">
        <v>421</v>
      </c>
      <c r="DI6" s="142" t="s">
        <v>421</v>
      </c>
      <c r="DJ6" s="165"/>
      <c r="DK6" s="162"/>
      <c r="DL6" s="142" t="s">
        <v>421</v>
      </c>
      <c r="DM6" s="142" t="s">
        <v>421</v>
      </c>
      <c r="DN6" s="165"/>
      <c r="DO6" s="162"/>
      <c r="DP6" s="142" t="s">
        <v>421</v>
      </c>
      <c r="DQ6" s="142" t="s">
        <v>421</v>
      </c>
      <c r="DR6" s="165"/>
      <c r="DS6" s="162"/>
      <c r="DT6" s="142" t="s">
        <v>421</v>
      </c>
      <c r="DU6" s="142" t="s">
        <v>421</v>
      </c>
    </row>
    <row r="7" spans="1:125" s="61" customFormat="1" ht="12" customHeight="1">
      <c r="A7" s="48" t="s">
        <v>422</v>
      </c>
      <c r="B7" s="48">
        <v>31000</v>
      </c>
      <c r="C7" s="48" t="s">
        <v>418</v>
      </c>
      <c r="D7" s="70">
        <f>SUM(D8:D13)</f>
        <v>2172148</v>
      </c>
      <c r="E7" s="70">
        <f>SUM(E8:E13)</f>
        <v>877565</v>
      </c>
      <c r="F7" s="49">
        <f>COUNTIF(F8:F13,"&lt;&gt;")</f>
        <v>6</v>
      </c>
      <c r="G7" s="49">
        <f>COUNTIF(G8:G13,"&lt;&gt;")</f>
        <v>6</v>
      </c>
      <c r="H7" s="70">
        <f>SUM(H8:H13)</f>
        <v>1271056</v>
      </c>
      <c r="I7" s="70">
        <f>SUM(I8:I13)</f>
        <v>536673</v>
      </c>
      <c r="J7" s="49">
        <f>COUNTIF(J8:J13,"&lt;&gt;")</f>
        <v>6</v>
      </c>
      <c r="K7" s="49">
        <f>COUNTIF(K8:K13,"&lt;&gt;")</f>
        <v>6</v>
      </c>
      <c r="L7" s="70">
        <f>SUM(L8:L13)</f>
        <v>240100</v>
      </c>
      <c r="M7" s="70">
        <f>SUM(M8:M13)</f>
        <v>58839</v>
      </c>
      <c r="N7" s="49">
        <f>COUNTIF(N8:N13,"&lt;&gt;")</f>
        <v>5</v>
      </c>
      <c r="O7" s="49">
        <f>COUNTIF(O8:O13,"&lt;&gt;")</f>
        <v>5</v>
      </c>
      <c r="P7" s="70">
        <f>SUM(P8:P13)</f>
        <v>112149</v>
      </c>
      <c r="Q7" s="70">
        <f>SUM(Q8:Q13)</f>
        <v>74135</v>
      </c>
      <c r="R7" s="49">
        <f>COUNTIF(R8:R13,"&lt;&gt;")</f>
        <v>4</v>
      </c>
      <c r="S7" s="49">
        <f>COUNTIF(S8:S13,"&lt;&gt;")</f>
        <v>4</v>
      </c>
      <c r="T7" s="70">
        <f>SUM(T8:T13)</f>
        <v>182269</v>
      </c>
      <c r="U7" s="70">
        <f>SUM(U8:U13)</f>
        <v>85205</v>
      </c>
      <c r="V7" s="49">
        <f>COUNTIF(V8:V13,"&lt;&gt;")</f>
        <v>3</v>
      </c>
      <c r="W7" s="49">
        <f>COUNTIF(W8:W13,"&lt;&gt;")</f>
        <v>3</v>
      </c>
      <c r="X7" s="70">
        <f>SUM(X8:X13)</f>
        <v>155337</v>
      </c>
      <c r="Y7" s="70">
        <f>SUM(Y8:Y13)</f>
        <v>95657</v>
      </c>
      <c r="Z7" s="49">
        <f>COUNTIF(Z8:Z13,"&lt;&gt;")</f>
        <v>1</v>
      </c>
      <c r="AA7" s="49">
        <f>COUNTIF(AA8:AA13,"&lt;&gt;")</f>
        <v>1</v>
      </c>
      <c r="AB7" s="70">
        <f>SUM(AB8:AB13)</f>
        <v>81134</v>
      </c>
      <c r="AC7" s="70">
        <f>SUM(AC8:AC13)</f>
        <v>27056</v>
      </c>
      <c r="AD7" s="49">
        <f>COUNTIF(AD8:AD13,"&lt;&gt;")</f>
        <v>1</v>
      </c>
      <c r="AE7" s="49">
        <f>COUNTIF(AE8:AE13,"&lt;&gt;")</f>
        <v>1</v>
      </c>
      <c r="AF7" s="70">
        <f>SUM(AF8:AF13)</f>
        <v>48731</v>
      </c>
      <c r="AG7" s="70">
        <f>SUM(AG8:AG13)</f>
        <v>0</v>
      </c>
      <c r="AH7" s="49">
        <f>COUNTIF(AH8:AH13,"&lt;&gt;")</f>
        <v>1</v>
      </c>
      <c r="AI7" s="49">
        <f>COUNTIF(AI8:AI13,"&lt;&gt;")</f>
        <v>1</v>
      </c>
      <c r="AJ7" s="70">
        <f>SUM(AJ8:AJ13)</f>
        <v>42167</v>
      </c>
      <c r="AK7" s="70">
        <f>SUM(AK8:AK13)</f>
        <v>0</v>
      </c>
      <c r="AL7" s="49">
        <f>COUNTIF(AL8:AL13,"&lt;&gt;")</f>
        <v>1</v>
      </c>
      <c r="AM7" s="49">
        <f>COUNTIF(AM8:AM13,"&lt;&gt;")</f>
        <v>1</v>
      </c>
      <c r="AN7" s="70">
        <f>SUM(AN8:AN13)</f>
        <v>39205</v>
      </c>
      <c r="AO7" s="70">
        <f>SUM(AO8:AO13)</f>
        <v>0</v>
      </c>
      <c r="AP7" s="49">
        <f>COUNTIF(AP8:AP13,"&lt;&gt;")</f>
        <v>0</v>
      </c>
      <c r="AQ7" s="49">
        <f>COUNTIF(AQ8:AQ13,"&lt;&gt;")</f>
        <v>0</v>
      </c>
      <c r="AR7" s="70">
        <f>SUM(AR8:AR13)</f>
        <v>0</v>
      </c>
      <c r="AS7" s="70">
        <f>SUM(AS8:AS13)</f>
        <v>0</v>
      </c>
      <c r="AT7" s="49">
        <f>COUNTIF(AT8:AT13,"&lt;&gt;")</f>
        <v>0</v>
      </c>
      <c r="AU7" s="49">
        <f>COUNTIF(AU8:AU13,"&lt;&gt;")</f>
        <v>0</v>
      </c>
      <c r="AV7" s="70">
        <f>SUM(AV8:AV13)</f>
        <v>0</v>
      </c>
      <c r="AW7" s="70">
        <f>SUM(AW8:AW13)</f>
        <v>0</v>
      </c>
      <c r="AX7" s="49">
        <f>COUNTIF(AX8:AX13,"&lt;&gt;")</f>
        <v>0</v>
      </c>
      <c r="AY7" s="49">
        <f>COUNTIF(AY8:AY13,"&lt;&gt;")</f>
        <v>0</v>
      </c>
      <c r="AZ7" s="70">
        <f>SUM(AZ8:AZ13)</f>
        <v>0</v>
      </c>
      <c r="BA7" s="70">
        <f>SUM(BA8:BA13)</f>
        <v>0</v>
      </c>
      <c r="BB7" s="49">
        <f>COUNTIF(BB8:BB13,"&lt;&gt;")</f>
        <v>0</v>
      </c>
      <c r="BC7" s="49">
        <f>COUNTIF(BC8:BC13,"&lt;&gt;")</f>
        <v>0</v>
      </c>
      <c r="BD7" s="70">
        <f>SUM(BD8:BD13)</f>
        <v>0</v>
      </c>
      <c r="BE7" s="70">
        <f>SUM(BE8:BE13)</f>
        <v>0</v>
      </c>
      <c r="BF7" s="49">
        <f>COUNTIF(BF8:BF13,"&lt;&gt;")</f>
        <v>0</v>
      </c>
      <c r="BG7" s="49">
        <f>COUNTIF(BG8:BG13,"&lt;&gt;")</f>
        <v>0</v>
      </c>
      <c r="BH7" s="70">
        <f>SUM(BH8:BH13)</f>
        <v>0</v>
      </c>
      <c r="BI7" s="70">
        <f>SUM(BI8:BI13)</f>
        <v>0</v>
      </c>
      <c r="BJ7" s="49">
        <f>COUNTIF(BJ8:BJ13,"&lt;&gt;")</f>
        <v>0</v>
      </c>
      <c r="BK7" s="49">
        <f>COUNTIF(BK8:BK13,"&lt;&gt;")</f>
        <v>0</v>
      </c>
      <c r="BL7" s="70">
        <f>SUM(BL8:BL13)</f>
        <v>0</v>
      </c>
      <c r="BM7" s="70">
        <f>SUM(BM8:BM13)</f>
        <v>0</v>
      </c>
      <c r="BN7" s="49">
        <f>COUNTIF(BN8:BN13,"&lt;&gt;")</f>
        <v>0</v>
      </c>
      <c r="BO7" s="49">
        <f>COUNTIF(BO8:BO13,"&lt;&gt;")</f>
        <v>0</v>
      </c>
      <c r="BP7" s="70">
        <f>SUM(BP8:BP13)</f>
        <v>0</v>
      </c>
      <c r="BQ7" s="70">
        <f>SUM(BQ8:BQ13)</f>
        <v>0</v>
      </c>
      <c r="BR7" s="49">
        <f>COUNTIF(BR8:BR13,"&lt;&gt;")</f>
        <v>0</v>
      </c>
      <c r="BS7" s="49">
        <f>COUNTIF(BS8:BS13,"&lt;&gt;")</f>
        <v>0</v>
      </c>
      <c r="BT7" s="70">
        <f>SUM(BT8:BT13)</f>
        <v>0</v>
      </c>
      <c r="BU7" s="70">
        <f>SUM(BU8:BU13)</f>
        <v>0</v>
      </c>
      <c r="BV7" s="49">
        <f>COUNTIF(BV8:BV13,"&lt;&gt;")</f>
        <v>0</v>
      </c>
      <c r="BW7" s="49">
        <f>COUNTIF(BW8:BW13,"&lt;&gt;")</f>
        <v>0</v>
      </c>
      <c r="BX7" s="70">
        <f>SUM(BX8:BX13)</f>
        <v>0</v>
      </c>
      <c r="BY7" s="70">
        <f>SUM(BY8:BY13)</f>
        <v>0</v>
      </c>
      <c r="BZ7" s="49">
        <f>COUNTIF(BZ8:BZ13,"&lt;&gt;")</f>
        <v>0</v>
      </c>
      <c r="CA7" s="49">
        <f>COUNTIF(CA8:CA13,"&lt;&gt;")</f>
        <v>0</v>
      </c>
      <c r="CB7" s="70">
        <f>SUM(CB8:CB13)</f>
        <v>0</v>
      </c>
      <c r="CC7" s="70">
        <f>SUM(CC8:CC13)</f>
        <v>0</v>
      </c>
      <c r="CD7" s="49">
        <f>COUNTIF(CD8:CD13,"&lt;&gt;")</f>
        <v>0</v>
      </c>
      <c r="CE7" s="49">
        <f>COUNTIF(CE8:CE13,"&lt;&gt;")</f>
        <v>0</v>
      </c>
      <c r="CF7" s="70">
        <f>SUM(CF8:CF13)</f>
        <v>0</v>
      </c>
      <c r="CG7" s="70">
        <f>SUM(CG8:CG13)</f>
        <v>0</v>
      </c>
      <c r="CH7" s="49">
        <f>COUNTIF(CH8:CH13,"&lt;&gt;")</f>
        <v>0</v>
      </c>
      <c r="CI7" s="49">
        <f>COUNTIF(CI8:CI13,"&lt;&gt;")</f>
        <v>0</v>
      </c>
      <c r="CJ7" s="70">
        <f>SUM(CJ8:CJ13)</f>
        <v>0</v>
      </c>
      <c r="CK7" s="70">
        <f>SUM(CK8:CK13)</f>
        <v>0</v>
      </c>
      <c r="CL7" s="49">
        <f>COUNTIF(CL8:CL13,"&lt;&gt;")</f>
        <v>0</v>
      </c>
      <c r="CM7" s="49">
        <f>COUNTIF(CM8:CM13,"&lt;&gt;")</f>
        <v>0</v>
      </c>
      <c r="CN7" s="70">
        <f>SUM(CN8:CN13)</f>
        <v>0</v>
      </c>
      <c r="CO7" s="70">
        <f>SUM(CO8:CO13)</f>
        <v>0</v>
      </c>
      <c r="CP7" s="49">
        <f>COUNTIF(CP8:CP13,"&lt;&gt;")</f>
        <v>0</v>
      </c>
      <c r="CQ7" s="49">
        <f>COUNTIF(CQ8:CQ13,"&lt;&gt;")</f>
        <v>0</v>
      </c>
      <c r="CR7" s="70">
        <f>SUM(CR8:CR13)</f>
        <v>0</v>
      </c>
      <c r="CS7" s="70">
        <f>SUM(CS8:CS13)</f>
        <v>0</v>
      </c>
      <c r="CT7" s="49">
        <f>COUNTIF(CT8:CT13,"&lt;&gt;")</f>
        <v>0</v>
      </c>
      <c r="CU7" s="49">
        <f>COUNTIF(CU8:CU13,"&lt;&gt;")</f>
        <v>0</v>
      </c>
      <c r="CV7" s="70">
        <f>SUM(CV8:CV13)</f>
        <v>0</v>
      </c>
      <c r="CW7" s="70">
        <f>SUM(CW8:CW13)</f>
        <v>0</v>
      </c>
      <c r="CX7" s="49">
        <f>COUNTIF(CX8:CX13,"&lt;&gt;")</f>
        <v>0</v>
      </c>
      <c r="CY7" s="49">
        <f>COUNTIF(CY8:CY13,"&lt;&gt;")</f>
        <v>0</v>
      </c>
      <c r="CZ7" s="70">
        <f>SUM(CZ8:CZ13)</f>
        <v>0</v>
      </c>
      <c r="DA7" s="70">
        <f>SUM(DA8:DA13)</f>
        <v>0</v>
      </c>
      <c r="DB7" s="49">
        <f>COUNTIF(DB8:DB13,"&lt;&gt;")</f>
        <v>0</v>
      </c>
      <c r="DC7" s="49">
        <f>COUNTIF(DC8:DC13,"&lt;&gt;")</f>
        <v>0</v>
      </c>
      <c r="DD7" s="70">
        <f>SUM(DD8:DD13)</f>
        <v>0</v>
      </c>
      <c r="DE7" s="70">
        <f>SUM(DE8:DE13)</f>
        <v>0</v>
      </c>
      <c r="DF7" s="49">
        <f>COUNTIF(DF8:DF13,"&lt;&gt;")</f>
        <v>0</v>
      </c>
      <c r="DG7" s="49">
        <f>COUNTIF(DG8:DG13,"&lt;&gt;")</f>
        <v>0</v>
      </c>
      <c r="DH7" s="70">
        <f>SUM(DH8:DH13)</f>
        <v>0</v>
      </c>
      <c r="DI7" s="70">
        <f>SUM(DI8:DI13)</f>
        <v>0</v>
      </c>
      <c r="DJ7" s="49">
        <f>COUNTIF(DJ8:DJ13,"&lt;&gt;")</f>
        <v>0</v>
      </c>
      <c r="DK7" s="49">
        <f>COUNTIF(DK8:DK13,"&lt;&gt;")</f>
        <v>0</v>
      </c>
      <c r="DL7" s="70">
        <f>SUM(DL8:DL13)</f>
        <v>0</v>
      </c>
      <c r="DM7" s="70">
        <f>SUM(DM8:DM13)</f>
        <v>0</v>
      </c>
      <c r="DN7" s="49">
        <f>COUNTIF(DN8:DN13,"&lt;&gt;")</f>
        <v>0</v>
      </c>
      <c r="DO7" s="49">
        <f>COUNTIF(DO8:DO13,"&lt;&gt;")</f>
        <v>0</v>
      </c>
      <c r="DP7" s="70">
        <f>SUM(DP8:DP13)</f>
        <v>0</v>
      </c>
      <c r="DQ7" s="70">
        <f>SUM(DQ8:DQ13)</f>
        <v>0</v>
      </c>
      <c r="DR7" s="49">
        <f>COUNTIF(DR8:DR13,"&lt;&gt;")</f>
        <v>0</v>
      </c>
      <c r="DS7" s="49">
        <f>COUNTIF(DS8:DS13,"&lt;&gt;")</f>
        <v>0</v>
      </c>
      <c r="DT7" s="70">
        <f>SUM(DT8:DT13)</f>
        <v>0</v>
      </c>
      <c r="DU7" s="70">
        <f>SUM(DU8:DU13)</f>
        <v>0</v>
      </c>
    </row>
    <row r="8" spans="1:125" s="50" customFormat="1" ht="12" customHeight="1">
      <c r="A8" s="51" t="s">
        <v>422</v>
      </c>
      <c r="B8" s="64" t="s">
        <v>467</v>
      </c>
      <c r="C8" s="51" t="s">
        <v>468</v>
      </c>
      <c r="D8" s="72">
        <f aca="true" t="shared" si="0" ref="D8:E13">SUM(H8,L8,P8,T8,X8,AB8,AF8,AJ8,AN8,AR8,AV8,AZ8,BD8,BH8,BL8,BP8,BT8,BX8,CB8,CF8,CJ8,CN8,CR8,CV8,CZ8,DD8,DH8,DL8,DP8,DT8)</f>
        <v>47557</v>
      </c>
      <c r="E8" s="72">
        <f t="shared" si="0"/>
        <v>66615</v>
      </c>
      <c r="F8" s="66" t="s">
        <v>629</v>
      </c>
      <c r="G8" s="52" t="s">
        <v>630</v>
      </c>
      <c r="H8" s="72">
        <v>25848</v>
      </c>
      <c r="I8" s="72">
        <v>19439</v>
      </c>
      <c r="J8" s="66" t="s">
        <v>631</v>
      </c>
      <c r="K8" s="52" t="s">
        <v>632</v>
      </c>
      <c r="L8" s="72">
        <v>21709</v>
      </c>
      <c r="M8" s="72">
        <v>18785</v>
      </c>
      <c r="N8" s="66" t="s">
        <v>633</v>
      </c>
      <c r="O8" s="52" t="s">
        <v>634</v>
      </c>
      <c r="P8" s="72">
        <v>0</v>
      </c>
      <c r="Q8" s="72">
        <v>28391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422</v>
      </c>
      <c r="B9" s="64" t="s">
        <v>461</v>
      </c>
      <c r="C9" s="51" t="s">
        <v>462</v>
      </c>
      <c r="D9" s="72">
        <f t="shared" si="0"/>
        <v>78544</v>
      </c>
      <c r="E9" s="72">
        <f t="shared" si="0"/>
        <v>0</v>
      </c>
      <c r="F9" s="66" t="s">
        <v>635</v>
      </c>
      <c r="G9" s="52" t="s">
        <v>636</v>
      </c>
      <c r="H9" s="72">
        <v>49640</v>
      </c>
      <c r="I9" s="72">
        <v>0</v>
      </c>
      <c r="J9" s="66" t="s">
        <v>637</v>
      </c>
      <c r="K9" s="52" t="s">
        <v>638</v>
      </c>
      <c r="L9" s="72">
        <v>28904</v>
      </c>
      <c r="M9" s="72">
        <v>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422</v>
      </c>
      <c r="B10" s="64" t="s">
        <v>425</v>
      </c>
      <c r="C10" s="51" t="s">
        <v>426</v>
      </c>
      <c r="D10" s="72">
        <f t="shared" si="0"/>
        <v>378965</v>
      </c>
      <c r="E10" s="72">
        <f t="shared" si="0"/>
        <v>404966</v>
      </c>
      <c r="F10" s="66" t="s">
        <v>639</v>
      </c>
      <c r="G10" s="52" t="s">
        <v>640</v>
      </c>
      <c r="H10" s="72">
        <v>314410</v>
      </c>
      <c r="I10" s="72">
        <v>278652</v>
      </c>
      <c r="J10" s="66" t="s">
        <v>641</v>
      </c>
      <c r="K10" s="52" t="s">
        <v>642</v>
      </c>
      <c r="L10" s="72">
        <v>20393</v>
      </c>
      <c r="M10" s="72">
        <v>32455</v>
      </c>
      <c r="N10" s="66" t="s">
        <v>643</v>
      </c>
      <c r="O10" s="52" t="s">
        <v>644</v>
      </c>
      <c r="P10" s="72">
        <v>12397</v>
      </c>
      <c r="Q10" s="72">
        <v>28826</v>
      </c>
      <c r="R10" s="66" t="s">
        <v>645</v>
      </c>
      <c r="S10" s="52" t="s">
        <v>646</v>
      </c>
      <c r="T10" s="72">
        <v>5650</v>
      </c>
      <c r="U10" s="72">
        <v>7271</v>
      </c>
      <c r="V10" s="66" t="s">
        <v>647</v>
      </c>
      <c r="W10" s="52" t="s">
        <v>648</v>
      </c>
      <c r="X10" s="72">
        <v>26115</v>
      </c>
      <c r="Y10" s="72">
        <v>57762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422</v>
      </c>
      <c r="B11" s="64" t="s">
        <v>431</v>
      </c>
      <c r="C11" s="51" t="s">
        <v>432</v>
      </c>
      <c r="D11" s="72">
        <f t="shared" si="0"/>
        <v>1255345</v>
      </c>
      <c r="E11" s="72">
        <f t="shared" si="0"/>
        <v>301717</v>
      </c>
      <c r="F11" s="66" t="s">
        <v>649</v>
      </c>
      <c r="G11" s="52" t="s">
        <v>650</v>
      </c>
      <c r="H11" s="72">
        <v>686516</v>
      </c>
      <c r="I11" s="72">
        <v>199335</v>
      </c>
      <c r="J11" s="66" t="s">
        <v>651</v>
      </c>
      <c r="K11" s="52" t="s">
        <v>652</v>
      </c>
      <c r="L11" s="72">
        <v>139751</v>
      </c>
      <c r="M11" s="72">
        <v>0</v>
      </c>
      <c r="N11" s="66" t="s">
        <v>653</v>
      </c>
      <c r="O11" s="52" t="s">
        <v>654</v>
      </c>
      <c r="P11" s="72">
        <v>34223</v>
      </c>
      <c r="Q11" s="72">
        <v>9152</v>
      </c>
      <c r="R11" s="66" t="s">
        <v>655</v>
      </c>
      <c r="S11" s="52" t="s">
        <v>656</v>
      </c>
      <c r="T11" s="72">
        <v>102689</v>
      </c>
      <c r="U11" s="72">
        <v>39472</v>
      </c>
      <c r="V11" s="66" t="s">
        <v>635</v>
      </c>
      <c r="W11" s="52" t="s">
        <v>636</v>
      </c>
      <c r="X11" s="72">
        <v>80929</v>
      </c>
      <c r="Y11" s="72">
        <v>26702</v>
      </c>
      <c r="Z11" s="66" t="s">
        <v>637</v>
      </c>
      <c r="AA11" s="52" t="s">
        <v>638</v>
      </c>
      <c r="AB11" s="72">
        <v>81134</v>
      </c>
      <c r="AC11" s="72">
        <v>27056</v>
      </c>
      <c r="AD11" s="66" t="s">
        <v>633</v>
      </c>
      <c r="AE11" s="52" t="s">
        <v>634</v>
      </c>
      <c r="AF11" s="72">
        <v>48731</v>
      </c>
      <c r="AG11" s="72">
        <v>0</v>
      </c>
      <c r="AH11" s="66" t="s">
        <v>629</v>
      </c>
      <c r="AI11" s="52" t="s">
        <v>630</v>
      </c>
      <c r="AJ11" s="72">
        <v>42167</v>
      </c>
      <c r="AK11" s="72">
        <v>0</v>
      </c>
      <c r="AL11" s="66" t="s">
        <v>631</v>
      </c>
      <c r="AM11" s="52" t="s">
        <v>632</v>
      </c>
      <c r="AN11" s="72">
        <v>39205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422</v>
      </c>
      <c r="B12" s="54" t="s">
        <v>427</v>
      </c>
      <c r="C12" s="53" t="s">
        <v>428</v>
      </c>
      <c r="D12" s="74">
        <f t="shared" si="0"/>
        <v>34756</v>
      </c>
      <c r="E12" s="74">
        <f t="shared" si="0"/>
        <v>0</v>
      </c>
      <c r="F12" s="54" t="s">
        <v>639</v>
      </c>
      <c r="G12" s="53" t="s">
        <v>640</v>
      </c>
      <c r="H12" s="74">
        <v>11883</v>
      </c>
      <c r="I12" s="74">
        <v>0</v>
      </c>
      <c r="J12" s="54" t="s">
        <v>645</v>
      </c>
      <c r="K12" s="53" t="s">
        <v>646</v>
      </c>
      <c r="L12" s="74">
        <v>3862</v>
      </c>
      <c r="M12" s="74">
        <v>0</v>
      </c>
      <c r="N12" s="54" t="s">
        <v>643</v>
      </c>
      <c r="O12" s="53" t="s">
        <v>644</v>
      </c>
      <c r="P12" s="74">
        <v>7582</v>
      </c>
      <c r="Q12" s="74">
        <v>0</v>
      </c>
      <c r="R12" s="54" t="s">
        <v>647</v>
      </c>
      <c r="S12" s="53" t="s">
        <v>648</v>
      </c>
      <c r="T12" s="74">
        <v>11429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422</v>
      </c>
      <c r="B13" s="54" t="s">
        <v>435</v>
      </c>
      <c r="C13" s="53" t="s">
        <v>436</v>
      </c>
      <c r="D13" s="74">
        <f t="shared" si="0"/>
        <v>376981</v>
      </c>
      <c r="E13" s="74">
        <f t="shared" si="0"/>
        <v>104267</v>
      </c>
      <c r="F13" s="54" t="s">
        <v>657</v>
      </c>
      <c r="G13" s="53" t="s">
        <v>658</v>
      </c>
      <c r="H13" s="74">
        <v>182759</v>
      </c>
      <c r="I13" s="74">
        <v>39247</v>
      </c>
      <c r="J13" s="54" t="s">
        <v>659</v>
      </c>
      <c r="K13" s="53" t="s">
        <v>660</v>
      </c>
      <c r="L13" s="74">
        <v>25481</v>
      </c>
      <c r="M13" s="74">
        <v>7599</v>
      </c>
      <c r="N13" s="54" t="s">
        <v>661</v>
      </c>
      <c r="O13" s="53" t="s">
        <v>662</v>
      </c>
      <c r="P13" s="74">
        <v>57947</v>
      </c>
      <c r="Q13" s="74">
        <v>7766</v>
      </c>
      <c r="R13" s="54" t="s">
        <v>663</v>
      </c>
      <c r="S13" s="53" t="s">
        <v>664</v>
      </c>
      <c r="T13" s="74">
        <v>62501</v>
      </c>
      <c r="U13" s="74">
        <v>38462</v>
      </c>
      <c r="V13" s="54" t="s">
        <v>665</v>
      </c>
      <c r="W13" s="53" t="s">
        <v>666</v>
      </c>
      <c r="X13" s="74">
        <v>48293</v>
      </c>
      <c r="Y13" s="74">
        <v>11193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509</v>
      </c>
      <c r="D2" s="25" t="s">
        <v>107</v>
      </c>
      <c r="E2" s="145" t="s">
        <v>510</v>
      </c>
      <c r="F2" s="3"/>
      <c r="G2" s="3"/>
      <c r="H2" s="3"/>
      <c r="I2" s="3"/>
      <c r="J2" s="3"/>
      <c r="K2" s="3"/>
      <c r="L2" s="3" t="str">
        <f>LEFT(D2,2)</f>
        <v>31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511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512</v>
      </c>
      <c r="C6" s="193"/>
      <c r="D6" s="194"/>
      <c r="E6" s="13" t="s">
        <v>41</v>
      </c>
      <c r="F6" s="14" t="s">
        <v>43</v>
      </c>
      <c r="H6" s="170" t="s">
        <v>513</v>
      </c>
      <c r="I6" s="195"/>
      <c r="J6" s="195"/>
      <c r="K6" s="183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514</v>
      </c>
      <c r="AL6" s="28" t="s">
        <v>6</v>
      </c>
    </row>
    <row r="7" spans="2:38" ht="19.5" customHeight="1">
      <c r="B7" s="188" t="s">
        <v>77</v>
      </c>
      <c r="C7" s="190"/>
      <c r="D7" s="190"/>
      <c r="E7" s="17">
        <f aca="true" t="shared" si="0" ref="E7:E12">AF7</f>
        <v>41690</v>
      </c>
      <c r="F7" s="17">
        <f aca="true" t="shared" si="1" ref="F7:F12">AF14</f>
        <v>0</v>
      </c>
      <c r="H7" s="176" t="s">
        <v>415</v>
      </c>
      <c r="I7" s="176" t="s">
        <v>515</v>
      </c>
      <c r="J7" s="170" t="s">
        <v>85</v>
      </c>
      <c r="K7" s="172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516</v>
      </c>
      <c r="AE7" s="40" t="s">
        <v>517</v>
      </c>
      <c r="AF7" s="36">
        <f aca="true" ca="1" t="shared" si="4" ref="AF7:AF38">IF(AF$2=0,INDIRECT("'"&amp;AD7&amp;"'!"&amp;AE7&amp;$AI$2),0)</f>
        <v>41690</v>
      </c>
      <c r="AG7" s="40"/>
      <c r="AH7" s="122" t="str">
        <f>+'廃棄物事業経費（歳入）'!B7</f>
        <v>31000</v>
      </c>
      <c r="AI7" s="2">
        <v>7</v>
      </c>
      <c r="AK7" s="26" t="s">
        <v>518</v>
      </c>
      <c r="AL7" s="28" t="s">
        <v>7</v>
      </c>
    </row>
    <row r="8" spans="2:38" ht="19.5" customHeight="1">
      <c r="B8" s="188" t="s">
        <v>519</v>
      </c>
      <c r="C8" s="190"/>
      <c r="D8" s="190"/>
      <c r="E8" s="17">
        <f t="shared" si="0"/>
        <v>12526</v>
      </c>
      <c r="F8" s="17">
        <f t="shared" si="1"/>
        <v>0</v>
      </c>
      <c r="H8" s="179"/>
      <c r="I8" s="179"/>
      <c r="J8" s="170" t="s">
        <v>87</v>
      </c>
      <c r="K8" s="183"/>
      <c r="L8" s="17">
        <f t="shared" si="2"/>
        <v>77853</v>
      </c>
      <c r="M8" s="17">
        <f t="shared" si="3"/>
        <v>0</v>
      </c>
      <c r="AC8" s="15" t="s">
        <v>519</v>
      </c>
      <c r="AD8" s="41" t="s">
        <v>516</v>
      </c>
      <c r="AE8" s="40" t="s">
        <v>520</v>
      </c>
      <c r="AF8" s="36">
        <f ca="1" t="shared" si="4"/>
        <v>12526</v>
      </c>
      <c r="AG8" s="40"/>
      <c r="AH8" s="122" t="str">
        <f>+'廃棄物事業経費（歳入）'!B8</f>
        <v>31201</v>
      </c>
      <c r="AI8" s="2">
        <v>8</v>
      </c>
      <c r="AK8" s="26" t="s">
        <v>521</v>
      </c>
      <c r="AL8" s="28" t="s">
        <v>8</v>
      </c>
    </row>
    <row r="9" spans="2:38" ht="19.5" customHeight="1">
      <c r="B9" s="188" t="s">
        <v>80</v>
      </c>
      <c r="C9" s="190"/>
      <c r="D9" s="190"/>
      <c r="E9" s="17">
        <f t="shared" si="0"/>
        <v>3800</v>
      </c>
      <c r="F9" s="17">
        <f t="shared" si="1"/>
        <v>0</v>
      </c>
      <c r="H9" s="179"/>
      <c r="I9" s="179"/>
      <c r="J9" s="170" t="s">
        <v>89</v>
      </c>
      <c r="K9" s="172"/>
      <c r="L9" s="17">
        <f t="shared" si="2"/>
        <v>333028</v>
      </c>
      <c r="M9" s="17">
        <f t="shared" si="3"/>
        <v>0</v>
      </c>
      <c r="AC9" s="15" t="s">
        <v>80</v>
      </c>
      <c r="AD9" s="41" t="s">
        <v>516</v>
      </c>
      <c r="AE9" s="40" t="s">
        <v>522</v>
      </c>
      <c r="AF9" s="36">
        <f ca="1" t="shared" si="4"/>
        <v>3800</v>
      </c>
      <c r="AG9" s="40"/>
      <c r="AH9" s="122" t="str">
        <f>+'廃棄物事業経費（歳入）'!B9</f>
        <v>31202</v>
      </c>
      <c r="AI9" s="2">
        <v>9</v>
      </c>
      <c r="AK9" s="26" t="s">
        <v>523</v>
      </c>
      <c r="AL9" s="28" t="s">
        <v>9</v>
      </c>
    </row>
    <row r="10" spans="2:38" ht="19.5" customHeight="1">
      <c r="B10" s="188" t="s">
        <v>524</v>
      </c>
      <c r="C10" s="190"/>
      <c r="D10" s="190"/>
      <c r="E10" s="17">
        <f t="shared" si="0"/>
        <v>1716691</v>
      </c>
      <c r="F10" s="17">
        <f t="shared" si="1"/>
        <v>106594</v>
      </c>
      <c r="H10" s="179"/>
      <c r="I10" s="180"/>
      <c r="J10" s="170" t="s">
        <v>0</v>
      </c>
      <c r="K10" s="172"/>
      <c r="L10" s="17">
        <f t="shared" si="2"/>
        <v>500</v>
      </c>
      <c r="M10" s="17">
        <f t="shared" si="3"/>
        <v>0</v>
      </c>
      <c r="AC10" s="15" t="s">
        <v>524</v>
      </c>
      <c r="AD10" s="41" t="s">
        <v>516</v>
      </c>
      <c r="AE10" s="40" t="s">
        <v>525</v>
      </c>
      <c r="AF10" s="36">
        <f ca="1" t="shared" si="4"/>
        <v>1716691</v>
      </c>
      <c r="AG10" s="40"/>
      <c r="AH10" s="122" t="str">
        <f>+'廃棄物事業経費（歳入）'!B10</f>
        <v>31203</v>
      </c>
      <c r="AI10" s="2">
        <v>10</v>
      </c>
      <c r="AK10" s="26" t="s">
        <v>526</v>
      </c>
      <c r="AL10" s="28" t="s">
        <v>10</v>
      </c>
    </row>
    <row r="11" spans="2:38" ht="19.5" customHeight="1">
      <c r="B11" s="188" t="s">
        <v>527</v>
      </c>
      <c r="C11" s="190"/>
      <c r="D11" s="190"/>
      <c r="E11" s="17">
        <f t="shared" si="0"/>
        <v>2172148</v>
      </c>
      <c r="F11" s="17">
        <f t="shared" si="1"/>
        <v>877565</v>
      </c>
      <c r="H11" s="179"/>
      <c r="I11" s="191" t="s">
        <v>57</v>
      </c>
      <c r="J11" s="191"/>
      <c r="K11" s="191"/>
      <c r="L11" s="17">
        <f t="shared" si="2"/>
        <v>8883</v>
      </c>
      <c r="M11" s="17">
        <f t="shared" si="3"/>
        <v>0</v>
      </c>
      <c r="AC11" s="15" t="s">
        <v>527</v>
      </c>
      <c r="AD11" s="41" t="s">
        <v>516</v>
      </c>
      <c r="AE11" s="40" t="s">
        <v>528</v>
      </c>
      <c r="AF11" s="36">
        <f ca="1" t="shared" si="4"/>
        <v>2172148</v>
      </c>
      <c r="AG11" s="40"/>
      <c r="AH11" s="122" t="str">
        <f>+'廃棄物事業経費（歳入）'!B11</f>
        <v>31204</v>
      </c>
      <c r="AI11" s="2">
        <v>11</v>
      </c>
      <c r="AK11" s="26" t="s">
        <v>529</v>
      </c>
      <c r="AL11" s="28" t="s">
        <v>11</v>
      </c>
    </row>
    <row r="12" spans="2:38" ht="19.5" customHeight="1">
      <c r="B12" s="188" t="s">
        <v>0</v>
      </c>
      <c r="C12" s="190"/>
      <c r="D12" s="190"/>
      <c r="E12" s="17">
        <f t="shared" si="0"/>
        <v>318890</v>
      </c>
      <c r="F12" s="17">
        <f t="shared" si="1"/>
        <v>76078</v>
      </c>
      <c r="H12" s="179"/>
      <c r="I12" s="191" t="s">
        <v>530</v>
      </c>
      <c r="J12" s="191"/>
      <c r="K12" s="191"/>
      <c r="L12" s="17">
        <f t="shared" si="2"/>
        <v>510882</v>
      </c>
      <c r="M12" s="17">
        <f t="shared" si="3"/>
        <v>0</v>
      </c>
      <c r="AC12" s="15" t="s">
        <v>0</v>
      </c>
      <c r="AD12" s="41" t="s">
        <v>516</v>
      </c>
      <c r="AE12" s="40" t="s">
        <v>531</v>
      </c>
      <c r="AF12" s="36">
        <f ca="1" t="shared" si="4"/>
        <v>318890</v>
      </c>
      <c r="AG12" s="40"/>
      <c r="AH12" s="122" t="str">
        <f>+'廃棄物事業経費（歳入）'!B12</f>
        <v>31302</v>
      </c>
      <c r="AI12" s="2">
        <v>12</v>
      </c>
      <c r="AK12" s="26" t="s">
        <v>532</v>
      </c>
      <c r="AL12" s="28" t="s">
        <v>12</v>
      </c>
    </row>
    <row r="13" spans="2:38" ht="19.5" customHeight="1">
      <c r="B13" s="184" t="s">
        <v>533</v>
      </c>
      <c r="C13" s="192"/>
      <c r="D13" s="192"/>
      <c r="E13" s="18">
        <f>SUM(E7:E12)</f>
        <v>4265745</v>
      </c>
      <c r="F13" s="18">
        <f>SUM(F7:F12)</f>
        <v>1060237</v>
      </c>
      <c r="H13" s="179"/>
      <c r="I13" s="173" t="s">
        <v>419</v>
      </c>
      <c r="J13" s="174"/>
      <c r="K13" s="175"/>
      <c r="L13" s="19">
        <f>SUM(L7:L12)</f>
        <v>931146</v>
      </c>
      <c r="M13" s="19">
        <f>SUM(M7:M12)</f>
        <v>0</v>
      </c>
      <c r="AC13" s="15" t="s">
        <v>54</v>
      </c>
      <c r="AD13" s="41" t="s">
        <v>516</v>
      </c>
      <c r="AE13" s="40" t="s">
        <v>534</v>
      </c>
      <c r="AF13" s="36">
        <f ca="1" t="shared" si="4"/>
        <v>6192072</v>
      </c>
      <c r="AG13" s="40"/>
      <c r="AH13" s="122" t="str">
        <f>+'廃棄物事業経費（歳入）'!B13</f>
        <v>31325</v>
      </c>
      <c r="AI13" s="2">
        <v>13</v>
      </c>
      <c r="AK13" s="26" t="s">
        <v>535</v>
      </c>
      <c r="AL13" s="28" t="s">
        <v>13</v>
      </c>
    </row>
    <row r="14" spans="2:38" ht="19.5" customHeight="1">
      <c r="B14" s="20"/>
      <c r="C14" s="186" t="s">
        <v>536</v>
      </c>
      <c r="D14" s="187"/>
      <c r="E14" s="22">
        <f>E13-E11</f>
        <v>2093597</v>
      </c>
      <c r="F14" s="22">
        <f>F13-F11</f>
        <v>182672</v>
      </c>
      <c r="H14" s="180"/>
      <c r="I14" s="20"/>
      <c r="J14" s="24"/>
      <c r="K14" s="21" t="s">
        <v>536</v>
      </c>
      <c r="L14" s="23">
        <f>L13-L12</f>
        <v>420264</v>
      </c>
      <c r="M14" s="23">
        <f>M13-M12</f>
        <v>0</v>
      </c>
      <c r="AC14" s="15" t="s">
        <v>77</v>
      </c>
      <c r="AD14" s="41" t="s">
        <v>516</v>
      </c>
      <c r="AE14" s="40" t="s">
        <v>537</v>
      </c>
      <c r="AF14" s="36">
        <f ca="1" t="shared" si="4"/>
        <v>0</v>
      </c>
      <c r="AG14" s="40"/>
      <c r="AH14" s="122" t="str">
        <f>+'廃棄物事業経費（歳入）'!B14</f>
        <v>31328</v>
      </c>
      <c r="AI14" s="2">
        <v>14</v>
      </c>
      <c r="AK14" s="26" t="s">
        <v>538</v>
      </c>
      <c r="AL14" s="28" t="s">
        <v>14</v>
      </c>
    </row>
    <row r="15" spans="2:38" ht="19.5" customHeight="1">
      <c r="B15" s="188" t="s">
        <v>54</v>
      </c>
      <c r="C15" s="190"/>
      <c r="D15" s="190"/>
      <c r="E15" s="17">
        <f>AF13</f>
        <v>6192072</v>
      </c>
      <c r="F15" s="17">
        <f>AF20</f>
        <v>914468</v>
      </c>
      <c r="H15" s="176" t="s">
        <v>539</v>
      </c>
      <c r="I15" s="176" t="s">
        <v>540</v>
      </c>
      <c r="J15" s="16" t="s">
        <v>91</v>
      </c>
      <c r="K15" s="27"/>
      <c r="L15" s="17">
        <f aca="true" t="shared" si="5" ref="L15:L28">AF27</f>
        <v>669262</v>
      </c>
      <c r="M15" s="17">
        <f aca="true" t="shared" si="6" ref="M15:M28">AF48</f>
        <v>146376</v>
      </c>
      <c r="AC15" s="15" t="s">
        <v>519</v>
      </c>
      <c r="AD15" s="41" t="s">
        <v>516</v>
      </c>
      <c r="AE15" s="40" t="s">
        <v>541</v>
      </c>
      <c r="AF15" s="36">
        <f ca="1" t="shared" si="4"/>
        <v>0</v>
      </c>
      <c r="AG15" s="40"/>
      <c r="AH15" s="122" t="str">
        <f>+'廃棄物事業経費（歳入）'!B15</f>
        <v>31329</v>
      </c>
      <c r="AI15" s="2">
        <v>15</v>
      </c>
      <c r="AK15" s="26" t="s">
        <v>542</v>
      </c>
      <c r="AL15" s="28" t="s">
        <v>15</v>
      </c>
    </row>
    <row r="16" spans="2:38" ht="19.5" customHeight="1">
      <c r="B16" s="184" t="s">
        <v>1</v>
      </c>
      <c r="C16" s="185"/>
      <c r="D16" s="185"/>
      <c r="E16" s="18">
        <f>SUM(E13,E15)</f>
        <v>10457817</v>
      </c>
      <c r="F16" s="18">
        <f>SUM(F13,F15)</f>
        <v>1974705</v>
      </c>
      <c r="H16" s="177"/>
      <c r="I16" s="179"/>
      <c r="J16" s="179" t="s">
        <v>543</v>
      </c>
      <c r="K16" s="13" t="s">
        <v>93</v>
      </c>
      <c r="L16" s="17">
        <f t="shared" si="5"/>
        <v>130290</v>
      </c>
      <c r="M16" s="17">
        <f t="shared" si="6"/>
        <v>2297</v>
      </c>
      <c r="AC16" s="15" t="s">
        <v>80</v>
      </c>
      <c r="AD16" s="41" t="s">
        <v>516</v>
      </c>
      <c r="AE16" s="40" t="s">
        <v>544</v>
      </c>
      <c r="AF16" s="36">
        <f ca="1" t="shared" si="4"/>
        <v>0</v>
      </c>
      <c r="AG16" s="40"/>
      <c r="AH16" s="122" t="str">
        <f>+'廃棄物事業経費（歳入）'!B16</f>
        <v>31364</v>
      </c>
      <c r="AI16" s="2">
        <v>16</v>
      </c>
      <c r="AK16" s="26" t="s">
        <v>545</v>
      </c>
      <c r="AL16" s="28" t="s">
        <v>16</v>
      </c>
    </row>
    <row r="17" spans="2:38" ht="19.5" customHeight="1">
      <c r="B17" s="20"/>
      <c r="C17" s="186" t="s">
        <v>536</v>
      </c>
      <c r="D17" s="187"/>
      <c r="E17" s="22">
        <f>SUM(E14:E15)</f>
        <v>8285669</v>
      </c>
      <c r="F17" s="22">
        <f>SUM(F14:F15)</f>
        <v>1097140</v>
      </c>
      <c r="H17" s="177"/>
      <c r="I17" s="179"/>
      <c r="J17" s="179"/>
      <c r="K17" s="13" t="s">
        <v>95</v>
      </c>
      <c r="L17" s="17">
        <f t="shared" si="5"/>
        <v>108135</v>
      </c>
      <c r="M17" s="17">
        <f t="shared" si="6"/>
        <v>17254</v>
      </c>
      <c r="AC17" s="15" t="s">
        <v>524</v>
      </c>
      <c r="AD17" s="41" t="s">
        <v>516</v>
      </c>
      <c r="AE17" s="40" t="s">
        <v>546</v>
      </c>
      <c r="AF17" s="36">
        <f ca="1" t="shared" si="4"/>
        <v>106594</v>
      </c>
      <c r="AG17" s="40"/>
      <c r="AH17" s="122" t="str">
        <f>+'廃棄物事業経費（歳入）'!B17</f>
        <v>31370</v>
      </c>
      <c r="AI17" s="2">
        <v>17</v>
      </c>
      <c r="AK17" s="26" t="s">
        <v>547</v>
      </c>
      <c r="AL17" s="28" t="s">
        <v>17</v>
      </c>
    </row>
    <row r="18" spans="8:38" ht="19.5" customHeight="1">
      <c r="H18" s="177"/>
      <c r="I18" s="180"/>
      <c r="J18" s="180"/>
      <c r="K18" s="13" t="s">
        <v>97</v>
      </c>
      <c r="L18" s="17">
        <f t="shared" si="5"/>
        <v>2369</v>
      </c>
      <c r="M18" s="17">
        <f t="shared" si="6"/>
        <v>0</v>
      </c>
      <c r="AC18" s="15" t="s">
        <v>527</v>
      </c>
      <c r="AD18" s="41" t="s">
        <v>516</v>
      </c>
      <c r="AE18" s="40" t="s">
        <v>548</v>
      </c>
      <c r="AF18" s="36">
        <f ca="1" t="shared" si="4"/>
        <v>877565</v>
      </c>
      <c r="AG18" s="40"/>
      <c r="AH18" s="122" t="str">
        <f>+'廃棄物事業経費（歳入）'!B18</f>
        <v>31371</v>
      </c>
      <c r="AI18" s="2">
        <v>18</v>
      </c>
      <c r="AK18" s="26" t="s">
        <v>549</v>
      </c>
      <c r="AL18" s="28" t="s">
        <v>18</v>
      </c>
    </row>
    <row r="19" spans="8:38" ht="19.5" customHeight="1">
      <c r="H19" s="177"/>
      <c r="I19" s="176" t="s">
        <v>550</v>
      </c>
      <c r="J19" s="170" t="s">
        <v>99</v>
      </c>
      <c r="K19" s="172"/>
      <c r="L19" s="17">
        <f t="shared" si="5"/>
        <v>234101</v>
      </c>
      <c r="M19" s="17">
        <f t="shared" si="6"/>
        <v>201</v>
      </c>
      <c r="AC19" s="15" t="s">
        <v>0</v>
      </c>
      <c r="AD19" s="41" t="s">
        <v>516</v>
      </c>
      <c r="AE19" s="40" t="s">
        <v>551</v>
      </c>
      <c r="AF19" s="36">
        <f ca="1" t="shared" si="4"/>
        <v>76078</v>
      </c>
      <c r="AG19" s="40"/>
      <c r="AH19" s="122" t="str">
        <f>+'廃棄物事業経費（歳入）'!B19</f>
        <v>31372</v>
      </c>
      <c r="AI19" s="2">
        <v>19</v>
      </c>
      <c r="AK19" s="26" t="s">
        <v>552</v>
      </c>
      <c r="AL19" s="28" t="s">
        <v>19</v>
      </c>
    </row>
    <row r="20" spans="2:38" ht="19.5" customHeight="1">
      <c r="B20" s="188" t="s">
        <v>553</v>
      </c>
      <c r="C20" s="189"/>
      <c r="D20" s="189"/>
      <c r="E20" s="29">
        <f>E11</f>
        <v>2172148</v>
      </c>
      <c r="F20" s="29">
        <f>F11</f>
        <v>877565</v>
      </c>
      <c r="H20" s="177"/>
      <c r="I20" s="179"/>
      <c r="J20" s="170" t="s">
        <v>101</v>
      </c>
      <c r="K20" s="172"/>
      <c r="L20" s="17">
        <f t="shared" si="5"/>
        <v>1200249</v>
      </c>
      <c r="M20" s="17">
        <f t="shared" si="6"/>
        <v>272025</v>
      </c>
      <c r="AC20" s="15" t="s">
        <v>54</v>
      </c>
      <c r="AD20" s="41" t="s">
        <v>516</v>
      </c>
      <c r="AE20" s="40" t="s">
        <v>554</v>
      </c>
      <c r="AF20" s="36">
        <f ca="1" t="shared" si="4"/>
        <v>914468</v>
      </c>
      <c r="AG20" s="40"/>
      <c r="AH20" s="122" t="str">
        <f>+'廃棄物事業経費（歳入）'!B20</f>
        <v>31384</v>
      </c>
      <c r="AI20" s="2">
        <v>20</v>
      </c>
      <c r="AK20" s="26" t="s">
        <v>555</v>
      </c>
      <c r="AL20" s="28" t="s">
        <v>20</v>
      </c>
    </row>
    <row r="21" spans="2:38" ht="19.5" customHeight="1">
      <c r="B21" s="188" t="s">
        <v>556</v>
      </c>
      <c r="C21" s="188"/>
      <c r="D21" s="188"/>
      <c r="E21" s="29">
        <f>L12+L27</f>
        <v>2377904</v>
      </c>
      <c r="F21" s="29">
        <f>M12+M27</f>
        <v>872109</v>
      </c>
      <c r="H21" s="177"/>
      <c r="I21" s="180"/>
      <c r="J21" s="170" t="s">
        <v>103</v>
      </c>
      <c r="K21" s="172"/>
      <c r="L21" s="17">
        <f t="shared" si="5"/>
        <v>35718</v>
      </c>
      <c r="M21" s="17">
        <f t="shared" si="6"/>
        <v>0</v>
      </c>
      <c r="AB21" s="28" t="s">
        <v>41</v>
      </c>
      <c r="AC21" s="15" t="s">
        <v>557</v>
      </c>
      <c r="AD21" s="41" t="s">
        <v>558</v>
      </c>
      <c r="AE21" s="40" t="s">
        <v>517</v>
      </c>
      <c r="AF21" s="36">
        <f ca="1" t="shared" si="4"/>
        <v>0</v>
      </c>
      <c r="AG21" s="40"/>
      <c r="AH21" s="122" t="str">
        <f>+'廃棄物事業経費（歳入）'!B21</f>
        <v>31386</v>
      </c>
      <c r="AI21" s="2">
        <v>21</v>
      </c>
      <c r="AK21" s="26" t="s">
        <v>559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62</v>
      </c>
      <c r="J22" s="171"/>
      <c r="K22" s="172"/>
      <c r="L22" s="17">
        <f t="shared" si="5"/>
        <v>6550</v>
      </c>
      <c r="M22" s="17">
        <f t="shared" si="6"/>
        <v>0</v>
      </c>
      <c r="AB22" s="28" t="s">
        <v>41</v>
      </c>
      <c r="AC22" s="15" t="s">
        <v>560</v>
      </c>
      <c r="AD22" s="41" t="s">
        <v>558</v>
      </c>
      <c r="AE22" s="40" t="s">
        <v>520</v>
      </c>
      <c r="AF22" s="36">
        <f ca="1" t="shared" si="4"/>
        <v>77853</v>
      </c>
      <c r="AH22" s="122" t="str">
        <f>+'廃棄物事業経費（歳入）'!B22</f>
        <v>31389</v>
      </c>
      <c r="AI22" s="2">
        <v>22</v>
      </c>
      <c r="AK22" s="26" t="s">
        <v>561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562</v>
      </c>
      <c r="J23" s="173" t="s">
        <v>99</v>
      </c>
      <c r="K23" s="175"/>
      <c r="L23" s="17">
        <f t="shared" si="5"/>
        <v>2263976</v>
      </c>
      <c r="M23" s="17">
        <f t="shared" si="6"/>
        <v>159099</v>
      </c>
      <c r="AB23" s="28" t="s">
        <v>41</v>
      </c>
      <c r="AC23" s="1" t="s">
        <v>563</v>
      </c>
      <c r="AD23" s="41" t="s">
        <v>558</v>
      </c>
      <c r="AE23" s="35" t="s">
        <v>522</v>
      </c>
      <c r="AF23" s="36">
        <f ca="1" t="shared" si="4"/>
        <v>333028</v>
      </c>
      <c r="AH23" s="122" t="str">
        <f>+'廃棄物事業経費（歳入）'!B23</f>
        <v>31390</v>
      </c>
      <c r="AI23" s="2">
        <v>23</v>
      </c>
      <c r="AK23" s="26" t="s">
        <v>564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101</v>
      </c>
      <c r="K24" s="172"/>
      <c r="L24" s="17">
        <f t="shared" si="5"/>
        <v>2519929</v>
      </c>
      <c r="M24" s="17">
        <f t="shared" si="6"/>
        <v>485956</v>
      </c>
      <c r="AB24" s="28" t="s">
        <v>41</v>
      </c>
      <c r="AC24" s="15" t="s">
        <v>0</v>
      </c>
      <c r="AD24" s="41" t="s">
        <v>558</v>
      </c>
      <c r="AE24" s="40" t="s">
        <v>525</v>
      </c>
      <c r="AF24" s="36">
        <f ca="1" t="shared" si="4"/>
        <v>500</v>
      </c>
      <c r="AH24" s="122" t="str">
        <f>+'廃棄物事業経費（歳入）'!B24</f>
        <v>31401</v>
      </c>
      <c r="AI24" s="2">
        <v>24</v>
      </c>
      <c r="AK24" s="26" t="s">
        <v>565</v>
      </c>
      <c r="AL24" s="28" t="s">
        <v>24</v>
      </c>
    </row>
    <row r="25" spans="8:38" ht="19.5" customHeight="1">
      <c r="H25" s="177"/>
      <c r="I25" s="179"/>
      <c r="J25" s="170" t="s">
        <v>103</v>
      </c>
      <c r="K25" s="172"/>
      <c r="L25" s="17">
        <f t="shared" si="5"/>
        <v>207676</v>
      </c>
      <c r="M25" s="17">
        <f t="shared" si="6"/>
        <v>0</v>
      </c>
      <c r="AB25" s="28" t="s">
        <v>41</v>
      </c>
      <c r="AC25" s="15" t="s">
        <v>57</v>
      </c>
      <c r="AD25" s="41" t="s">
        <v>558</v>
      </c>
      <c r="AE25" s="40" t="s">
        <v>528</v>
      </c>
      <c r="AF25" s="36">
        <f ca="1" t="shared" si="4"/>
        <v>8883</v>
      </c>
      <c r="AH25" s="122" t="str">
        <f>+'廃棄物事業経費（歳入）'!B25</f>
        <v>31402</v>
      </c>
      <c r="AI25" s="2">
        <v>25</v>
      </c>
      <c r="AK25" s="26" t="s">
        <v>566</v>
      </c>
      <c r="AL25" s="28" t="s">
        <v>25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43480</v>
      </c>
      <c r="M26" s="17">
        <f t="shared" si="6"/>
        <v>638</v>
      </c>
      <c r="AB26" s="28" t="s">
        <v>41</v>
      </c>
      <c r="AC26" s="1" t="s">
        <v>530</v>
      </c>
      <c r="AD26" s="41" t="s">
        <v>558</v>
      </c>
      <c r="AE26" s="35" t="s">
        <v>531</v>
      </c>
      <c r="AF26" s="36">
        <f ca="1" t="shared" si="4"/>
        <v>510882</v>
      </c>
      <c r="AH26" s="122" t="str">
        <f>+'廃棄物事業経費（歳入）'!B26</f>
        <v>31403</v>
      </c>
      <c r="AI26" s="2">
        <v>26</v>
      </c>
      <c r="AK26" s="26" t="s">
        <v>567</v>
      </c>
      <c r="AL26" s="28" t="s">
        <v>26</v>
      </c>
    </row>
    <row r="27" spans="8:38" ht="19.5" customHeight="1">
      <c r="H27" s="177"/>
      <c r="I27" s="170" t="s">
        <v>530</v>
      </c>
      <c r="J27" s="171"/>
      <c r="K27" s="172"/>
      <c r="L27" s="17">
        <f t="shared" si="5"/>
        <v>1867022</v>
      </c>
      <c r="M27" s="17">
        <f t="shared" si="6"/>
        <v>872109</v>
      </c>
      <c r="AB27" s="28" t="s">
        <v>41</v>
      </c>
      <c r="AC27" s="1" t="s">
        <v>568</v>
      </c>
      <c r="AD27" s="41" t="s">
        <v>558</v>
      </c>
      <c r="AE27" s="35" t="s">
        <v>569</v>
      </c>
      <c r="AF27" s="36">
        <f ca="1" t="shared" si="4"/>
        <v>669262</v>
      </c>
      <c r="AH27" s="122" t="str">
        <f>+'廃棄物事業経費（歳入）'!B27</f>
        <v>31812</v>
      </c>
      <c r="AI27" s="2">
        <v>27</v>
      </c>
      <c r="AK27" s="26" t="s">
        <v>570</v>
      </c>
      <c r="AL27" s="28" t="s">
        <v>27</v>
      </c>
    </row>
    <row r="28" spans="8:38" ht="19.5" customHeight="1">
      <c r="H28" s="177"/>
      <c r="I28" s="170" t="s">
        <v>36</v>
      </c>
      <c r="J28" s="171"/>
      <c r="K28" s="172"/>
      <c r="L28" s="17">
        <f t="shared" si="5"/>
        <v>11949</v>
      </c>
      <c r="M28" s="17">
        <f t="shared" si="6"/>
        <v>647</v>
      </c>
      <c r="AB28" s="28" t="s">
        <v>41</v>
      </c>
      <c r="AC28" s="1" t="s">
        <v>571</v>
      </c>
      <c r="AD28" s="41" t="s">
        <v>558</v>
      </c>
      <c r="AE28" s="35" t="s">
        <v>537</v>
      </c>
      <c r="AF28" s="36">
        <f ca="1" t="shared" si="4"/>
        <v>130290</v>
      </c>
      <c r="AH28" s="122" t="str">
        <f>+'廃棄物事業経費（歳入）'!B28</f>
        <v>31825</v>
      </c>
      <c r="AI28" s="2">
        <v>28</v>
      </c>
      <c r="AK28" s="26" t="s">
        <v>572</v>
      </c>
      <c r="AL28" s="28" t="s">
        <v>28</v>
      </c>
    </row>
    <row r="29" spans="8:38" ht="19.5" customHeight="1">
      <c r="H29" s="177"/>
      <c r="I29" s="173" t="s">
        <v>419</v>
      </c>
      <c r="J29" s="174"/>
      <c r="K29" s="175"/>
      <c r="L29" s="19">
        <f>SUM(L15:L28)</f>
        <v>9300706</v>
      </c>
      <c r="M29" s="19">
        <f>SUM(M15:M28)</f>
        <v>1956602</v>
      </c>
      <c r="AB29" s="28" t="s">
        <v>41</v>
      </c>
      <c r="AC29" s="1" t="s">
        <v>573</v>
      </c>
      <c r="AD29" s="41" t="s">
        <v>558</v>
      </c>
      <c r="AE29" s="35" t="s">
        <v>541</v>
      </c>
      <c r="AF29" s="36">
        <f ca="1" t="shared" si="4"/>
        <v>108135</v>
      </c>
      <c r="AH29" s="122" t="str">
        <f>+'廃棄物事業経費（歳入）'!B29</f>
        <v>31827</v>
      </c>
      <c r="AI29" s="2">
        <v>29</v>
      </c>
      <c r="AK29" s="26" t="s">
        <v>574</v>
      </c>
      <c r="AL29" s="28" t="s">
        <v>29</v>
      </c>
    </row>
    <row r="30" spans="8:38" ht="19.5" customHeight="1">
      <c r="H30" s="178"/>
      <c r="I30" s="20"/>
      <c r="J30" s="24"/>
      <c r="K30" s="21" t="s">
        <v>536</v>
      </c>
      <c r="L30" s="23">
        <f>L29-L27</f>
        <v>7433684</v>
      </c>
      <c r="M30" s="23">
        <f>M29-M27</f>
        <v>1084493</v>
      </c>
      <c r="AB30" s="28" t="s">
        <v>41</v>
      </c>
      <c r="AC30" s="1" t="s">
        <v>575</v>
      </c>
      <c r="AD30" s="41" t="s">
        <v>558</v>
      </c>
      <c r="AE30" s="35" t="s">
        <v>544</v>
      </c>
      <c r="AF30" s="36">
        <f ca="1" t="shared" si="4"/>
        <v>2369</v>
      </c>
      <c r="AH30" s="122" t="str">
        <f>+'廃棄物事業経費（歳入）'!B30</f>
        <v>31829</v>
      </c>
      <c r="AI30" s="2">
        <v>30</v>
      </c>
      <c r="AK30" s="26" t="s">
        <v>576</v>
      </c>
      <c r="AL30" s="28" t="s">
        <v>30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225965</v>
      </c>
      <c r="M31" s="17">
        <f>AF62</f>
        <v>18103</v>
      </c>
      <c r="AB31" s="28" t="s">
        <v>41</v>
      </c>
      <c r="AC31" s="1" t="s">
        <v>577</v>
      </c>
      <c r="AD31" s="41" t="s">
        <v>558</v>
      </c>
      <c r="AE31" s="35" t="s">
        <v>548</v>
      </c>
      <c r="AF31" s="36">
        <f ca="1" t="shared" si="4"/>
        <v>234101</v>
      </c>
      <c r="AH31" s="122" t="str">
        <f>+'廃棄物事業経費（歳入）'!B31</f>
        <v>31830</v>
      </c>
      <c r="AI31" s="2">
        <v>31</v>
      </c>
      <c r="AK31" s="26" t="s">
        <v>578</v>
      </c>
      <c r="AL31" s="28" t="s">
        <v>31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10457817</v>
      </c>
      <c r="M32" s="19">
        <f>SUM(M13,M29,M31)</f>
        <v>1974705</v>
      </c>
      <c r="AB32" s="28" t="s">
        <v>41</v>
      </c>
      <c r="AC32" s="1" t="s">
        <v>579</v>
      </c>
      <c r="AD32" s="41" t="s">
        <v>558</v>
      </c>
      <c r="AE32" s="35" t="s">
        <v>551</v>
      </c>
      <c r="AF32" s="36">
        <f ca="1" t="shared" si="4"/>
        <v>1200249</v>
      </c>
      <c r="AH32" s="122" t="str">
        <f>+'廃棄物事業経費（歳入）'!B32</f>
        <v>31835</v>
      </c>
      <c r="AI32" s="2">
        <v>32</v>
      </c>
      <c r="AK32" s="26" t="s">
        <v>580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536</v>
      </c>
      <c r="L33" s="23">
        <f>SUM(L14,L30,L31)</f>
        <v>8079913</v>
      </c>
      <c r="M33" s="23">
        <f>SUM(M14,M30,M31)</f>
        <v>1102596</v>
      </c>
      <c r="AB33" s="28" t="s">
        <v>41</v>
      </c>
      <c r="AC33" s="1" t="s">
        <v>581</v>
      </c>
      <c r="AD33" s="41" t="s">
        <v>558</v>
      </c>
      <c r="AE33" s="35" t="s">
        <v>554</v>
      </c>
      <c r="AF33" s="36">
        <f ca="1" t="shared" si="4"/>
        <v>35718</v>
      </c>
      <c r="AH33" s="122">
        <f>+'廃棄物事業経費（歳入）'!B33</f>
        <v>0</v>
      </c>
      <c r="AI33" s="2">
        <v>33</v>
      </c>
      <c r="AK33" s="26" t="s">
        <v>582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558</v>
      </c>
      <c r="AE34" s="35" t="s">
        <v>583</v>
      </c>
      <c r="AF34" s="36">
        <f ca="1" t="shared" si="4"/>
        <v>6550</v>
      </c>
      <c r="AH34" s="122">
        <f>+'廃棄物事業経費（歳入）'!B34</f>
        <v>0</v>
      </c>
      <c r="AI34" s="2">
        <v>34</v>
      </c>
      <c r="AK34" s="26" t="s">
        <v>584</v>
      </c>
      <c r="AL34" s="28" t="s">
        <v>34</v>
      </c>
    </row>
    <row r="35" spans="28:35" ht="14.25" hidden="1">
      <c r="AB35" s="28" t="s">
        <v>41</v>
      </c>
      <c r="AC35" s="1" t="s">
        <v>585</v>
      </c>
      <c r="AD35" s="41" t="s">
        <v>558</v>
      </c>
      <c r="AE35" s="35" t="s">
        <v>586</v>
      </c>
      <c r="AF35" s="36">
        <f ca="1" t="shared" si="4"/>
        <v>2263976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41</v>
      </c>
      <c r="AC36" s="1" t="s">
        <v>587</v>
      </c>
      <c r="AD36" s="41" t="s">
        <v>558</v>
      </c>
      <c r="AE36" s="35" t="s">
        <v>588</v>
      </c>
      <c r="AF36" s="36">
        <f ca="1" t="shared" si="4"/>
        <v>2519929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41</v>
      </c>
      <c r="AC37" s="1" t="s">
        <v>589</v>
      </c>
      <c r="AD37" s="41" t="s">
        <v>558</v>
      </c>
      <c r="AE37" s="35" t="s">
        <v>590</v>
      </c>
      <c r="AF37" s="36">
        <f ca="1" t="shared" si="4"/>
        <v>207676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558</v>
      </c>
      <c r="AE38" s="35" t="s">
        <v>591</v>
      </c>
      <c r="AF38" s="35">
        <f ca="1" t="shared" si="4"/>
        <v>43480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530</v>
      </c>
      <c r="AD39" s="41" t="s">
        <v>558</v>
      </c>
      <c r="AE39" s="35" t="s">
        <v>592</v>
      </c>
      <c r="AF39" s="35">
        <f aca="true" ca="1" t="shared" si="7" ref="AF39:AF70">IF(AF$2=0,INDIRECT("'"&amp;AD39&amp;"'!"&amp;AE39&amp;$AI$2),0)</f>
        <v>1867022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558</v>
      </c>
      <c r="AE40" s="35" t="s">
        <v>593</v>
      </c>
      <c r="AF40" s="35">
        <f ca="1" t="shared" si="7"/>
        <v>11949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558</v>
      </c>
      <c r="AE41" s="35" t="s">
        <v>594</v>
      </c>
      <c r="AF41" s="35">
        <f ca="1" t="shared" si="7"/>
        <v>225965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557</v>
      </c>
      <c r="AD42" s="41" t="s">
        <v>558</v>
      </c>
      <c r="AE42" s="35" t="s">
        <v>595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560</v>
      </c>
      <c r="AD43" s="41" t="s">
        <v>558</v>
      </c>
      <c r="AE43" s="35" t="s">
        <v>596</v>
      </c>
      <c r="AF43" s="35">
        <f ca="1" t="shared" si="7"/>
        <v>0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563</v>
      </c>
      <c r="AD44" s="41" t="s">
        <v>558</v>
      </c>
      <c r="AE44" s="35" t="s">
        <v>597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558</v>
      </c>
      <c r="AE45" s="35" t="s">
        <v>598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558</v>
      </c>
      <c r="AE46" s="35" t="s">
        <v>599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530</v>
      </c>
      <c r="AD47" s="41" t="s">
        <v>558</v>
      </c>
      <c r="AE47" s="35" t="s">
        <v>600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568</v>
      </c>
      <c r="AD48" s="41" t="s">
        <v>558</v>
      </c>
      <c r="AE48" s="35" t="s">
        <v>601</v>
      </c>
      <c r="AF48" s="35">
        <f ca="1" t="shared" si="7"/>
        <v>146376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571</v>
      </c>
      <c r="AD49" s="41" t="s">
        <v>558</v>
      </c>
      <c r="AE49" s="35" t="s">
        <v>602</v>
      </c>
      <c r="AF49" s="35">
        <f ca="1" t="shared" si="7"/>
        <v>2297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573</v>
      </c>
      <c r="AD50" s="41" t="s">
        <v>558</v>
      </c>
      <c r="AE50" s="35" t="s">
        <v>603</v>
      </c>
      <c r="AF50" s="35">
        <f ca="1" t="shared" si="7"/>
        <v>17254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575</v>
      </c>
      <c r="AD51" s="41" t="s">
        <v>558</v>
      </c>
      <c r="AE51" s="35" t="s">
        <v>604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577</v>
      </c>
      <c r="AD52" s="41" t="s">
        <v>558</v>
      </c>
      <c r="AE52" s="35" t="s">
        <v>605</v>
      </c>
      <c r="AF52" s="35">
        <f ca="1" t="shared" si="7"/>
        <v>201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579</v>
      </c>
      <c r="AD53" s="41" t="s">
        <v>558</v>
      </c>
      <c r="AE53" s="35" t="s">
        <v>606</v>
      </c>
      <c r="AF53" s="35">
        <f ca="1" t="shared" si="7"/>
        <v>272025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581</v>
      </c>
      <c r="AD54" s="41" t="s">
        <v>558</v>
      </c>
      <c r="AE54" s="35" t="s">
        <v>607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558</v>
      </c>
      <c r="AE55" s="35" t="s">
        <v>608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585</v>
      </c>
      <c r="AD56" s="41" t="s">
        <v>558</v>
      </c>
      <c r="AE56" s="35" t="s">
        <v>609</v>
      </c>
      <c r="AF56" s="35">
        <f ca="1" t="shared" si="7"/>
        <v>159099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587</v>
      </c>
      <c r="AD57" s="41" t="s">
        <v>558</v>
      </c>
      <c r="AE57" s="35" t="s">
        <v>610</v>
      </c>
      <c r="AF57" s="35">
        <f ca="1" t="shared" si="7"/>
        <v>485956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589</v>
      </c>
      <c r="AD58" s="41" t="s">
        <v>558</v>
      </c>
      <c r="AE58" s="35" t="s">
        <v>611</v>
      </c>
      <c r="AF58" s="35">
        <f ca="1" t="shared" si="7"/>
        <v>0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558</v>
      </c>
      <c r="AE59" s="35" t="s">
        <v>612</v>
      </c>
      <c r="AF59" s="35">
        <f ca="1" t="shared" si="7"/>
        <v>638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530</v>
      </c>
      <c r="AD60" s="41" t="s">
        <v>558</v>
      </c>
      <c r="AE60" s="35" t="s">
        <v>613</v>
      </c>
      <c r="AF60" s="35">
        <f ca="1" t="shared" si="7"/>
        <v>872109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558</v>
      </c>
      <c r="AE61" s="35" t="s">
        <v>614</v>
      </c>
      <c r="AF61" s="35">
        <f ca="1" t="shared" si="7"/>
        <v>647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558</v>
      </c>
      <c r="AE62" s="35" t="s">
        <v>615</v>
      </c>
      <c r="AF62" s="35">
        <f ca="1" t="shared" si="7"/>
        <v>18103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2011-03-29T14:21:40Z</dcterms:modified>
  <cp:category/>
  <cp:version/>
  <cp:contentType/>
  <cp:contentStatus/>
</cp:coreProperties>
</file>