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'市町村分担金内訳'!$2:$13</definedName>
    <definedName name="_xlnm.Print_Area" localSheetId="4">'組合分担金内訳'!$2:$33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'廃棄物事業経費（市町村）'!$2:$33</definedName>
    <definedName name="_xlnm.Print_Area" localSheetId="1">'廃棄物事業経費（組合）'!$2:$13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<sst xmlns="http://schemas.openxmlformats.org/spreadsheetml/2006/main" count="2018" uniqueCount="729">
  <si>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</si>
  <si>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</si>
  <si>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</si>
  <si>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</si>
  <si>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</si>
  <si>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</si>
  <si>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</si>
  <si>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</si>
  <si>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</si>
  <si>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</si>
  <si>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</si>
  <si>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</si>
  <si>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</si>
  <si>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</si>
  <si>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</si>
  <si>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</si>
  <si>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</si>
  <si>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</si>
  <si>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</si>
  <si>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</si>
  <si>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</si>
  <si>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</si>
  <si>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</si>
  <si>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</si>
  <si>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</si>
  <si>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</si>
  <si>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</si>
  <si>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</si>
  <si>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</si>
  <si>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</si>
  <si>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</si>
  <si>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</si>
  <si>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</si>
  <si>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</si>
  <si>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</si>
  <si>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</si>
  <si>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</si>
  <si>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</si>
  <si>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</si>
  <si>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</si>
  <si>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</si>
  <si>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</si>
  <si>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</si>
  <si>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</si>
  <si>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</si>
  <si>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</si>
  <si>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</si>
  <si>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</si>
  <si>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</si>
  <si>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</si>
  <si>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</si>
  <si>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</si>
  <si>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</si>
  <si>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</si>
  <si>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</si>
  <si>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</si>
  <si>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</si>
  <si>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</si>
  <si>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</si>
  <si>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</si>
  <si>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</si>
  <si>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</si>
  <si>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</si>
  <si>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</si>
  <si>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</si>
  <si>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</si>
  <si>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</si>
  <si>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</si>
  <si>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</si>
  <si>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</si>
  <si>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</si>
  <si>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</si>
  <si>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</si>
  <si>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</si>
  <si>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</si>
  <si>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</si>
  <si>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</si>
  <si>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</si>
  <si>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</si>
  <si>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</si>
  <si>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</si>
  <si>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</si>
  <si>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</si>
  <si>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</si>
  <si>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</si>
  <si>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</si>
  <si>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</si>
  <si>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</si>
  <si>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</si>
  <si>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</si>
  <si>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</si>
  <si>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</si>
  <si>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</si>
  <si>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</si>
  <si>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</si>
  <si>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</si>
  <si>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</si>
  <si>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</si>
  <si>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</si>
  <si>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</si>
  <si>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</si>
  <si>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</si>
  <si>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</si>
  <si>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</si>
  <si>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</si>
  <si>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</si>
  <si>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</si>
  <si>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京都府</t>
  </si>
  <si>
    <t>26000</t>
  </si>
  <si>
    <t>26000</t>
  </si>
  <si>
    <t>-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</si>
  <si>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</si>
  <si>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</si>
  <si>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</si>
  <si>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</si>
  <si>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</si>
  <si>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</si>
  <si>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</si>
  <si>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</si>
  <si>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</si>
  <si>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</si>
  <si>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</si>
  <si>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</si>
  <si>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</si>
  <si>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</si>
  <si>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</si>
  <si>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</si>
  <si>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</si>
  <si>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</si>
  <si>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</si>
  <si>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</si>
  <si>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</si>
  <si>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</si>
  <si>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</si>
  <si>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</si>
  <si>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</si>
  <si>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</si>
  <si>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</si>
  <si>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</si>
  <si>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</si>
  <si>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</si>
  <si>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</si>
  <si>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</si>
  <si>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</si>
  <si>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</si>
  <si>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</si>
  <si>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</si>
  <si>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</si>
  <si>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</si>
  <si>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</si>
  <si>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</si>
  <si>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</si>
  <si>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</si>
  <si>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</si>
  <si>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</si>
  <si>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</si>
  <si>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</si>
  <si>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</si>
  <si>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</si>
  <si>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</si>
  <si>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</si>
  <si>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</si>
  <si>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</si>
  <si>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</si>
  <si>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</si>
  <si>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</si>
  <si>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</si>
  <si>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</si>
  <si>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</si>
  <si>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</si>
  <si>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</si>
  <si>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</si>
  <si>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</si>
  <si>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</si>
  <si>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</si>
  <si>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</si>
  <si>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</si>
  <si>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</si>
  <si>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</si>
  <si>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</si>
  <si>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</si>
  <si>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</si>
  <si>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</si>
  <si>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</si>
  <si>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</si>
  <si>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</si>
  <si>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</si>
  <si>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</si>
  <si>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</si>
  <si>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</si>
  <si>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</si>
  <si>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</si>
  <si>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</si>
  <si>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</si>
  <si>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</si>
  <si>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</si>
  <si>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</si>
  <si>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</si>
  <si>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</si>
  <si>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</si>
  <si>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</si>
  <si>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</si>
  <si>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</si>
  <si>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</si>
  <si>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</si>
  <si>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</si>
  <si>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</si>
  <si>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</si>
  <si>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</si>
  <si>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</si>
  <si>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</si>
  <si>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</si>
  <si>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</si>
  <si>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</si>
  <si>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</si>
  <si>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</si>
  <si>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</si>
  <si>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</si>
  <si>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</si>
  <si>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</si>
  <si>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</si>
  <si>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</si>
  <si>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</si>
  <si>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</si>
  <si>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</si>
  <si>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</si>
  <si>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</si>
  <si>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</si>
  <si>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</si>
  <si>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</si>
  <si>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</si>
  <si>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</si>
  <si>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</si>
  <si>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</si>
  <si>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</si>
  <si>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</si>
  <si>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</si>
  <si>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</si>
  <si>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</si>
  <si>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</si>
  <si>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</si>
  <si>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</si>
  <si>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</si>
  <si>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</si>
  <si>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京都府</t>
  </si>
  <si>
    <t>26000</t>
  </si>
  <si>
    <t>-</t>
  </si>
  <si>
    <t>京都府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</si>
  <si>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</si>
  <si>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</si>
  <si>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</si>
  <si>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</si>
  <si>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</si>
  <si>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</si>
  <si>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</si>
  <si>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</si>
  <si>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</si>
  <si>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相楽郡東部じんかい処理組合</t>
  </si>
  <si>
    <t>26849</t>
  </si>
  <si>
    <t>相楽郡広域事務組合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</si>
  <si>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</si>
  <si>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</si>
  <si>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</si>
  <si>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</si>
  <si>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</si>
  <si>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</si>
  <si>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</si>
  <si>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</si>
  <si>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</si>
  <si>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</si>
  <si>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</si>
  <si>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</si>
  <si>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</si>
  <si>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</si>
  <si>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</si>
  <si>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</si>
  <si>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</si>
  <si>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</si>
  <si>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</si>
  <si>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</si>
  <si>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</si>
  <si>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</si>
  <si>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</si>
  <si>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</si>
  <si>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</si>
  <si>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</si>
  <si>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</si>
  <si>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</si>
  <si>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</si>
  <si>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</si>
  <si>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</si>
  <si>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</si>
  <si>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</si>
  <si>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</si>
  <si>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</si>
  <si>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</si>
  <si>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</si>
  <si>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</si>
  <si>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</si>
  <si>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</si>
  <si>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</si>
  <si>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</si>
  <si>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</si>
  <si>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</si>
  <si>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</si>
  <si>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</si>
  <si>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</si>
  <si>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</si>
  <si>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</si>
  <si>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</si>
  <si>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</si>
  <si>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</si>
  <si>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</si>
  <si>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</si>
  <si>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</si>
  <si>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</si>
  <si>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京都府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</si>
  <si>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</si>
  <si>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</si>
  <si>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</si>
  <si>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</si>
  <si>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</si>
  <si>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</si>
  <si>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</si>
  <si>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</si>
  <si>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</si>
  <si>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</si>
  <si>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</si>
  <si>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</si>
  <si>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</si>
  <si>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</si>
  <si>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</si>
  <si>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</si>
  <si>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</si>
  <si>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</si>
  <si>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</si>
  <si>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</si>
  <si>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</si>
  <si>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</si>
  <si>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</si>
  <si>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</si>
  <si>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</si>
  <si>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</si>
  <si>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</si>
  <si>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相楽郡東部じんかい処理組合</t>
  </si>
  <si>
    <t>26849</t>
  </si>
  <si>
    <t>相楽郡広域事務組合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</si>
  <si>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</si>
  <si>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</si>
  <si>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</si>
  <si>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</si>
  <si>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</si>
  <si>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</si>
  <si>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</si>
  <si>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</si>
  <si>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</si>
  <si>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</si>
  <si>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</si>
  <si>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</si>
  <si>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</si>
  <si>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</si>
  <si>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</si>
  <si>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</si>
  <si>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</si>
  <si>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</si>
  <si>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</si>
  <si>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</si>
  <si>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</si>
  <si>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</si>
  <si>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</si>
  <si>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</si>
  <si>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</si>
  <si>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</si>
  <si>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</si>
  <si>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</si>
  <si>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</si>
  <si>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</si>
  <si>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</si>
  <si>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</si>
  <si>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</si>
  <si>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</si>
  <si>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</si>
  <si>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</si>
  <si>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</si>
  <si>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</si>
  <si>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</si>
  <si>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</si>
  <si>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</si>
  <si>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</si>
  <si>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</si>
  <si>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</si>
  <si>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</si>
  <si>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</si>
  <si>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</si>
  <si>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</si>
  <si>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</si>
  <si>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</si>
  <si>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</si>
  <si>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</si>
  <si>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</si>
  <si>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</si>
  <si>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</si>
  <si>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</si>
  <si>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</si>
  <si>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</si>
  <si>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</si>
  <si>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</si>
  <si>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</si>
  <si>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</si>
  <si>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</si>
  <si>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</si>
  <si>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</si>
  <si>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</si>
  <si>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</si>
  <si>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</si>
  <si>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</si>
  <si>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</si>
  <si>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</si>
  <si>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</si>
  <si>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</si>
  <si>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</si>
  <si>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</si>
  <si>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</si>
  <si>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</si>
  <si>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</si>
  <si>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</si>
  <si>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</si>
  <si>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</si>
  <si>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</si>
  <si>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</si>
  <si>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</si>
  <si>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</si>
  <si>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</si>
  <si>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</si>
  <si>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</si>
  <si>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</si>
  <si>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</si>
  <si>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</si>
  <si>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</si>
  <si>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</si>
  <si>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</si>
  <si>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相楽郡東部じんかい処理組合</t>
  </si>
  <si>
    <t>26849</t>
  </si>
  <si>
    <t>相楽郡広域事務組合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</si>
  <si>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</si>
  <si>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</si>
  <si>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</si>
  <si>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</si>
  <si>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</si>
  <si>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</si>
  <si>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</si>
  <si>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</si>
  <si>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</si>
  <si>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</si>
  <si>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</si>
  <si>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</si>
  <si>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</si>
  <si>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</si>
  <si>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</si>
  <si>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</si>
  <si>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</si>
  <si>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</si>
  <si>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</si>
  <si>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</si>
  <si>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</si>
  <si>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</si>
  <si>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</si>
  <si>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</si>
  <si>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</si>
  <si>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</si>
  <si>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</si>
  <si>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</si>
  <si>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</si>
  <si>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</si>
  <si>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</si>
  <si>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</si>
  <si>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</si>
  <si>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</si>
  <si>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</si>
  <si>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</si>
  <si>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</si>
  <si>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</si>
  <si>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</si>
  <si>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</si>
  <si>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</si>
  <si>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</si>
  <si>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</si>
  <si>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</si>
  <si>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</si>
  <si>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</si>
  <si>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</si>
  <si>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</si>
  <si>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</si>
  <si>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</si>
  <si>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</si>
  <si>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</si>
  <si>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</si>
  <si>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</si>
  <si>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</si>
  <si>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</si>
  <si>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</si>
  <si>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</si>
  <si>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</si>
  <si>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</si>
  <si>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</si>
  <si>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</si>
  <si>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</si>
  <si>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</si>
  <si>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</si>
  <si>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</si>
  <si>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</si>
  <si>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</si>
  <si>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</si>
  <si>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</si>
  <si>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</si>
  <si>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</si>
  <si>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</si>
  <si>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</si>
  <si>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</si>
  <si>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</si>
  <si>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</si>
  <si>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</si>
  <si>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</si>
  <si>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</si>
  <si>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</si>
  <si>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</si>
  <si>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</si>
  <si>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</si>
  <si>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</si>
  <si>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</si>
  <si>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</si>
  <si>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</si>
  <si>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</si>
  <si>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</si>
  <si>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</si>
  <si>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</si>
  <si>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</si>
  <si>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</si>
  <si>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</si>
  <si>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</si>
  <si>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</si>
  <si>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</si>
  <si>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</si>
  <si>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</si>
  <si>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</si>
  <si>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</si>
  <si>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</si>
  <si>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</si>
  <si>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</si>
  <si>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</si>
  <si>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</si>
  <si>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</si>
  <si>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</si>
  <si>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</si>
  <si>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</si>
  <si>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</si>
  <si>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ごみ</t>
  </si>
  <si>
    <t>市区町村
コード</t>
  </si>
  <si>
    <t>し尿</t>
  </si>
  <si>
    <t>ごみ</t>
  </si>
  <si>
    <t>市区町村名</t>
  </si>
  <si>
    <t>し尿</t>
  </si>
  <si>
    <t>（千円）</t>
  </si>
  <si>
    <t>京都府</t>
  </si>
  <si>
    <t>合計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</si>
  <si>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</si>
  <si>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</si>
  <si>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</si>
  <si>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</si>
  <si>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</si>
  <si>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</si>
  <si>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</si>
  <si>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</si>
  <si>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</si>
  <si>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相楽郡東部じんかい処理組合</t>
  </si>
  <si>
    <t>26849</t>
  </si>
  <si>
    <t>相楽郡広域事務組合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</si>
  <si>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</si>
  <si>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</si>
  <si>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</si>
  <si>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</si>
  <si>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</si>
  <si>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</si>
  <si>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</si>
  <si>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</si>
  <si>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</si>
  <si>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</si>
  <si>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</si>
  <si>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</si>
  <si>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</si>
  <si>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</si>
  <si>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</si>
  <si>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</si>
  <si>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</si>
  <si>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</si>
  <si>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</si>
  <si>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</si>
  <si>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</si>
  <si>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</si>
  <si>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</si>
  <si>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</si>
  <si>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</si>
  <si>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</si>
  <si>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</si>
  <si>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</si>
  <si>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</si>
  <si>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</si>
  <si>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</si>
  <si>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</si>
  <si>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</si>
  <si>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</si>
  <si>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</si>
  <si>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</si>
  <si>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</si>
  <si>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</si>
  <si>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</si>
  <si>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</si>
  <si>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</si>
  <si>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</si>
  <si>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</si>
  <si>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</si>
  <si>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</si>
  <si>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</si>
  <si>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</si>
  <si>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</si>
  <si>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</si>
  <si>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</si>
  <si>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</si>
  <si>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</si>
  <si>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</si>
  <si>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</si>
  <si>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</si>
  <si>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</si>
  <si>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</si>
  <si>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</si>
  <si>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</si>
  <si>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</si>
  <si>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</si>
  <si>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</si>
  <si>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</si>
  <si>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</si>
  <si>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</si>
  <si>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</si>
  <si>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</si>
  <si>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</si>
  <si>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</si>
  <si>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</si>
  <si>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</si>
  <si>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</si>
  <si>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</si>
  <si>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</si>
  <si>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</si>
  <si>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</si>
  <si>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</si>
  <si>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</si>
  <si>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</si>
  <si>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</si>
  <si>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</si>
  <si>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</si>
  <si>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</si>
  <si>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</si>
  <si>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</si>
  <si>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</si>
  <si>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</si>
  <si>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</si>
  <si>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</si>
  <si>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</si>
  <si>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</si>
  <si>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</si>
  <si>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</si>
  <si>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</si>
  <si>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</si>
  <si>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</si>
  <si>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</si>
  <si>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</si>
  <si>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</si>
  <si>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</si>
  <si>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</si>
  <si>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</si>
  <si>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</si>
  <si>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</si>
  <si>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</si>
  <si>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</si>
  <si>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</si>
  <si>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26820</t>
  </si>
  <si>
    <t>城南衛生管理組合</t>
  </si>
  <si>
    <t>26828</t>
  </si>
  <si>
    <t>乙訓環境衛生組合</t>
  </si>
  <si>
    <t>26817</t>
  </si>
  <si>
    <t>船井郡衛生管理組合</t>
  </si>
  <si>
    <t>26821</t>
  </si>
  <si>
    <t>相楽郡西部塵埃処理組合</t>
  </si>
  <si>
    <t>26849</t>
  </si>
  <si>
    <t>相楽郡広域事務組合</t>
  </si>
  <si>
    <t/>
  </si>
  <si>
    <t>26843</t>
  </si>
  <si>
    <t>相楽郡東部じんかい処理組合</t>
  </si>
  <si>
    <t>26213</t>
  </si>
  <si>
    <t>南丹市</t>
  </si>
  <si>
    <t>26407</t>
  </si>
  <si>
    <t>京丹波町</t>
  </si>
  <si>
    <t>26204</t>
  </si>
  <si>
    <t>宇治市</t>
  </si>
  <si>
    <t>26207</t>
  </si>
  <si>
    <t>城陽市</t>
  </si>
  <si>
    <t>26210</t>
  </si>
  <si>
    <t>八幡市</t>
  </si>
  <si>
    <t>26322</t>
  </si>
  <si>
    <t>久御山町</t>
  </si>
  <si>
    <t>26344</t>
  </si>
  <si>
    <t>宇治田原町</t>
  </si>
  <si>
    <t>26343</t>
  </si>
  <si>
    <t>井手町</t>
  </si>
  <si>
    <t>26214</t>
  </si>
  <si>
    <t>木津川市</t>
  </si>
  <si>
    <t>26366</t>
  </si>
  <si>
    <t>精華町</t>
  </si>
  <si>
    <t>26208</t>
  </si>
  <si>
    <t>向日市</t>
  </si>
  <si>
    <t>26209</t>
  </si>
  <si>
    <t>長岡京市</t>
  </si>
  <si>
    <t>26303</t>
  </si>
  <si>
    <t>大山崎町</t>
  </si>
  <si>
    <t>26364</t>
  </si>
  <si>
    <t>笠置町</t>
  </si>
  <si>
    <t>26365</t>
  </si>
  <si>
    <t>和束町</t>
  </si>
  <si>
    <t>26367</t>
  </si>
  <si>
    <t>南山城村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</si>
</sst>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SUM(D8:D33)</f>
        <v>41949679</v>
      </c>
      <c r="E7" s="70">
        <f t="shared" si="0"/>
        <v>16980661</v>
      </c>
      <c r="F7" s="70">
        <f t="shared" si="0"/>
        <v>1423439</v>
      </c>
      <c r="G7" s="70">
        <f t="shared" si="0"/>
        <v>89365</v>
      </c>
      <c r="H7" s="70">
        <f t="shared" si="0"/>
        <v>3664500</v>
      </c>
      <c r="I7" s="70">
        <f t="shared" si="0"/>
        <v>5479097</v>
      </c>
      <c r="J7" s="71" t="s">
        <v>110</v>
      </c>
      <c r="K7" s="70">
        <f aca="true" t="shared" si="1" ref="K7:R7">SUM(K8:K33)</f>
        <v>6324260</v>
      </c>
      <c r="L7" s="70">
        <f t="shared" si="1"/>
        <v>24969018</v>
      </c>
      <c r="M7" s="70">
        <f t="shared" si="1"/>
        <v>4687991</v>
      </c>
      <c r="N7" s="70">
        <f t="shared" si="1"/>
        <v>1168374</v>
      </c>
      <c r="O7" s="70">
        <f t="shared" si="1"/>
        <v>3623</v>
      </c>
      <c r="P7" s="70">
        <f t="shared" si="1"/>
        <v>27473</v>
      </c>
      <c r="Q7" s="70">
        <f t="shared" si="1"/>
        <v>133200</v>
      </c>
      <c r="R7" s="70">
        <f t="shared" si="1"/>
        <v>991610</v>
      </c>
      <c r="S7" s="71" t="s">
        <v>110</v>
      </c>
      <c r="T7" s="70">
        <f aca="true" t="shared" si="2" ref="T7:AA7">SUM(T8:T33)</f>
        <v>12468</v>
      </c>
      <c r="U7" s="70">
        <f t="shared" si="2"/>
        <v>3519617</v>
      </c>
      <c r="V7" s="70">
        <f t="shared" si="2"/>
        <v>46637670</v>
      </c>
      <c r="W7" s="70">
        <f t="shared" si="2"/>
        <v>18149035</v>
      </c>
      <c r="X7" s="70">
        <f t="shared" si="2"/>
        <v>1427062</v>
      </c>
      <c r="Y7" s="70">
        <f t="shared" si="2"/>
        <v>116838</v>
      </c>
      <c r="Z7" s="70">
        <f t="shared" si="2"/>
        <v>3797700</v>
      </c>
      <c r="AA7" s="70">
        <f t="shared" si="2"/>
        <v>6470707</v>
      </c>
      <c r="AB7" s="71" t="s">
        <v>110</v>
      </c>
      <c r="AC7" s="70">
        <f aca="true" t="shared" si="3" ref="AC7:BH7">SUM(AC8:AC33)</f>
        <v>6336728</v>
      </c>
      <c r="AD7" s="70">
        <f t="shared" si="3"/>
        <v>28488635</v>
      </c>
      <c r="AE7" s="70">
        <f t="shared" si="3"/>
        <v>4967881</v>
      </c>
      <c r="AF7" s="70">
        <f t="shared" si="3"/>
        <v>4936832</v>
      </c>
      <c r="AG7" s="70">
        <f t="shared" si="3"/>
        <v>21472</v>
      </c>
      <c r="AH7" s="70">
        <f t="shared" si="3"/>
        <v>3962877</v>
      </c>
      <c r="AI7" s="70">
        <f t="shared" si="3"/>
        <v>935078</v>
      </c>
      <c r="AJ7" s="70">
        <f t="shared" si="3"/>
        <v>17405</v>
      </c>
      <c r="AK7" s="70">
        <f t="shared" si="3"/>
        <v>31049</v>
      </c>
      <c r="AL7" s="70">
        <f t="shared" si="3"/>
        <v>555084</v>
      </c>
      <c r="AM7" s="70">
        <f t="shared" si="3"/>
        <v>29126522</v>
      </c>
      <c r="AN7" s="70">
        <f t="shared" si="3"/>
        <v>13279502</v>
      </c>
      <c r="AO7" s="70">
        <f t="shared" si="3"/>
        <v>3841592</v>
      </c>
      <c r="AP7" s="70">
        <f t="shared" si="3"/>
        <v>7148737</v>
      </c>
      <c r="AQ7" s="70">
        <f t="shared" si="3"/>
        <v>2131135</v>
      </c>
      <c r="AR7" s="70">
        <f t="shared" si="3"/>
        <v>158038</v>
      </c>
      <c r="AS7" s="70">
        <f t="shared" si="3"/>
        <v>7705783</v>
      </c>
      <c r="AT7" s="70">
        <f t="shared" si="3"/>
        <v>1871845</v>
      </c>
      <c r="AU7" s="70">
        <f t="shared" si="3"/>
        <v>4993405</v>
      </c>
      <c r="AV7" s="70">
        <f t="shared" si="3"/>
        <v>840533</v>
      </c>
      <c r="AW7" s="70">
        <f t="shared" si="3"/>
        <v>302048</v>
      </c>
      <c r="AX7" s="70">
        <f t="shared" si="3"/>
        <v>7801721</v>
      </c>
      <c r="AY7" s="70">
        <f t="shared" si="3"/>
        <v>4823530</v>
      </c>
      <c r="AZ7" s="70">
        <f t="shared" si="3"/>
        <v>2657150</v>
      </c>
      <c r="BA7" s="70">
        <f t="shared" si="3"/>
        <v>242682</v>
      </c>
      <c r="BB7" s="70">
        <f t="shared" si="3"/>
        <v>78359</v>
      </c>
      <c r="BC7" s="70">
        <f t="shared" si="3"/>
        <v>3244931</v>
      </c>
      <c r="BD7" s="70">
        <f t="shared" si="3"/>
        <v>37468</v>
      </c>
      <c r="BE7" s="70">
        <f t="shared" si="3"/>
        <v>4055261</v>
      </c>
      <c r="BF7" s="70">
        <f t="shared" si="3"/>
        <v>38149664</v>
      </c>
      <c r="BG7" s="70">
        <f t="shared" si="3"/>
        <v>98957</v>
      </c>
      <c r="BH7" s="70">
        <f t="shared" si="3"/>
        <v>98957</v>
      </c>
      <c r="BI7" s="70">
        <f aca="true" t="shared" si="4" ref="BI7:CN7">SUM(BI8:BI33)</f>
        <v>0</v>
      </c>
      <c r="BJ7" s="70">
        <f t="shared" si="4"/>
        <v>91606</v>
      </c>
      <c r="BK7" s="70">
        <f t="shared" si="4"/>
        <v>0</v>
      </c>
      <c r="BL7" s="70">
        <f t="shared" si="4"/>
        <v>7351</v>
      </c>
      <c r="BM7" s="70">
        <f t="shared" si="4"/>
        <v>0</v>
      </c>
      <c r="BN7" s="70">
        <f t="shared" si="4"/>
        <v>6573</v>
      </c>
      <c r="BO7" s="70">
        <f t="shared" si="4"/>
        <v>3087356</v>
      </c>
      <c r="BP7" s="70">
        <f t="shared" si="4"/>
        <v>637067</v>
      </c>
      <c r="BQ7" s="70">
        <f t="shared" si="4"/>
        <v>393011</v>
      </c>
      <c r="BR7" s="70">
        <f t="shared" si="4"/>
        <v>219452</v>
      </c>
      <c r="BS7" s="70">
        <f t="shared" si="4"/>
        <v>24604</v>
      </c>
      <c r="BT7" s="70">
        <f t="shared" si="4"/>
        <v>0</v>
      </c>
      <c r="BU7" s="70">
        <f t="shared" si="4"/>
        <v>557061</v>
      </c>
      <c r="BV7" s="70">
        <f t="shared" si="4"/>
        <v>136400</v>
      </c>
      <c r="BW7" s="70">
        <f t="shared" si="4"/>
        <v>381841</v>
      </c>
      <c r="BX7" s="70">
        <f t="shared" si="4"/>
        <v>38820</v>
      </c>
      <c r="BY7" s="70">
        <f t="shared" si="4"/>
        <v>18409</v>
      </c>
      <c r="BZ7" s="70">
        <f t="shared" si="4"/>
        <v>1874149</v>
      </c>
      <c r="CA7" s="70">
        <f t="shared" si="4"/>
        <v>1306574</v>
      </c>
      <c r="CB7" s="70">
        <f t="shared" si="4"/>
        <v>516468</v>
      </c>
      <c r="CC7" s="70">
        <f t="shared" si="4"/>
        <v>26789</v>
      </c>
      <c r="CD7" s="70">
        <f t="shared" si="4"/>
        <v>24318</v>
      </c>
      <c r="CE7" s="70">
        <f t="shared" si="4"/>
        <v>1368184</v>
      </c>
      <c r="CF7" s="70">
        <f t="shared" si="4"/>
        <v>670</v>
      </c>
      <c r="CG7" s="70">
        <f t="shared" si="4"/>
        <v>126921</v>
      </c>
      <c r="CH7" s="70">
        <f t="shared" si="4"/>
        <v>3313234</v>
      </c>
      <c r="CI7" s="70">
        <f t="shared" si="4"/>
        <v>5066838</v>
      </c>
      <c r="CJ7" s="70">
        <f t="shared" si="4"/>
        <v>5035789</v>
      </c>
      <c r="CK7" s="70">
        <f t="shared" si="4"/>
        <v>21472</v>
      </c>
      <c r="CL7" s="70">
        <f t="shared" si="4"/>
        <v>4054483</v>
      </c>
      <c r="CM7" s="70">
        <f t="shared" si="4"/>
        <v>935078</v>
      </c>
      <c r="CN7" s="70">
        <f t="shared" si="4"/>
        <v>24756</v>
      </c>
      <c r="CO7" s="70">
        <f aca="true" t="shared" si="5" ref="CO7:DT7">SUM(CO8:CO33)</f>
        <v>31049</v>
      </c>
      <c r="CP7" s="70">
        <f t="shared" si="5"/>
        <v>561657</v>
      </c>
      <c r="CQ7" s="70">
        <f t="shared" si="5"/>
        <v>32213878</v>
      </c>
      <c r="CR7" s="70">
        <f t="shared" si="5"/>
        <v>13916569</v>
      </c>
      <c r="CS7" s="70">
        <f t="shared" si="5"/>
        <v>4234603</v>
      </c>
      <c r="CT7" s="70">
        <f t="shared" si="5"/>
        <v>7368189</v>
      </c>
      <c r="CU7" s="70">
        <f t="shared" si="5"/>
        <v>2155739</v>
      </c>
      <c r="CV7" s="70">
        <f t="shared" si="5"/>
        <v>158038</v>
      </c>
      <c r="CW7" s="70">
        <f t="shared" si="5"/>
        <v>8262844</v>
      </c>
      <c r="CX7" s="70">
        <f t="shared" si="5"/>
        <v>2008245</v>
      </c>
      <c r="CY7" s="70">
        <f t="shared" si="5"/>
        <v>5375246</v>
      </c>
      <c r="CZ7" s="70">
        <f t="shared" si="5"/>
        <v>879353</v>
      </c>
      <c r="DA7" s="70">
        <f t="shared" si="5"/>
        <v>320457</v>
      </c>
      <c r="DB7" s="70">
        <f t="shared" si="5"/>
        <v>9675870</v>
      </c>
      <c r="DC7" s="70">
        <f t="shared" si="5"/>
        <v>6130104</v>
      </c>
      <c r="DD7" s="70">
        <f t="shared" si="5"/>
        <v>3173618</v>
      </c>
      <c r="DE7" s="70">
        <f t="shared" si="5"/>
        <v>269471</v>
      </c>
      <c r="DF7" s="70">
        <f t="shared" si="5"/>
        <v>102677</v>
      </c>
      <c r="DG7" s="70">
        <f t="shared" si="5"/>
        <v>4613115</v>
      </c>
      <c r="DH7" s="70">
        <f t="shared" si="5"/>
        <v>38138</v>
      </c>
      <c r="DI7" s="70">
        <f t="shared" si="5"/>
        <v>4182182</v>
      </c>
      <c r="DJ7" s="70">
        <f t="shared" si="5"/>
        <v>41462898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3">SUM(E8,+L8)</f>
        <v>25989548</v>
      </c>
      <c r="E8" s="72">
        <f aca="true" t="shared" si="7" ref="E8:E33">SUM(F8:I8)+K8</f>
        <v>13941695</v>
      </c>
      <c r="F8" s="72">
        <v>816653</v>
      </c>
      <c r="G8" s="72">
        <v>0</v>
      </c>
      <c r="H8" s="72">
        <v>3099800</v>
      </c>
      <c r="I8" s="72">
        <v>4337929</v>
      </c>
      <c r="J8" s="73" t="s">
        <v>110</v>
      </c>
      <c r="K8" s="72">
        <v>5687313</v>
      </c>
      <c r="L8" s="72">
        <v>12047853</v>
      </c>
      <c r="M8" s="72">
        <f aca="true" t="shared" si="8" ref="M8:M33">SUM(N8,+U8)</f>
        <v>985738</v>
      </c>
      <c r="N8" s="72">
        <f aca="true" t="shared" si="9" ref="N8:N33">SUM(O8:R8)+T8</f>
        <v>115521</v>
      </c>
      <c r="O8" s="72">
        <v>0</v>
      </c>
      <c r="P8" s="72">
        <v>0</v>
      </c>
      <c r="Q8" s="72">
        <v>0</v>
      </c>
      <c r="R8" s="72">
        <v>103115</v>
      </c>
      <c r="S8" s="73" t="s">
        <v>110</v>
      </c>
      <c r="T8" s="72">
        <v>12406</v>
      </c>
      <c r="U8" s="72">
        <v>870217</v>
      </c>
      <c r="V8" s="72">
        <f aca="true" t="shared" si="10" ref="V8:V33">+SUM(D8,M8)</f>
        <v>26975286</v>
      </c>
      <c r="W8" s="72">
        <f aca="true" t="shared" si="11" ref="W8:W33">+SUM(E8,N8)</f>
        <v>14057216</v>
      </c>
      <c r="X8" s="72">
        <f aca="true" t="shared" si="12" ref="X8:X33">+SUM(F8,O8)</f>
        <v>816653</v>
      </c>
      <c r="Y8" s="72">
        <f aca="true" t="shared" si="13" ref="Y8:Y33">+SUM(G8,P8)</f>
        <v>0</v>
      </c>
      <c r="Z8" s="72">
        <f aca="true" t="shared" si="14" ref="Z8:Z33">+SUM(H8,Q8)</f>
        <v>3099800</v>
      </c>
      <c r="AA8" s="72">
        <f aca="true" t="shared" si="15" ref="AA8:AA33">+SUM(I8,R8)</f>
        <v>4441044</v>
      </c>
      <c r="AB8" s="73" t="s">
        <v>110</v>
      </c>
      <c r="AC8" s="72">
        <f aca="true" t="shared" si="16" ref="AC8:AC33">+SUM(K8,T8)</f>
        <v>5699719</v>
      </c>
      <c r="AD8" s="72">
        <f aca="true" t="shared" si="17" ref="AD8:AD33">+SUM(L8,U8)</f>
        <v>12918070</v>
      </c>
      <c r="AE8" s="72">
        <f aca="true" t="shared" si="18" ref="AE8:AE33">SUM(AF8,+AK8)</f>
        <v>3693549</v>
      </c>
      <c r="AF8" s="72">
        <f aca="true" t="shared" si="19" ref="AF8:AF33">SUM(AG8:AJ8)</f>
        <v>3681465</v>
      </c>
      <c r="AG8" s="72">
        <v>0</v>
      </c>
      <c r="AH8" s="72">
        <v>3547189</v>
      </c>
      <c r="AI8" s="72">
        <v>134276</v>
      </c>
      <c r="AJ8" s="72">
        <v>0</v>
      </c>
      <c r="AK8" s="72">
        <v>12084</v>
      </c>
      <c r="AL8" s="72">
        <v>0</v>
      </c>
      <c r="AM8" s="72">
        <f aca="true" t="shared" si="20" ref="AM8:AM33">SUM(AN8,AS8,AW8,AX8,BD8)</f>
        <v>18508317</v>
      </c>
      <c r="AN8" s="72">
        <f aca="true" t="shared" si="21" ref="AN8:AN33">SUM(AO8:AR8)</f>
        <v>10369060</v>
      </c>
      <c r="AO8" s="72">
        <v>2842929</v>
      </c>
      <c r="AP8" s="72">
        <v>5392344</v>
      </c>
      <c r="AQ8" s="72">
        <v>2011198</v>
      </c>
      <c r="AR8" s="72">
        <v>122589</v>
      </c>
      <c r="AS8" s="72">
        <f aca="true" t="shared" si="22" ref="AS8:AS33">SUM(AT8:AV8)</f>
        <v>6140409</v>
      </c>
      <c r="AT8" s="72">
        <v>1660534</v>
      </c>
      <c r="AU8" s="72">
        <v>3855539</v>
      </c>
      <c r="AV8" s="72">
        <v>624336</v>
      </c>
      <c r="AW8" s="72">
        <v>176248</v>
      </c>
      <c r="AX8" s="72">
        <f aca="true" t="shared" si="23" ref="AX8:AX33">SUM(AY8:BB8)</f>
        <v>1793214</v>
      </c>
      <c r="AY8" s="72">
        <v>1107462</v>
      </c>
      <c r="AZ8" s="72">
        <v>678047</v>
      </c>
      <c r="BA8" s="72">
        <v>7705</v>
      </c>
      <c r="BB8" s="72">
        <v>0</v>
      </c>
      <c r="BC8" s="72">
        <v>0</v>
      </c>
      <c r="BD8" s="72">
        <v>29386</v>
      </c>
      <c r="BE8" s="72">
        <v>3787682</v>
      </c>
      <c r="BF8" s="72">
        <f aca="true" t="shared" si="24" ref="BF8:BF33">SUM(AE8,+AM8,+BE8)</f>
        <v>25989548</v>
      </c>
      <c r="BG8" s="72">
        <f aca="true" t="shared" si="25" ref="BG8:BG33">SUM(BH8,+BM8)</f>
        <v>7351</v>
      </c>
      <c r="BH8" s="72">
        <f aca="true" t="shared" si="26" ref="BH8:BH33">SUM(BI8:BL8)</f>
        <v>7351</v>
      </c>
      <c r="BI8" s="72">
        <v>0</v>
      </c>
      <c r="BJ8" s="72">
        <v>0</v>
      </c>
      <c r="BK8" s="72">
        <v>0</v>
      </c>
      <c r="BL8" s="72">
        <v>7351</v>
      </c>
      <c r="BM8" s="72">
        <v>0</v>
      </c>
      <c r="BN8" s="72">
        <v>0</v>
      </c>
      <c r="BO8" s="72">
        <f aca="true" t="shared" si="27" ref="BO8:BO33">SUM(BP8,BU8,BY8,BZ8,CF8)</f>
        <v>973058</v>
      </c>
      <c r="BP8" s="72">
        <f aca="true" t="shared" si="28" ref="BP8:BP33">SUM(BQ8:BT8)</f>
        <v>245119</v>
      </c>
      <c r="BQ8" s="72">
        <v>76352</v>
      </c>
      <c r="BR8" s="72">
        <v>168767</v>
      </c>
      <c r="BS8" s="72">
        <v>0</v>
      </c>
      <c r="BT8" s="72">
        <v>0</v>
      </c>
      <c r="BU8" s="72">
        <f aca="true" t="shared" si="29" ref="BU8:BU33">SUM(BV8:BX8)</f>
        <v>137528</v>
      </c>
      <c r="BV8" s="72">
        <v>113215</v>
      </c>
      <c r="BW8" s="72">
        <v>24313</v>
      </c>
      <c r="BX8" s="72">
        <v>0</v>
      </c>
      <c r="BY8" s="72">
        <v>10469</v>
      </c>
      <c r="BZ8" s="72">
        <f aca="true" t="shared" si="30" ref="BZ8:BZ33">SUM(CA8:CD8)</f>
        <v>579942</v>
      </c>
      <c r="CA8" s="72">
        <v>522099</v>
      </c>
      <c r="CB8" s="72">
        <v>47335</v>
      </c>
      <c r="CC8" s="72">
        <v>0</v>
      </c>
      <c r="CD8" s="72">
        <v>10508</v>
      </c>
      <c r="CE8" s="72">
        <v>0</v>
      </c>
      <c r="CF8" s="72">
        <v>0</v>
      </c>
      <c r="CG8" s="72">
        <v>5329</v>
      </c>
      <c r="CH8" s="72">
        <f aca="true" t="shared" si="31" ref="CH8:CH33">SUM(BG8,+BO8,+CG8)</f>
        <v>985738</v>
      </c>
      <c r="CI8" s="72">
        <f aca="true" t="shared" si="32" ref="CI8:CI33">SUM(AE8,+BG8)</f>
        <v>3700900</v>
      </c>
      <c r="CJ8" s="72">
        <f aca="true" t="shared" si="33" ref="CJ8:CJ33">SUM(AF8,+BH8)</f>
        <v>3688816</v>
      </c>
      <c r="CK8" s="72">
        <f aca="true" t="shared" si="34" ref="CK8:CK33">SUM(AG8,+BI8)</f>
        <v>0</v>
      </c>
      <c r="CL8" s="72">
        <f aca="true" t="shared" si="35" ref="CL8:CL33">SUM(AH8,+BJ8)</f>
        <v>3547189</v>
      </c>
      <c r="CM8" s="72">
        <f aca="true" t="shared" si="36" ref="CM8:CM33">SUM(AI8,+BK8)</f>
        <v>134276</v>
      </c>
      <c r="CN8" s="72">
        <f aca="true" t="shared" si="37" ref="CN8:CN33">SUM(AJ8,+BL8)</f>
        <v>7351</v>
      </c>
      <c r="CO8" s="72">
        <f aca="true" t="shared" si="38" ref="CO8:CO33">SUM(AK8,+BM8)</f>
        <v>12084</v>
      </c>
      <c r="CP8" s="72">
        <f aca="true" t="shared" si="39" ref="CP8:CP33">SUM(AL8,+BN8)</f>
        <v>0</v>
      </c>
      <c r="CQ8" s="72">
        <f aca="true" t="shared" si="40" ref="CQ8:CQ33">SUM(AM8,+BO8)</f>
        <v>19481375</v>
      </c>
      <c r="CR8" s="72">
        <f aca="true" t="shared" si="41" ref="CR8:CR33">SUM(AN8,+BP8)</f>
        <v>10614179</v>
      </c>
      <c r="CS8" s="72">
        <f aca="true" t="shared" si="42" ref="CS8:CS33">SUM(AO8,+BQ8)</f>
        <v>2919281</v>
      </c>
      <c r="CT8" s="72">
        <f aca="true" t="shared" si="43" ref="CT8:CT33">SUM(AP8,+BR8)</f>
        <v>5561111</v>
      </c>
      <c r="CU8" s="72">
        <f aca="true" t="shared" si="44" ref="CU8:CU33">SUM(AQ8,+BS8)</f>
        <v>2011198</v>
      </c>
      <c r="CV8" s="72">
        <f aca="true" t="shared" si="45" ref="CV8:CV33">SUM(AR8,+BT8)</f>
        <v>122589</v>
      </c>
      <c r="CW8" s="72">
        <f aca="true" t="shared" si="46" ref="CW8:CW33">SUM(AS8,+BU8)</f>
        <v>6277937</v>
      </c>
      <c r="CX8" s="72">
        <f aca="true" t="shared" si="47" ref="CX8:CX33">SUM(AT8,+BV8)</f>
        <v>1773749</v>
      </c>
      <c r="CY8" s="72">
        <f aca="true" t="shared" si="48" ref="CY8:CY33">SUM(AU8,+BW8)</f>
        <v>3879852</v>
      </c>
      <c r="CZ8" s="72">
        <f aca="true" t="shared" si="49" ref="CZ8:CZ33">SUM(AV8,+BX8)</f>
        <v>624336</v>
      </c>
      <c r="DA8" s="72">
        <f aca="true" t="shared" si="50" ref="DA8:DA33">SUM(AW8,+BY8)</f>
        <v>186717</v>
      </c>
      <c r="DB8" s="72">
        <f aca="true" t="shared" si="51" ref="DB8:DB33">SUM(AX8,+BZ8)</f>
        <v>2373156</v>
      </c>
      <c r="DC8" s="72">
        <f aca="true" t="shared" si="52" ref="DC8:DC33">SUM(AY8,+CA8)</f>
        <v>1629561</v>
      </c>
      <c r="DD8" s="72">
        <f aca="true" t="shared" si="53" ref="DD8:DD33">SUM(AZ8,+CB8)</f>
        <v>725382</v>
      </c>
      <c r="DE8" s="72">
        <f aca="true" t="shared" si="54" ref="DE8:DE33">SUM(BA8,+CC8)</f>
        <v>7705</v>
      </c>
      <c r="DF8" s="72">
        <f aca="true" t="shared" si="55" ref="DF8:DF33">SUM(BB8,+CD8)</f>
        <v>10508</v>
      </c>
      <c r="DG8" s="72">
        <f aca="true" t="shared" si="56" ref="DG8:DG33">SUM(BC8,+CE8)</f>
        <v>0</v>
      </c>
      <c r="DH8" s="72">
        <f aca="true" t="shared" si="57" ref="DH8:DH33">SUM(BD8,+CF8)</f>
        <v>29386</v>
      </c>
      <c r="DI8" s="72">
        <f aca="true" t="shared" si="58" ref="DI8:DI33">SUM(BE8,+CG8)</f>
        <v>3793011</v>
      </c>
      <c r="DJ8" s="72">
        <f aca="true" t="shared" si="59" ref="DJ8:DJ33">SUM(BF8,+CH8)</f>
        <v>26975286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1016245</v>
      </c>
      <c r="E9" s="72">
        <f t="shared" si="7"/>
        <v>479404</v>
      </c>
      <c r="F9" s="72">
        <v>6119</v>
      </c>
      <c r="G9" s="72">
        <v>0</v>
      </c>
      <c r="H9" s="72">
        <v>21000</v>
      </c>
      <c r="I9" s="72">
        <v>400679</v>
      </c>
      <c r="J9" s="73" t="s">
        <v>110</v>
      </c>
      <c r="K9" s="72">
        <v>51606</v>
      </c>
      <c r="L9" s="72">
        <v>536841</v>
      </c>
      <c r="M9" s="72">
        <f t="shared" si="8"/>
        <v>140035</v>
      </c>
      <c r="N9" s="72">
        <f t="shared" si="9"/>
        <v>38712</v>
      </c>
      <c r="O9" s="72">
        <v>0</v>
      </c>
      <c r="P9" s="72">
        <v>0</v>
      </c>
      <c r="Q9" s="72">
        <v>0</v>
      </c>
      <c r="R9" s="72">
        <v>38712</v>
      </c>
      <c r="S9" s="73" t="s">
        <v>110</v>
      </c>
      <c r="T9" s="72">
        <v>0</v>
      </c>
      <c r="U9" s="72">
        <v>101323</v>
      </c>
      <c r="V9" s="72">
        <f t="shared" si="10"/>
        <v>1156280</v>
      </c>
      <c r="W9" s="72">
        <f t="shared" si="11"/>
        <v>518116</v>
      </c>
      <c r="X9" s="72">
        <f t="shared" si="12"/>
        <v>6119</v>
      </c>
      <c r="Y9" s="72">
        <f t="shared" si="13"/>
        <v>0</v>
      </c>
      <c r="Z9" s="72">
        <f t="shared" si="14"/>
        <v>21000</v>
      </c>
      <c r="AA9" s="72">
        <f t="shared" si="15"/>
        <v>439391</v>
      </c>
      <c r="AB9" s="73" t="s">
        <v>110</v>
      </c>
      <c r="AC9" s="72">
        <f t="shared" si="16"/>
        <v>51606</v>
      </c>
      <c r="AD9" s="72">
        <f t="shared" si="17"/>
        <v>638164</v>
      </c>
      <c r="AE9" s="72">
        <f t="shared" si="18"/>
        <v>27071</v>
      </c>
      <c r="AF9" s="72">
        <f t="shared" si="19"/>
        <v>27071</v>
      </c>
      <c r="AG9" s="72">
        <v>0</v>
      </c>
      <c r="AH9" s="72">
        <v>15836</v>
      </c>
      <c r="AI9" s="72">
        <v>11235</v>
      </c>
      <c r="AJ9" s="72">
        <v>0</v>
      </c>
      <c r="AK9" s="72">
        <v>0</v>
      </c>
      <c r="AL9" s="72">
        <v>0</v>
      </c>
      <c r="AM9" s="72">
        <f t="shared" si="20"/>
        <v>965613</v>
      </c>
      <c r="AN9" s="72">
        <f t="shared" si="21"/>
        <v>84675</v>
      </c>
      <c r="AO9" s="72">
        <v>84675</v>
      </c>
      <c r="AP9" s="72">
        <v>0</v>
      </c>
      <c r="AQ9" s="72">
        <v>0</v>
      </c>
      <c r="AR9" s="72">
        <v>0</v>
      </c>
      <c r="AS9" s="72">
        <f t="shared" si="22"/>
        <v>203234</v>
      </c>
      <c r="AT9" s="72">
        <v>53305</v>
      </c>
      <c r="AU9" s="72">
        <v>133719</v>
      </c>
      <c r="AV9" s="72">
        <v>16210</v>
      </c>
      <c r="AW9" s="72">
        <v>0</v>
      </c>
      <c r="AX9" s="72">
        <f t="shared" si="23"/>
        <v>676706</v>
      </c>
      <c r="AY9" s="72">
        <v>344702</v>
      </c>
      <c r="AZ9" s="72">
        <v>301271</v>
      </c>
      <c r="BA9" s="72">
        <v>18793</v>
      </c>
      <c r="BB9" s="72">
        <v>11940</v>
      </c>
      <c r="BC9" s="72">
        <v>0</v>
      </c>
      <c r="BD9" s="72">
        <v>998</v>
      </c>
      <c r="BE9" s="72">
        <v>23561</v>
      </c>
      <c r="BF9" s="72">
        <f t="shared" si="24"/>
        <v>1016245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140035</v>
      </c>
      <c r="BP9" s="72">
        <f t="shared" si="28"/>
        <v>1308</v>
      </c>
      <c r="BQ9" s="72">
        <v>1308</v>
      </c>
      <c r="BR9" s="72">
        <v>0</v>
      </c>
      <c r="BS9" s="72">
        <v>0</v>
      </c>
      <c r="BT9" s="72">
        <v>0</v>
      </c>
      <c r="BU9" s="72">
        <f t="shared" si="29"/>
        <v>19237</v>
      </c>
      <c r="BV9" s="72">
        <v>19237</v>
      </c>
      <c r="BW9" s="72">
        <v>0</v>
      </c>
      <c r="BX9" s="72">
        <v>0</v>
      </c>
      <c r="BY9" s="72">
        <v>0</v>
      </c>
      <c r="BZ9" s="72">
        <f t="shared" si="30"/>
        <v>119490</v>
      </c>
      <c r="CA9" s="72">
        <v>119490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140035</v>
      </c>
      <c r="CI9" s="72">
        <f t="shared" si="32"/>
        <v>27071</v>
      </c>
      <c r="CJ9" s="72">
        <f t="shared" si="33"/>
        <v>27071</v>
      </c>
      <c r="CK9" s="72">
        <f t="shared" si="34"/>
        <v>0</v>
      </c>
      <c r="CL9" s="72">
        <f t="shared" si="35"/>
        <v>15836</v>
      </c>
      <c r="CM9" s="72">
        <f t="shared" si="36"/>
        <v>11235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1105648</v>
      </c>
      <c r="CR9" s="72">
        <f t="shared" si="41"/>
        <v>85983</v>
      </c>
      <c r="CS9" s="72">
        <f t="shared" si="42"/>
        <v>85983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222471</v>
      </c>
      <c r="CX9" s="72">
        <f t="shared" si="47"/>
        <v>72542</v>
      </c>
      <c r="CY9" s="72">
        <f t="shared" si="48"/>
        <v>133719</v>
      </c>
      <c r="CZ9" s="72">
        <f t="shared" si="49"/>
        <v>16210</v>
      </c>
      <c r="DA9" s="72">
        <f t="shared" si="50"/>
        <v>0</v>
      </c>
      <c r="DB9" s="72">
        <f t="shared" si="51"/>
        <v>796196</v>
      </c>
      <c r="DC9" s="72">
        <f t="shared" si="52"/>
        <v>464192</v>
      </c>
      <c r="DD9" s="72">
        <f t="shared" si="53"/>
        <v>301271</v>
      </c>
      <c r="DE9" s="72">
        <f t="shared" si="54"/>
        <v>18793</v>
      </c>
      <c r="DF9" s="72">
        <f t="shared" si="55"/>
        <v>11940</v>
      </c>
      <c r="DG9" s="72">
        <f t="shared" si="56"/>
        <v>0</v>
      </c>
      <c r="DH9" s="72">
        <f t="shared" si="57"/>
        <v>998</v>
      </c>
      <c r="DI9" s="72">
        <f t="shared" si="58"/>
        <v>23561</v>
      </c>
      <c r="DJ9" s="72">
        <f t="shared" si="59"/>
        <v>1156280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2203406</v>
      </c>
      <c r="E10" s="72">
        <f t="shared" si="7"/>
        <v>1067825</v>
      </c>
      <c r="F10" s="72">
        <v>436653</v>
      </c>
      <c r="G10" s="72">
        <v>605</v>
      </c>
      <c r="H10" s="72">
        <v>375200</v>
      </c>
      <c r="I10" s="72">
        <v>176669</v>
      </c>
      <c r="J10" s="73" t="s">
        <v>110</v>
      </c>
      <c r="K10" s="72">
        <v>78698</v>
      </c>
      <c r="L10" s="72">
        <v>1135581</v>
      </c>
      <c r="M10" s="72">
        <f t="shared" si="8"/>
        <v>198186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0</v>
      </c>
      <c r="U10" s="72">
        <v>198186</v>
      </c>
      <c r="V10" s="72">
        <f t="shared" si="10"/>
        <v>2401592</v>
      </c>
      <c r="W10" s="72">
        <f t="shared" si="11"/>
        <v>1067825</v>
      </c>
      <c r="X10" s="72">
        <f t="shared" si="12"/>
        <v>436653</v>
      </c>
      <c r="Y10" s="72">
        <f t="shared" si="13"/>
        <v>605</v>
      </c>
      <c r="Z10" s="72">
        <f t="shared" si="14"/>
        <v>375200</v>
      </c>
      <c r="AA10" s="72">
        <f t="shared" si="15"/>
        <v>176669</v>
      </c>
      <c r="AB10" s="73" t="s">
        <v>110</v>
      </c>
      <c r="AC10" s="72">
        <f t="shared" si="16"/>
        <v>78698</v>
      </c>
      <c r="AD10" s="72">
        <f t="shared" si="17"/>
        <v>1333767</v>
      </c>
      <c r="AE10" s="72">
        <f t="shared" si="18"/>
        <v>1035572</v>
      </c>
      <c r="AF10" s="72">
        <f t="shared" si="19"/>
        <v>1019823</v>
      </c>
      <c r="AG10" s="72">
        <v>0</v>
      </c>
      <c r="AH10" s="72">
        <v>242816</v>
      </c>
      <c r="AI10" s="72">
        <v>777007</v>
      </c>
      <c r="AJ10" s="72">
        <v>0</v>
      </c>
      <c r="AK10" s="72">
        <v>15749</v>
      </c>
      <c r="AL10" s="72">
        <v>0</v>
      </c>
      <c r="AM10" s="72">
        <f t="shared" si="20"/>
        <v>1102073</v>
      </c>
      <c r="AN10" s="72">
        <f t="shared" si="21"/>
        <v>206097</v>
      </c>
      <c r="AO10" s="72">
        <v>186507</v>
      </c>
      <c r="AP10" s="72">
        <v>0</v>
      </c>
      <c r="AQ10" s="72">
        <v>15780</v>
      </c>
      <c r="AR10" s="72">
        <v>3810</v>
      </c>
      <c r="AS10" s="72">
        <f t="shared" si="22"/>
        <v>176335</v>
      </c>
      <c r="AT10" s="72">
        <v>5241</v>
      </c>
      <c r="AU10" s="72">
        <v>161092</v>
      </c>
      <c r="AV10" s="72">
        <v>10002</v>
      </c>
      <c r="AW10" s="72">
        <v>8695</v>
      </c>
      <c r="AX10" s="72">
        <f t="shared" si="23"/>
        <v>710946</v>
      </c>
      <c r="AY10" s="72">
        <v>383887</v>
      </c>
      <c r="AZ10" s="72">
        <v>218628</v>
      </c>
      <c r="BA10" s="72">
        <v>49738</v>
      </c>
      <c r="BB10" s="72">
        <v>58693</v>
      </c>
      <c r="BC10" s="72">
        <v>0</v>
      </c>
      <c r="BD10" s="72">
        <v>0</v>
      </c>
      <c r="BE10" s="72">
        <v>65761</v>
      </c>
      <c r="BF10" s="72">
        <f t="shared" si="24"/>
        <v>2203406</v>
      </c>
      <c r="BG10" s="72">
        <f t="shared" si="25"/>
        <v>15342</v>
      </c>
      <c r="BH10" s="72">
        <f t="shared" si="26"/>
        <v>15342</v>
      </c>
      <c r="BI10" s="72">
        <v>0</v>
      </c>
      <c r="BJ10" s="72">
        <v>15342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181886</v>
      </c>
      <c r="BP10" s="72">
        <f t="shared" si="28"/>
        <v>47147</v>
      </c>
      <c r="BQ10" s="72">
        <v>43834</v>
      </c>
      <c r="BR10" s="72">
        <v>0</v>
      </c>
      <c r="BS10" s="72">
        <v>3313</v>
      </c>
      <c r="BT10" s="72">
        <v>0</v>
      </c>
      <c r="BU10" s="72">
        <f t="shared" si="29"/>
        <v>29845</v>
      </c>
      <c r="BV10" s="72">
        <v>0</v>
      </c>
      <c r="BW10" s="72">
        <v>29845</v>
      </c>
      <c r="BX10" s="72">
        <v>0</v>
      </c>
      <c r="BY10" s="72">
        <v>0</v>
      </c>
      <c r="BZ10" s="72">
        <f t="shared" si="30"/>
        <v>104894</v>
      </c>
      <c r="CA10" s="72">
        <v>22486</v>
      </c>
      <c r="CB10" s="72">
        <v>80803</v>
      </c>
      <c r="CC10" s="72">
        <v>0</v>
      </c>
      <c r="CD10" s="72">
        <v>1605</v>
      </c>
      <c r="CE10" s="72">
        <v>0</v>
      </c>
      <c r="CF10" s="72">
        <v>0</v>
      </c>
      <c r="CG10" s="72">
        <v>958</v>
      </c>
      <c r="CH10" s="72">
        <f t="shared" si="31"/>
        <v>198186</v>
      </c>
      <c r="CI10" s="72">
        <f t="shared" si="32"/>
        <v>1050914</v>
      </c>
      <c r="CJ10" s="72">
        <f t="shared" si="33"/>
        <v>1035165</v>
      </c>
      <c r="CK10" s="72">
        <f t="shared" si="34"/>
        <v>0</v>
      </c>
      <c r="CL10" s="72">
        <f t="shared" si="35"/>
        <v>258158</v>
      </c>
      <c r="CM10" s="72">
        <f t="shared" si="36"/>
        <v>777007</v>
      </c>
      <c r="CN10" s="72">
        <f t="shared" si="37"/>
        <v>0</v>
      </c>
      <c r="CO10" s="72">
        <f t="shared" si="38"/>
        <v>15749</v>
      </c>
      <c r="CP10" s="72">
        <f t="shared" si="39"/>
        <v>0</v>
      </c>
      <c r="CQ10" s="72">
        <f t="shared" si="40"/>
        <v>1283959</v>
      </c>
      <c r="CR10" s="72">
        <f t="shared" si="41"/>
        <v>253244</v>
      </c>
      <c r="CS10" s="72">
        <f t="shared" si="42"/>
        <v>230341</v>
      </c>
      <c r="CT10" s="72">
        <f t="shared" si="43"/>
        <v>0</v>
      </c>
      <c r="CU10" s="72">
        <f t="shared" si="44"/>
        <v>19093</v>
      </c>
      <c r="CV10" s="72">
        <f t="shared" si="45"/>
        <v>3810</v>
      </c>
      <c r="CW10" s="72">
        <f t="shared" si="46"/>
        <v>206180</v>
      </c>
      <c r="CX10" s="72">
        <f t="shared" si="47"/>
        <v>5241</v>
      </c>
      <c r="CY10" s="72">
        <f t="shared" si="48"/>
        <v>190937</v>
      </c>
      <c r="CZ10" s="72">
        <f t="shared" si="49"/>
        <v>10002</v>
      </c>
      <c r="DA10" s="72">
        <f t="shared" si="50"/>
        <v>8695</v>
      </c>
      <c r="DB10" s="72">
        <f t="shared" si="51"/>
        <v>815840</v>
      </c>
      <c r="DC10" s="72">
        <f t="shared" si="52"/>
        <v>406373</v>
      </c>
      <c r="DD10" s="72">
        <f t="shared" si="53"/>
        <v>299431</v>
      </c>
      <c r="DE10" s="72">
        <f t="shared" si="54"/>
        <v>49738</v>
      </c>
      <c r="DF10" s="72">
        <f t="shared" si="55"/>
        <v>60298</v>
      </c>
      <c r="DG10" s="72">
        <f t="shared" si="56"/>
        <v>0</v>
      </c>
      <c r="DH10" s="72">
        <f t="shared" si="57"/>
        <v>0</v>
      </c>
      <c r="DI10" s="72">
        <f t="shared" si="58"/>
        <v>66719</v>
      </c>
      <c r="DJ10" s="72">
        <f t="shared" si="59"/>
        <v>2401592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741676</v>
      </c>
      <c r="E11" s="72">
        <f t="shared" si="7"/>
        <v>330225</v>
      </c>
      <c r="F11" s="72">
        <v>51300</v>
      </c>
      <c r="G11" s="72">
        <v>18804</v>
      </c>
      <c r="H11" s="72">
        <v>0</v>
      </c>
      <c r="I11" s="72">
        <v>97761</v>
      </c>
      <c r="J11" s="73" t="s">
        <v>110</v>
      </c>
      <c r="K11" s="72">
        <v>162360</v>
      </c>
      <c r="L11" s="72">
        <v>411451</v>
      </c>
      <c r="M11" s="72">
        <f t="shared" si="8"/>
        <v>306588</v>
      </c>
      <c r="N11" s="72">
        <f t="shared" si="9"/>
        <v>180512</v>
      </c>
      <c r="O11" s="72">
        <v>0</v>
      </c>
      <c r="P11" s="72">
        <v>3221</v>
      </c>
      <c r="Q11" s="72">
        <v>0</v>
      </c>
      <c r="R11" s="72">
        <v>177264</v>
      </c>
      <c r="S11" s="73" t="s">
        <v>110</v>
      </c>
      <c r="T11" s="72">
        <v>27</v>
      </c>
      <c r="U11" s="72">
        <v>126076</v>
      </c>
      <c r="V11" s="72">
        <f t="shared" si="10"/>
        <v>1048264</v>
      </c>
      <c r="W11" s="72">
        <f t="shared" si="11"/>
        <v>510737</v>
      </c>
      <c r="X11" s="72">
        <f t="shared" si="12"/>
        <v>51300</v>
      </c>
      <c r="Y11" s="72">
        <f t="shared" si="13"/>
        <v>22025</v>
      </c>
      <c r="Z11" s="72">
        <f t="shared" si="14"/>
        <v>0</v>
      </c>
      <c r="AA11" s="72">
        <f t="shared" si="15"/>
        <v>275025</v>
      </c>
      <c r="AB11" s="73" t="s">
        <v>110</v>
      </c>
      <c r="AC11" s="72">
        <f t="shared" si="16"/>
        <v>162387</v>
      </c>
      <c r="AD11" s="72">
        <f t="shared" si="17"/>
        <v>537527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734343</v>
      </c>
      <c r="AN11" s="72">
        <f t="shared" si="21"/>
        <v>99103</v>
      </c>
      <c r="AO11" s="72">
        <v>99103</v>
      </c>
      <c r="AP11" s="72">
        <v>0</v>
      </c>
      <c r="AQ11" s="72">
        <v>0</v>
      </c>
      <c r="AR11" s="72">
        <v>0</v>
      </c>
      <c r="AS11" s="72">
        <f t="shared" si="22"/>
        <v>231924</v>
      </c>
      <c r="AT11" s="72">
        <v>28958</v>
      </c>
      <c r="AU11" s="72">
        <v>191362</v>
      </c>
      <c r="AV11" s="72">
        <v>11604</v>
      </c>
      <c r="AW11" s="72">
        <v>7140</v>
      </c>
      <c r="AX11" s="72">
        <f t="shared" si="23"/>
        <v>396176</v>
      </c>
      <c r="AY11" s="72">
        <v>201562</v>
      </c>
      <c r="AZ11" s="72">
        <v>190558</v>
      </c>
      <c r="BA11" s="72">
        <v>3563</v>
      </c>
      <c r="BB11" s="72">
        <v>493</v>
      </c>
      <c r="BC11" s="72">
        <v>0</v>
      </c>
      <c r="BD11" s="72">
        <v>0</v>
      </c>
      <c r="BE11" s="72">
        <v>7333</v>
      </c>
      <c r="BF11" s="72">
        <f t="shared" si="24"/>
        <v>741676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306588</v>
      </c>
      <c r="BP11" s="72">
        <f t="shared" si="28"/>
        <v>27391</v>
      </c>
      <c r="BQ11" s="72">
        <v>27391</v>
      </c>
      <c r="BR11" s="72">
        <v>0</v>
      </c>
      <c r="BS11" s="72">
        <v>0</v>
      </c>
      <c r="BT11" s="72">
        <v>0</v>
      </c>
      <c r="BU11" s="72">
        <f t="shared" si="29"/>
        <v>52553</v>
      </c>
      <c r="BV11" s="72">
        <v>1055</v>
      </c>
      <c r="BW11" s="72">
        <v>12678</v>
      </c>
      <c r="BX11" s="72">
        <v>38820</v>
      </c>
      <c r="BY11" s="72">
        <v>0</v>
      </c>
      <c r="BZ11" s="72">
        <f t="shared" si="30"/>
        <v>226644</v>
      </c>
      <c r="CA11" s="72">
        <v>202687</v>
      </c>
      <c r="CB11" s="72">
        <v>0</v>
      </c>
      <c r="CC11" s="72">
        <v>23957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306588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1040931</v>
      </c>
      <c r="CR11" s="72">
        <f t="shared" si="41"/>
        <v>126494</v>
      </c>
      <c r="CS11" s="72">
        <f t="shared" si="42"/>
        <v>126494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284477</v>
      </c>
      <c r="CX11" s="72">
        <f t="shared" si="47"/>
        <v>30013</v>
      </c>
      <c r="CY11" s="72">
        <f t="shared" si="48"/>
        <v>204040</v>
      </c>
      <c r="CZ11" s="72">
        <f t="shared" si="49"/>
        <v>50424</v>
      </c>
      <c r="DA11" s="72">
        <f t="shared" si="50"/>
        <v>7140</v>
      </c>
      <c r="DB11" s="72">
        <f t="shared" si="51"/>
        <v>622820</v>
      </c>
      <c r="DC11" s="72">
        <f t="shared" si="52"/>
        <v>404249</v>
      </c>
      <c r="DD11" s="72">
        <f t="shared" si="53"/>
        <v>190558</v>
      </c>
      <c r="DE11" s="72">
        <f t="shared" si="54"/>
        <v>27520</v>
      </c>
      <c r="DF11" s="72">
        <f t="shared" si="55"/>
        <v>493</v>
      </c>
      <c r="DG11" s="72">
        <f t="shared" si="56"/>
        <v>0</v>
      </c>
      <c r="DH11" s="72">
        <f t="shared" si="57"/>
        <v>0</v>
      </c>
      <c r="DI11" s="72">
        <f t="shared" si="58"/>
        <v>7333</v>
      </c>
      <c r="DJ11" s="72">
        <f t="shared" si="59"/>
        <v>1048264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2140106</v>
      </c>
      <c r="E12" s="74">
        <f t="shared" si="7"/>
        <v>27610</v>
      </c>
      <c r="F12" s="74">
        <v>0</v>
      </c>
      <c r="G12" s="74">
        <v>0</v>
      </c>
      <c r="H12" s="74">
        <v>0</v>
      </c>
      <c r="I12" s="74">
        <v>27610</v>
      </c>
      <c r="J12" s="75" t="s">
        <v>110</v>
      </c>
      <c r="K12" s="74">
        <v>0</v>
      </c>
      <c r="L12" s="74">
        <v>2112496</v>
      </c>
      <c r="M12" s="74">
        <f t="shared" si="8"/>
        <v>426955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110</v>
      </c>
      <c r="T12" s="74">
        <v>0</v>
      </c>
      <c r="U12" s="74">
        <v>426955</v>
      </c>
      <c r="V12" s="74">
        <f t="shared" si="10"/>
        <v>2567061</v>
      </c>
      <c r="W12" s="74">
        <f t="shared" si="11"/>
        <v>27610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27610</v>
      </c>
      <c r="AB12" s="75" t="s">
        <v>110</v>
      </c>
      <c r="AC12" s="74">
        <f t="shared" si="16"/>
        <v>0</v>
      </c>
      <c r="AD12" s="74">
        <f t="shared" si="17"/>
        <v>2539451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165756</v>
      </c>
      <c r="AM12" s="74">
        <f t="shared" si="20"/>
        <v>1164567</v>
      </c>
      <c r="AN12" s="74">
        <f t="shared" si="21"/>
        <v>760175</v>
      </c>
      <c r="AO12" s="74">
        <v>96919</v>
      </c>
      <c r="AP12" s="74">
        <v>663256</v>
      </c>
      <c r="AQ12" s="74">
        <v>0</v>
      </c>
      <c r="AR12" s="74">
        <v>0</v>
      </c>
      <c r="AS12" s="74">
        <f t="shared" si="22"/>
        <v>102575</v>
      </c>
      <c r="AT12" s="74">
        <v>41751</v>
      </c>
      <c r="AU12" s="74">
        <v>0</v>
      </c>
      <c r="AV12" s="74">
        <v>60824</v>
      </c>
      <c r="AW12" s="74">
        <v>33070</v>
      </c>
      <c r="AX12" s="74">
        <f t="shared" si="23"/>
        <v>268747</v>
      </c>
      <c r="AY12" s="74">
        <v>259828</v>
      </c>
      <c r="AZ12" s="74">
        <v>0</v>
      </c>
      <c r="BA12" s="74">
        <v>8810</v>
      </c>
      <c r="BB12" s="74">
        <v>109</v>
      </c>
      <c r="BC12" s="74">
        <v>809783</v>
      </c>
      <c r="BD12" s="74">
        <v>0</v>
      </c>
      <c r="BE12" s="74">
        <v>0</v>
      </c>
      <c r="BF12" s="74">
        <f t="shared" si="24"/>
        <v>1164567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/>
      <c r="BN12" s="74">
        <v>3342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423613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169098</v>
      </c>
      <c r="CQ12" s="74">
        <f t="shared" si="40"/>
        <v>1164567</v>
      </c>
      <c r="CR12" s="74">
        <f t="shared" si="41"/>
        <v>760175</v>
      </c>
      <c r="CS12" s="74">
        <f t="shared" si="42"/>
        <v>96919</v>
      </c>
      <c r="CT12" s="74">
        <f t="shared" si="43"/>
        <v>663256</v>
      </c>
      <c r="CU12" s="74">
        <f t="shared" si="44"/>
        <v>0</v>
      </c>
      <c r="CV12" s="74">
        <f t="shared" si="45"/>
        <v>0</v>
      </c>
      <c r="CW12" s="74">
        <f t="shared" si="46"/>
        <v>102575</v>
      </c>
      <c r="CX12" s="74">
        <f t="shared" si="47"/>
        <v>41751</v>
      </c>
      <c r="CY12" s="74">
        <f t="shared" si="48"/>
        <v>0</v>
      </c>
      <c r="CZ12" s="74">
        <f t="shared" si="49"/>
        <v>60824</v>
      </c>
      <c r="DA12" s="74">
        <f t="shared" si="50"/>
        <v>33070</v>
      </c>
      <c r="DB12" s="74">
        <f t="shared" si="51"/>
        <v>268747</v>
      </c>
      <c r="DC12" s="74">
        <f t="shared" si="52"/>
        <v>259828</v>
      </c>
      <c r="DD12" s="74">
        <f t="shared" si="53"/>
        <v>0</v>
      </c>
      <c r="DE12" s="74">
        <f t="shared" si="54"/>
        <v>8810</v>
      </c>
      <c r="DF12" s="74">
        <f t="shared" si="55"/>
        <v>109</v>
      </c>
      <c r="DG12" s="74">
        <f t="shared" si="56"/>
        <v>1233396</v>
      </c>
      <c r="DH12" s="74">
        <f t="shared" si="57"/>
        <v>0</v>
      </c>
      <c r="DI12" s="74">
        <f t="shared" si="58"/>
        <v>0</v>
      </c>
      <c r="DJ12" s="74">
        <f t="shared" si="59"/>
        <v>1164567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480861</v>
      </c>
      <c r="E13" s="74">
        <f t="shared" si="7"/>
        <v>238743</v>
      </c>
      <c r="F13" s="74">
        <v>0</v>
      </c>
      <c r="G13" s="74">
        <v>12512</v>
      </c>
      <c r="H13" s="74">
        <v>0</v>
      </c>
      <c r="I13" s="74">
        <v>60099</v>
      </c>
      <c r="J13" s="75" t="s">
        <v>110</v>
      </c>
      <c r="K13" s="74">
        <v>166132</v>
      </c>
      <c r="L13" s="74">
        <v>242118</v>
      </c>
      <c r="M13" s="74">
        <f t="shared" si="8"/>
        <v>153351</v>
      </c>
      <c r="N13" s="74">
        <f t="shared" si="9"/>
        <v>90829</v>
      </c>
      <c r="O13" s="74">
        <v>0</v>
      </c>
      <c r="P13" s="74">
        <v>0</v>
      </c>
      <c r="Q13" s="74">
        <v>0</v>
      </c>
      <c r="R13" s="74">
        <v>90829</v>
      </c>
      <c r="S13" s="75" t="s">
        <v>110</v>
      </c>
      <c r="T13" s="74">
        <v>0</v>
      </c>
      <c r="U13" s="74">
        <v>62522</v>
      </c>
      <c r="V13" s="74">
        <f t="shared" si="10"/>
        <v>634212</v>
      </c>
      <c r="W13" s="74">
        <f t="shared" si="11"/>
        <v>329572</v>
      </c>
      <c r="X13" s="74">
        <f t="shared" si="12"/>
        <v>0</v>
      </c>
      <c r="Y13" s="74">
        <f t="shared" si="13"/>
        <v>12512</v>
      </c>
      <c r="Z13" s="74">
        <f t="shared" si="14"/>
        <v>0</v>
      </c>
      <c r="AA13" s="74">
        <f t="shared" si="15"/>
        <v>150928</v>
      </c>
      <c r="AB13" s="75" t="s">
        <v>110</v>
      </c>
      <c r="AC13" s="74">
        <f t="shared" si="16"/>
        <v>166132</v>
      </c>
      <c r="AD13" s="74">
        <f t="shared" si="17"/>
        <v>304640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474916</v>
      </c>
      <c r="AN13" s="74">
        <f t="shared" si="21"/>
        <v>1925</v>
      </c>
      <c r="AO13" s="74">
        <v>1925</v>
      </c>
      <c r="AP13" s="74">
        <v>0</v>
      </c>
      <c r="AQ13" s="74">
        <v>0</v>
      </c>
      <c r="AR13" s="74">
        <v>0</v>
      </c>
      <c r="AS13" s="74">
        <f t="shared" si="22"/>
        <v>79430</v>
      </c>
      <c r="AT13" s="74">
        <v>0</v>
      </c>
      <c r="AU13" s="74">
        <v>72526</v>
      </c>
      <c r="AV13" s="74">
        <v>6904</v>
      </c>
      <c r="AW13" s="74">
        <v>0</v>
      </c>
      <c r="AX13" s="74">
        <f t="shared" si="23"/>
        <v>393561</v>
      </c>
      <c r="AY13" s="74">
        <v>130245</v>
      </c>
      <c r="AZ13" s="74">
        <v>250225</v>
      </c>
      <c r="BA13" s="74">
        <v>13091</v>
      </c>
      <c r="BB13" s="74">
        <v>0</v>
      </c>
      <c r="BC13" s="74">
        <v>0</v>
      </c>
      <c r="BD13" s="74">
        <v>0</v>
      </c>
      <c r="BE13" s="74">
        <v>5945</v>
      </c>
      <c r="BF13" s="74">
        <f t="shared" si="24"/>
        <v>480861</v>
      </c>
      <c r="BG13" s="74">
        <f t="shared" si="25"/>
        <v>735</v>
      </c>
      <c r="BH13" s="74">
        <f t="shared" si="26"/>
        <v>735</v>
      </c>
      <c r="BI13" s="74">
        <v>0</v>
      </c>
      <c r="BJ13" s="74">
        <v>735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151516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24100</v>
      </c>
      <c r="BV13" s="74">
        <v>0</v>
      </c>
      <c r="BW13" s="74">
        <v>24100</v>
      </c>
      <c r="BX13" s="74">
        <v>0</v>
      </c>
      <c r="BY13" s="74">
        <v>0</v>
      </c>
      <c r="BZ13" s="74">
        <f t="shared" si="30"/>
        <v>127416</v>
      </c>
      <c r="CA13" s="74">
        <v>0</v>
      </c>
      <c r="CB13" s="74">
        <v>127416</v>
      </c>
      <c r="CC13" s="74">
        <v>0</v>
      </c>
      <c r="CD13" s="74">
        <v>0</v>
      </c>
      <c r="CE13" s="74">
        <v>0</v>
      </c>
      <c r="CF13" s="74">
        <v>0</v>
      </c>
      <c r="CG13" s="74">
        <v>1100</v>
      </c>
      <c r="CH13" s="74">
        <f t="shared" si="31"/>
        <v>153351</v>
      </c>
      <c r="CI13" s="74">
        <f t="shared" si="32"/>
        <v>735</v>
      </c>
      <c r="CJ13" s="74">
        <f t="shared" si="33"/>
        <v>735</v>
      </c>
      <c r="CK13" s="74">
        <f t="shared" si="34"/>
        <v>0</v>
      </c>
      <c r="CL13" s="74">
        <f t="shared" si="35"/>
        <v>735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626432</v>
      </c>
      <c r="CR13" s="74">
        <f t="shared" si="41"/>
        <v>1925</v>
      </c>
      <c r="CS13" s="74">
        <f t="shared" si="42"/>
        <v>1925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103530</v>
      </c>
      <c r="CX13" s="74">
        <f t="shared" si="47"/>
        <v>0</v>
      </c>
      <c r="CY13" s="74">
        <f t="shared" si="48"/>
        <v>96626</v>
      </c>
      <c r="CZ13" s="74">
        <f t="shared" si="49"/>
        <v>6904</v>
      </c>
      <c r="DA13" s="74">
        <f t="shared" si="50"/>
        <v>0</v>
      </c>
      <c r="DB13" s="74">
        <f t="shared" si="51"/>
        <v>520977</v>
      </c>
      <c r="DC13" s="74">
        <f t="shared" si="52"/>
        <v>130245</v>
      </c>
      <c r="DD13" s="74">
        <f t="shared" si="53"/>
        <v>377641</v>
      </c>
      <c r="DE13" s="74">
        <f t="shared" si="54"/>
        <v>13091</v>
      </c>
      <c r="DF13" s="74">
        <f t="shared" si="55"/>
        <v>0</v>
      </c>
      <c r="DG13" s="74">
        <f t="shared" si="56"/>
        <v>0</v>
      </c>
      <c r="DH13" s="74">
        <f t="shared" si="57"/>
        <v>0</v>
      </c>
      <c r="DI13" s="74">
        <f t="shared" si="58"/>
        <v>7045</v>
      </c>
      <c r="DJ13" s="74">
        <f t="shared" si="59"/>
        <v>634212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1028092</v>
      </c>
      <c r="E14" s="74">
        <f t="shared" si="7"/>
        <v>367228</v>
      </c>
      <c r="F14" s="74">
        <v>0</v>
      </c>
      <c r="G14" s="74">
        <v>18465</v>
      </c>
      <c r="H14" s="74">
        <v>49100</v>
      </c>
      <c r="I14" s="74">
        <v>237075</v>
      </c>
      <c r="J14" s="75" t="s">
        <v>110</v>
      </c>
      <c r="K14" s="74">
        <v>62588</v>
      </c>
      <c r="L14" s="74">
        <v>660864</v>
      </c>
      <c r="M14" s="74">
        <f t="shared" si="8"/>
        <v>371543</v>
      </c>
      <c r="N14" s="74">
        <f t="shared" si="9"/>
        <v>156861</v>
      </c>
      <c r="O14" s="74">
        <v>0</v>
      </c>
      <c r="P14" s="74">
        <v>0</v>
      </c>
      <c r="Q14" s="74">
        <v>0</v>
      </c>
      <c r="R14" s="74">
        <v>156856</v>
      </c>
      <c r="S14" s="75" t="s">
        <v>110</v>
      </c>
      <c r="T14" s="74">
        <v>5</v>
      </c>
      <c r="U14" s="74">
        <v>214682</v>
      </c>
      <c r="V14" s="74">
        <f t="shared" si="10"/>
        <v>1399635</v>
      </c>
      <c r="W14" s="74">
        <f t="shared" si="11"/>
        <v>524089</v>
      </c>
      <c r="X14" s="74">
        <f t="shared" si="12"/>
        <v>0</v>
      </c>
      <c r="Y14" s="74">
        <f t="shared" si="13"/>
        <v>18465</v>
      </c>
      <c r="Z14" s="74">
        <f t="shared" si="14"/>
        <v>49100</v>
      </c>
      <c r="AA14" s="74">
        <f t="shared" si="15"/>
        <v>393931</v>
      </c>
      <c r="AB14" s="75" t="s">
        <v>110</v>
      </c>
      <c r="AC14" s="74">
        <f t="shared" si="16"/>
        <v>62593</v>
      </c>
      <c r="AD14" s="74">
        <f t="shared" si="17"/>
        <v>875546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954973</v>
      </c>
      <c r="AN14" s="74">
        <f t="shared" si="21"/>
        <v>112908</v>
      </c>
      <c r="AO14" s="74">
        <v>80283</v>
      </c>
      <c r="AP14" s="74">
        <v>2702</v>
      </c>
      <c r="AQ14" s="74">
        <v>10977</v>
      </c>
      <c r="AR14" s="74">
        <v>18946</v>
      </c>
      <c r="AS14" s="74">
        <f t="shared" si="22"/>
        <v>266658</v>
      </c>
      <c r="AT14" s="74">
        <v>0</v>
      </c>
      <c r="AU14" s="74">
        <v>253088</v>
      </c>
      <c r="AV14" s="74">
        <v>13570</v>
      </c>
      <c r="AW14" s="74">
        <v>24696</v>
      </c>
      <c r="AX14" s="74">
        <f t="shared" si="23"/>
        <v>550711</v>
      </c>
      <c r="AY14" s="74">
        <v>379854</v>
      </c>
      <c r="AZ14" s="74">
        <v>122801</v>
      </c>
      <c r="BA14" s="74">
        <v>48056</v>
      </c>
      <c r="BB14" s="74">
        <v>0</v>
      </c>
      <c r="BC14" s="74">
        <v>0</v>
      </c>
      <c r="BD14" s="74">
        <v>0</v>
      </c>
      <c r="BE14" s="74">
        <v>73119</v>
      </c>
      <c r="BF14" s="74">
        <f t="shared" si="24"/>
        <v>1028092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358316</v>
      </c>
      <c r="BP14" s="74">
        <f t="shared" si="28"/>
        <v>37215</v>
      </c>
      <c r="BQ14" s="74">
        <v>37215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321101</v>
      </c>
      <c r="CA14" s="74">
        <v>172938</v>
      </c>
      <c r="CB14" s="74">
        <v>147368</v>
      </c>
      <c r="CC14" s="74">
        <v>795</v>
      </c>
      <c r="CD14" s="74">
        <v>0</v>
      </c>
      <c r="CE14" s="74">
        <v>0</v>
      </c>
      <c r="CF14" s="74">
        <v>0</v>
      </c>
      <c r="CG14" s="74">
        <v>13227</v>
      </c>
      <c r="CH14" s="74">
        <f t="shared" si="31"/>
        <v>371543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1313289</v>
      </c>
      <c r="CR14" s="74">
        <f t="shared" si="41"/>
        <v>150123</v>
      </c>
      <c r="CS14" s="74">
        <f t="shared" si="42"/>
        <v>117498</v>
      </c>
      <c r="CT14" s="74">
        <f t="shared" si="43"/>
        <v>2702</v>
      </c>
      <c r="CU14" s="74">
        <f t="shared" si="44"/>
        <v>10977</v>
      </c>
      <c r="CV14" s="74">
        <f t="shared" si="45"/>
        <v>18946</v>
      </c>
      <c r="CW14" s="74">
        <f t="shared" si="46"/>
        <v>266658</v>
      </c>
      <c r="CX14" s="74">
        <f t="shared" si="47"/>
        <v>0</v>
      </c>
      <c r="CY14" s="74">
        <f t="shared" si="48"/>
        <v>253088</v>
      </c>
      <c r="CZ14" s="74">
        <f t="shared" si="49"/>
        <v>13570</v>
      </c>
      <c r="DA14" s="74">
        <f t="shared" si="50"/>
        <v>24696</v>
      </c>
      <c r="DB14" s="74">
        <f t="shared" si="51"/>
        <v>871812</v>
      </c>
      <c r="DC14" s="74">
        <f t="shared" si="52"/>
        <v>552792</v>
      </c>
      <c r="DD14" s="74">
        <f t="shared" si="53"/>
        <v>270169</v>
      </c>
      <c r="DE14" s="74">
        <f t="shared" si="54"/>
        <v>48851</v>
      </c>
      <c r="DF14" s="74">
        <f t="shared" si="55"/>
        <v>0</v>
      </c>
      <c r="DG14" s="74">
        <f t="shared" si="56"/>
        <v>0</v>
      </c>
      <c r="DH14" s="74">
        <f t="shared" si="57"/>
        <v>0</v>
      </c>
      <c r="DI14" s="74">
        <f t="shared" si="58"/>
        <v>86346</v>
      </c>
      <c r="DJ14" s="74">
        <f t="shared" si="59"/>
        <v>1399635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866741</v>
      </c>
      <c r="E15" s="74">
        <f t="shared" si="7"/>
        <v>1697</v>
      </c>
      <c r="F15" s="74">
        <v>0</v>
      </c>
      <c r="G15" s="74">
        <v>0</v>
      </c>
      <c r="H15" s="74">
        <v>0</v>
      </c>
      <c r="I15" s="74">
        <v>1697</v>
      </c>
      <c r="J15" s="75" t="s">
        <v>110</v>
      </c>
      <c r="K15" s="74">
        <v>0</v>
      </c>
      <c r="L15" s="74">
        <v>865044</v>
      </c>
      <c r="M15" s="74">
        <f t="shared" si="8"/>
        <v>278418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278418</v>
      </c>
      <c r="V15" s="74">
        <f t="shared" si="10"/>
        <v>1145159</v>
      </c>
      <c r="W15" s="74">
        <f t="shared" si="11"/>
        <v>1697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1697</v>
      </c>
      <c r="AB15" s="75" t="s">
        <v>110</v>
      </c>
      <c r="AC15" s="74">
        <f t="shared" si="16"/>
        <v>0</v>
      </c>
      <c r="AD15" s="74">
        <f t="shared" si="17"/>
        <v>1143462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79408</v>
      </c>
      <c r="AM15" s="74">
        <f t="shared" si="20"/>
        <v>399397</v>
      </c>
      <c r="AN15" s="74">
        <f t="shared" si="21"/>
        <v>207278</v>
      </c>
      <c r="AO15" s="74">
        <v>207278</v>
      </c>
      <c r="AP15" s="74">
        <v>0</v>
      </c>
      <c r="AQ15" s="74">
        <v>0</v>
      </c>
      <c r="AR15" s="74">
        <v>0</v>
      </c>
      <c r="AS15" s="74">
        <f t="shared" si="22"/>
        <v>10118</v>
      </c>
      <c r="AT15" s="74">
        <v>10118</v>
      </c>
      <c r="AU15" s="74">
        <v>0</v>
      </c>
      <c r="AV15" s="74">
        <v>0</v>
      </c>
      <c r="AW15" s="74">
        <v>0</v>
      </c>
      <c r="AX15" s="74">
        <f t="shared" si="23"/>
        <v>182001</v>
      </c>
      <c r="AY15" s="74">
        <v>181661</v>
      </c>
      <c r="AZ15" s="74">
        <v>0</v>
      </c>
      <c r="BA15" s="74">
        <v>0</v>
      </c>
      <c r="BB15" s="74">
        <v>340</v>
      </c>
      <c r="BC15" s="74">
        <v>387936</v>
      </c>
      <c r="BD15" s="74">
        <v>0</v>
      </c>
      <c r="BE15" s="74">
        <v>0</v>
      </c>
      <c r="BF15" s="74">
        <f t="shared" si="24"/>
        <v>399397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1547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196059</v>
      </c>
      <c r="CF15" s="74">
        <v>0</v>
      </c>
      <c r="CG15" s="74">
        <v>80812</v>
      </c>
      <c r="CH15" s="74">
        <f t="shared" si="31"/>
        <v>80812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80955</v>
      </c>
      <c r="CQ15" s="74">
        <f t="shared" si="40"/>
        <v>399397</v>
      </c>
      <c r="CR15" s="74">
        <f t="shared" si="41"/>
        <v>207278</v>
      </c>
      <c r="CS15" s="74">
        <f t="shared" si="42"/>
        <v>207278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10118</v>
      </c>
      <c r="CX15" s="74">
        <f t="shared" si="47"/>
        <v>10118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182001</v>
      </c>
      <c r="DC15" s="74">
        <f t="shared" si="52"/>
        <v>181661</v>
      </c>
      <c r="DD15" s="74">
        <f t="shared" si="53"/>
        <v>0</v>
      </c>
      <c r="DE15" s="74">
        <f t="shared" si="54"/>
        <v>0</v>
      </c>
      <c r="DF15" s="74">
        <f t="shared" si="55"/>
        <v>340</v>
      </c>
      <c r="DG15" s="74">
        <f t="shared" si="56"/>
        <v>583995</v>
      </c>
      <c r="DH15" s="74">
        <f t="shared" si="57"/>
        <v>0</v>
      </c>
      <c r="DI15" s="74">
        <f t="shared" si="58"/>
        <v>80812</v>
      </c>
      <c r="DJ15" s="74">
        <f t="shared" si="59"/>
        <v>480209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796879</v>
      </c>
      <c r="E16" s="74">
        <f t="shared" si="7"/>
        <v>6089</v>
      </c>
      <c r="F16" s="74">
        <v>0</v>
      </c>
      <c r="G16" s="74">
        <v>0</v>
      </c>
      <c r="H16" s="74">
        <v>0</v>
      </c>
      <c r="I16" s="74">
        <v>6089</v>
      </c>
      <c r="J16" s="75" t="s">
        <v>110</v>
      </c>
      <c r="K16" s="74">
        <v>0</v>
      </c>
      <c r="L16" s="74">
        <v>790790</v>
      </c>
      <c r="M16" s="74">
        <f t="shared" si="8"/>
        <v>59193</v>
      </c>
      <c r="N16" s="74">
        <f t="shared" si="9"/>
        <v>1257</v>
      </c>
      <c r="O16" s="74">
        <v>0</v>
      </c>
      <c r="P16" s="74">
        <v>0</v>
      </c>
      <c r="Q16" s="74">
        <v>0</v>
      </c>
      <c r="R16" s="74">
        <v>1257</v>
      </c>
      <c r="S16" s="75" t="s">
        <v>110</v>
      </c>
      <c r="T16" s="74">
        <v>0</v>
      </c>
      <c r="U16" s="74">
        <v>57936</v>
      </c>
      <c r="V16" s="74">
        <f t="shared" si="10"/>
        <v>856072</v>
      </c>
      <c r="W16" s="74">
        <f t="shared" si="11"/>
        <v>7346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7346</v>
      </c>
      <c r="AB16" s="75" t="s">
        <v>110</v>
      </c>
      <c r="AC16" s="74">
        <f t="shared" si="16"/>
        <v>0</v>
      </c>
      <c r="AD16" s="74">
        <f t="shared" si="17"/>
        <v>848726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76231</v>
      </c>
      <c r="AM16" s="74">
        <f t="shared" si="20"/>
        <v>457735</v>
      </c>
      <c r="AN16" s="74">
        <f t="shared" si="21"/>
        <v>140776</v>
      </c>
      <c r="AO16" s="74">
        <v>21116</v>
      </c>
      <c r="AP16" s="74">
        <v>119660</v>
      </c>
      <c r="AQ16" s="74">
        <v>0</v>
      </c>
      <c r="AR16" s="74">
        <v>0</v>
      </c>
      <c r="AS16" s="74">
        <f t="shared" si="22"/>
        <v>6587</v>
      </c>
      <c r="AT16" s="74">
        <v>6587</v>
      </c>
      <c r="AU16" s="74">
        <v>0</v>
      </c>
      <c r="AV16" s="74">
        <v>0</v>
      </c>
      <c r="AW16" s="74">
        <v>0</v>
      </c>
      <c r="AX16" s="74">
        <f t="shared" si="23"/>
        <v>310372</v>
      </c>
      <c r="AY16" s="74">
        <v>310372</v>
      </c>
      <c r="AZ16" s="74">
        <v>0</v>
      </c>
      <c r="BA16" s="74">
        <v>0</v>
      </c>
      <c r="BB16" s="74">
        <v>0</v>
      </c>
      <c r="BC16" s="74">
        <v>262913</v>
      </c>
      <c r="BD16" s="74">
        <v>0</v>
      </c>
      <c r="BE16" s="74">
        <v>0</v>
      </c>
      <c r="BF16" s="74">
        <f t="shared" si="24"/>
        <v>457735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41703</v>
      </c>
      <c r="BP16" s="74">
        <f t="shared" si="28"/>
        <v>7965</v>
      </c>
      <c r="BQ16" s="74">
        <v>7965</v>
      </c>
      <c r="BR16" s="74">
        <v>0</v>
      </c>
      <c r="BS16" s="74">
        <v>0</v>
      </c>
      <c r="BT16" s="74">
        <v>0</v>
      </c>
      <c r="BU16" s="74">
        <f t="shared" si="29"/>
        <v>48</v>
      </c>
      <c r="BV16" s="74">
        <v>48</v>
      </c>
      <c r="BW16" s="74">
        <v>0</v>
      </c>
      <c r="BX16" s="74">
        <v>0</v>
      </c>
      <c r="BY16" s="74">
        <v>0</v>
      </c>
      <c r="BZ16" s="74">
        <f t="shared" si="30"/>
        <v>33690</v>
      </c>
      <c r="CA16" s="74">
        <v>33690</v>
      </c>
      <c r="CB16" s="74">
        <v>0</v>
      </c>
      <c r="CC16" s="74">
        <v>0</v>
      </c>
      <c r="CD16" s="74">
        <v>0</v>
      </c>
      <c r="CE16" s="74">
        <v>17490</v>
      </c>
      <c r="CF16" s="74">
        <v>0</v>
      </c>
      <c r="CG16" s="74">
        <v>0</v>
      </c>
      <c r="CH16" s="74">
        <f t="shared" si="31"/>
        <v>41703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76231</v>
      </c>
      <c r="CQ16" s="74">
        <f t="shared" si="40"/>
        <v>499438</v>
      </c>
      <c r="CR16" s="74">
        <f t="shared" si="41"/>
        <v>148741</v>
      </c>
      <c r="CS16" s="74">
        <f t="shared" si="42"/>
        <v>29081</v>
      </c>
      <c r="CT16" s="74">
        <f t="shared" si="43"/>
        <v>119660</v>
      </c>
      <c r="CU16" s="74">
        <f t="shared" si="44"/>
        <v>0</v>
      </c>
      <c r="CV16" s="74">
        <f t="shared" si="45"/>
        <v>0</v>
      </c>
      <c r="CW16" s="74">
        <f t="shared" si="46"/>
        <v>6635</v>
      </c>
      <c r="CX16" s="74">
        <f t="shared" si="47"/>
        <v>6635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344062</v>
      </c>
      <c r="DC16" s="74">
        <f t="shared" si="52"/>
        <v>344062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280403</v>
      </c>
      <c r="DH16" s="74">
        <f t="shared" si="57"/>
        <v>0</v>
      </c>
      <c r="DI16" s="74">
        <f t="shared" si="58"/>
        <v>0</v>
      </c>
      <c r="DJ16" s="74">
        <f t="shared" si="59"/>
        <v>499438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1118854</v>
      </c>
      <c r="E17" s="74">
        <f t="shared" si="7"/>
        <v>7071</v>
      </c>
      <c r="F17" s="74">
        <v>0</v>
      </c>
      <c r="G17" s="74">
        <v>0</v>
      </c>
      <c r="H17" s="74">
        <v>0</v>
      </c>
      <c r="I17" s="74">
        <v>6966</v>
      </c>
      <c r="J17" s="75" t="s">
        <v>110</v>
      </c>
      <c r="K17" s="74">
        <v>105</v>
      </c>
      <c r="L17" s="74">
        <v>1111783</v>
      </c>
      <c r="M17" s="74">
        <f t="shared" si="8"/>
        <v>89249</v>
      </c>
      <c r="N17" s="74">
        <f t="shared" si="9"/>
        <v>3341</v>
      </c>
      <c r="O17" s="74">
        <v>0</v>
      </c>
      <c r="P17" s="74">
        <v>8</v>
      </c>
      <c r="Q17" s="74">
        <v>0</v>
      </c>
      <c r="R17" s="74">
        <v>3303</v>
      </c>
      <c r="S17" s="75" t="s">
        <v>110</v>
      </c>
      <c r="T17" s="74">
        <v>30</v>
      </c>
      <c r="U17" s="74">
        <v>85908</v>
      </c>
      <c r="V17" s="74">
        <f t="shared" si="10"/>
        <v>1208103</v>
      </c>
      <c r="W17" s="74">
        <f t="shared" si="11"/>
        <v>10412</v>
      </c>
      <c r="X17" s="74">
        <f t="shared" si="12"/>
        <v>0</v>
      </c>
      <c r="Y17" s="74">
        <f t="shared" si="13"/>
        <v>8</v>
      </c>
      <c r="Z17" s="74">
        <f t="shared" si="14"/>
        <v>0</v>
      </c>
      <c r="AA17" s="74">
        <f t="shared" si="15"/>
        <v>10269</v>
      </c>
      <c r="AB17" s="75" t="s">
        <v>110</v>
      </c>
      <c r="AC17" s="74">
        <f t="shared" si="16"/>
        <v>135</v>
      </c>
      <c r="AD17" s="74">
        <f t="shared" si="17"/>
        <v>1197691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109558</v>
      </c>
      <c r="AM17" s="74">
        <f t="shared" si="20"/>
        <v>631440</v>
      </c>
      <c r="AN17" s="74">
        <f t="shared" si="21"/>
        <v>256297</v>
      </c>
      <c r="AO17" s="74">
        <v>59191</v>
      </c>
      <c r="AP17" s="74">
        <v>197106</v>
      </c>
      <c r="AQ17" s="74">
        <v>0</v>
      </c>
      <c r="AR17" s="74">
        <v>0</v>
      </c>
      <c r="AS17" s="74">
        <f t="shared" si="22"/>
        <v>5305</v>
      </c>
      <c r="AT17" s="74">
        <v>5305</v>
      </c>
      <c r="AU17" s="74">
        <v>0</v>
      </c>
      <c r="AV17" s="74">
        <v>0</v>
      </c>
      <c r="AW17" s="74">
        <v>0</v>
      </c>
      <c r="AX17" s="74">
        <f t="shared" si="23"/>
        <v>369838</v>
      </c>
      <c r="AY17" s="74">
        <v>369838</v>
      </c>
      <c r="AZ17" s="74">
        <v>0</v>
      </c>
      <c r="BA17" s="74">
        <v>0</v>
      </c>
      <c r="BB17" s="74">
        <v>0</v>
      </c>
      <c r="BC17" s="74">
        <v>377856</v>
      </c>
      <c r="BD17" s="74"/>
      <c r="BE17" s="74">
        <v>0</v>
      </c>
      <c r="BF17" s="74">
        <f t="shared" si="24"/>
        <v>631440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64112</v>
      </c>
      <c r="BP17" s="74">
        <f t="shared" si="28"/>
        <v>62820</v>
      </c>
      <c r="BQ17" s="74">
        <v>17218</v>
      </c>
      <c r="BR17" s="74">
        <v>45602</v>
      </c>
      <c r="BS17" s="74">
        <v>0</v>
      </c>
      <c r="BT17" s="74">
        <v>0</v>
      </c>
      <c r="BU17" s="74">
        <f t="shared" si="29"/>
        <v>1292</v>
      </c>
      <c r="BV17" s="74">
        <v>1292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25137</v>
      </c>
      <c r="CF17" s="74"/>
      <c r="CG17" s="74">
        <v>0</v>
      </c>
      <c r="CH17" s="74">
        <f t="shared" si="31"/>
        <v>64112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109558</v>
      </c>
      <c r="CQ17" s="74">
        <f t="shared" si="40"/>
        <v>695552</v>
      </c>
      <c r="CR17" s="74">
        <f t="shared" si="41"/>
        <v>319117</v>
      </c>
      <c r="CS17" s="74">
        <f t="shared" si="42"/>
        <v>76409</v>
      </c>
      <c r="CT17" s="74">
        <f t="shared" si="43"/>
        <v>242708</v>
      </c>
      <c r="CU17" s="74">
        <f t="shared" si="44"/>
        <v>0</v>
      </c>
      <c r="CV17" s="74">
        <f t="shared" si="45"/>
        <v>0</v>
      </c>
      <c r="CW17" s="74">
        <f t="shared" si="46"/>
        <v>6597</v>
      </c>
      <c r="CX17" s="74">
        <f t="shared" si="47"/>
        <v>6597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369838</v>
      </c>
      <c r="DC17" s="74">
        <f t="shared" si="52"/>
        <v>369838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402993</v>
      </c>
      <c r="DH17" s="74">
        <f t="shared" si="57"/>
        <v>0</v>
      </c>
      <c r="DI17" s="74">
        <f t="shared" si="58"/>
        <v>0</v>
      </c>
      <c r="DJ17" s="74">
        <f t="shared" si="59"/>
        <v>695552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877403</v>
      </c>
      <c r="E18" s="74">
        <f t="shared" si="7"/>
        <v>11855</v>
      </c>
      <c r="F18" s="74">
        <v>980</v>
      </c>
      <c r="G18" s="74">
        <v>5200</v>
      </c>
      <c r="H18" s="74">
        <v>0</v>
      </c>
      <c r="I18" s="74">
        <v>5675</v>
      </c>
      <c r="J18" s="75" t="s">
        <v>110</v>
      </c>
      <c r="K18" s="74">
        <v>0</v>
      </c>
      <c r="L18" s="74">
        <v>865548</v>
      </c>
      <c r="M18" s="74">
        <f t="shared" si="8"/>
        <v>85492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85492</v>
      </c>
      <c r="V18" s="74">
        <f t="shared" si="10"/>
        <v>962895</v>
      </c>
      <c r="W18" s="74">
        <f t="shared" si="11"/>
        <v>11855</v>
      </c>
      <c r="X18" s="74">
        <f t="shared" si="12"/>
        <v>980</v>
      </c>
      <c r="Y18" s="74">
        <f t="shared" si="13"/>
        <v>5200</v>
      </c>
      <c r="Z18" s="74">
        <f t="shared" si="14"/>
        <v>0</v>
      </c>
      <c r="AA18" s="74">
        <f t="shared" si="15"/>
        <v>5675</v>
      </c>
      <c r="AB18" s="75" t="s">
        <v>110</v>
      </c>
      <c r="AC18" s="74">
        <f t="shared" si="16"/>
        <v>0</v>
      </c>
      <c r="AD18" s="74">
        <f t="shared" si="17"/>
        <v>951040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63998</v>
      </c>
      <c r="AM18" s="74">
        <f t="shared" si="20"/>
        <v>500750</v>
      </c>
      <c r="AN18" s="74">
        <f t="shared" si="21"/>
        <v>433856</v>
      </c>
      <c r="AO18" s="74">
        <v>60936</v>
      </c>
      <c r="AP18" s="74">
        <v>372920</v>
      </c>
      <c r="AQ18" s="74">
        <v>0</v>
      </c>
      <c r="AR18" s="74">
        <v>0</v>
      </c>
      <c r="AS18" s="74">
        <f t="shared" si="22"/>
        <v>28065</v>
      </c>
      <c r="AT18" s="74">
        <v>28065</v>
      </c>
      <c r="AU18" s="74">
        <v>0</v>
      </c>
      <c r="AV18" s="74">
        <v>0</v>
      </c>
      <c r="AW18" s="74">
        <v>6248</v>
      </c>
      <c r="AX18" s="74">
        <f t="shared" si="23"/>
        <v>32581</v>
      </c>
      <c r="AY18" s="74">
        <v>32581</v>
      </c>
      <c r="AZ18" s="74">
        <v>0</v>
      </c>
      <c r="BA18" s="74">
        <v>0</v>
      </c>
      <c r="BB18" s="74">
        <v>0</v>
      </c>
      <c r="BC18" s="74">
        <v>312655</v>
      </c>
      <c r="BD18" s="74">
        <v>0</v>
      </c>
      <c r="BE18" s="74">
        <v>0</v>
      </c>
      <c r="BF18" s="74">
        <f t="shared" si="24"/>
        <v>500750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669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84823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64667</v>
      </c>
      <c r="CQ18" s="74">
        <f t="shared" si="40"/>
        <v>500750</v>
      </c>
      <c r="CR18" s="74">
        <f t="shared" si="41"/>
        <v>433856</v>
      </c>
      <c r="CS18" s="74">
        <f t="shared" si="42"/>
        <v>60936</v>
      </c>
      <c r="CT18" s="74">
        <f t="shared" si="43"/>
        <v>372920</v>
      </c>
      <c r="CU18" s="74">
        <f t="shared" si="44"/>
        <v>0</v>
      </c>
      <c r="CV18" s="74">
        <f t="shared" si="45"/>
        <v>0</v>
      </c>
      <c r="CW18" s="74">
        <f t="shared" si="46"/>
        <v>28065</v>
      </c>
      <c r="CX18" s="74">
        <f t="shared" si="47"/>
        <v>28065</v>
      </c>
      <c r="CY18" s="74">
        <f t="shared" si="48"/>
        <v>0</v>
      </c>
      <c r="CZ18" s="74">
        <f t="shared" si="49"/>
        <v>0</v>
      </c>
      <c r="DA18" s="74">
        <f t="shared" si="50"/>
        <v>6248</v>
      </c>
      <c r="DB18" s="74">
        <f t="shared" si="51"/>
        <v>32581</v>
      </c>
      <c r="DC18" s="74">
        <f t="shared" si="52"/>
        <v>32581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397478</v>
      </c>
      <c r="DH18" s="74">
        <f t="shared" si="57"/>
        <v>0</v>
      </c>
      <c r="DI18" s="74">
        <f t="shared" si="58"/>
        <v>0</v>
      </c>
      <c r="DJ18" s="74">
        <f t="shared" si="59"/>
        <v>500750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941667</v>
      </c>
      <c r="E19" s="74">
        <f t="shared" si="7"/>
        <v>194887</v>
      </c>
      <c r="F19" s="74">
        <v>44692</v>
      </c>
      <c r="G19" s="74">
        <v>22197</v>
      </c>
      <c r="H19" s="74">
        <v>67600</v>
      </c>
      <c r="I19" s="74">
        <v>51940</v>
      </c>
      <c r="J19" s="75" t="s">
        <v>110</v>
      </c>
      <c r="K19" s="74">
        <v>8458</v>
      </c>
      <c r="L19" s="74">
        <v>746780</v>
      </c>
      <c r="M19" s="74">
        <f t="shared" si="8"/>
        <v>163094</v>
      </c>
      <c r="N19" s="74">
        <f t="shared" si="9"/>
        <v>69513</v>
      </c>
      <c r="O19" s="74">
        <v>0</v>
      </c>
      <c r="P19" s="74">
        <v>6979</v>
      </c>
      <c r="Q19" s="74">
        <v>45100</v>
      </c>
      <c r="R19" s="74">
        <v>17434</v>
      </c>
      <c r="S19" s="75" t="s">
        <v>110</v>
      </c>
      <c r="T19" s="74">
        <v>0</v>
      </c>
      <c r="U19" s="74">
        <v>93581</v>
      </c>
      <c r="V19" s="74">
        <f t="shared" si="10"/>
        <v>1104761</v>
      </c>
      <c r="W19" s="74">
        <f t="shared" si="11"/>
        <v>264400</v>
      </c>
      <c r="X19" s="74">
        <f t="shared" si="12"/>
        <v>44692</v>
      </c>
      <c r="Y19" s="74">
        <f t="shared" si="13"/>
        <v>29176</v>
      </c>
      <c r="Z19" s="74">
        <f t="shared" si="14"/>
        <v>112700</v>
      </c>
      <c r="AA19" s="74">
        <f t="shared" si="15"/>
        <v>69374</v>
      </c>
      <c r="AB19" s="75" t="s">
        <v>110</v>
      </c>
      <c r="AC19" s="74">
        <f t="shared" si="16"/>
        <v>8458</v>
      </c>
      <c r="AD19" s="74">
        <f t="shared" si="17"/>
        <v>840361</v>
      </c>
      <c r="AE19" s="74">
        <f t="shared" si="18"/>
        <v>160252</v>
      </c>
      <c r="AF19" s="74">
        <f t="shared" si="19"/>
        <v>157036</v>
      </c>
      <c r="AG19" s="74">
        <v>0</v>
      </c>
      <c r="AH19" s="74">
        <v>157036</v>
      </c>
      <c r="AI19" s="74">
        <v>0</v>
      </c>
      <c r="AJ19" s="74">
        <v>0</v>
      </c>
      <c r="AK19" s="74">
        <v>3216</v>
      </c>
      <c r="AL19" s="74">
        <v>0</v>
      </c>
      <c r="AM19" s="74">
        <f t="shared" si="20"/>
        <v>758477</v>
      </c>
      <c r="AN19" s="74">
        <f t="shared" si="21"/>
        <v>363116</v>
      </c>
      <c r="AO19" s="74">
        <v>28128</v>
      </c>
      <c r="AP19" s="74">
        <v>232152</v>
      </c>
      <c r="AQ19" s="74">
        <v>93180</v>
      </c>
      <c r="AR19" s="74">
        <v>9656</v>
      </c>
      <c r="AS19" s="74">
        <f t="shared" si="22"/>
        <v>138758</v>
      </c>
      <c r="AT19" s="74">
        <v>14261</v>
      </c>
      <c r="AU19" s="74">
        <v>120518</v>
      </c>
      <c r="AV19" s="74">
        <v>3979</v>
      </c>
      <c r="AW19" s="74">
        <v>11550</v>
      </c>
      <c r="AX19" s="74">
        <f t="shared" si="23"/>
        <v>240219</v>
      </c>
      <c r="AY19" s="74">
        <v>123054</v>
      </c>
      <c r="AZ19" s="74">
        <v>106292</v>
      </c>
      <c r="BA19" s="74">
        <v>8952</v>
      </c>
      <c r="BB19" s="74">
        <v>1921</v>
      </c>
      <c r="BC19" s="74">
        <v>0</v>
      </c>
      <c r="BD19" s="74">
        <v>4834</v>
      </c>
      <c r="BE19" s="74">
        <v>22938</v>
      </c>
      <c r="BF19" s="74">
        <f t="shared" si="24"/>
        <v>941667</v>
      </c>
      <c r="BG19" s="74">
        <f t="shared" si="25"/>
        <v>60262</v>
      </c>
      <c r="BH19" s="74">
        <f t="shared" si="26"/>
        <v>60262</v>
      </c>
      <c r="BI19" s="74">
        <v>0</v>
      </c>
      <c r="BJ19" s="74">
        <v>60262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101789</v>
      </c>
      <c r="BP19" s="74">
        <f t="shared" si="28"/>
        <v>41651</v>
      </c>
      <c r="BQ19" s="74">
        <v>20360</v>
      </c>
      <c r="BR19" s="74">
        <v>0</v>
      </c>
      <c r="BS19" s="74">
        <v>21291</v>
      </c>
      <c r="BT19" s="74">
        <v>0</v>
      </c>
      <c r="BU19" s="74">
        <f t="shared" si="29"/>
        <v>19765</v>
      </c>
      <c r="BV19" s="74">
        <v>0</v>
      </c>
      <c r="BW19" s="74">
        <v>19765</v>
      </c>
      <c r="BX19" s="74">
        <v>0</v>
      </c>
      <c r="BY19" s="74">
        <v>0</v>
      </c>
      <c r="BZ19" s="74">
        <f t="shared" si="30"/>
        <v>39703</v>
      </c>
      <c r="CA19" s="74">
        <v>30333</v>
      </c>
      <c r="CB19" s="74">
        <v>0</v>
      </c>
      <c r="CC19" s="74">
        <v>0</v>
      </c>
      <c r="CD19" s="74">
        <v>9370</v>
      </c>
      <c r="CE19" s="74">
        <v>0</v>
      </c>
      <c r="CF19" s="74">
        <v>670</v>
      </c>
      <c r="CG19" s="74">
        <v>1043</v>
      </c>
      <c r="CH19" s="74">
        <f t="shared" si="31"/>
        <v>163094</v>
      </c>
      <c r="CI19" s="74">
        <f t="shared" si="32"/>
        <v>220514</v>
      </c>
      <c r="CJ19" s="74">
        <f t="shared" si="33"/>
        <v>217298</v>
      </c>
      <c r="CK19" s="74">
        <f t="shared" si="34"/>
        <v>0</v>
      </c>
      <c r="CL19" s="74">
        <f t="shared" si="35"/>
        <v>217298</v>
      </c>
      <c r="CM19" s="74">
        <f t="shared" si="36"/>
        <v>0</v>
      </c>
      <c r="CN19" s="74">
        <f t="shared" si="37"/>
        <v>0</v>
      </c>
      <c r="CO19" s="74">
        <f t="shared" si="38"/>
        <v>3216</v>
      </c>
      <c r="CP19" s="74">
        <f t="shared" si="39"/>
        <v>0</v>
      </c>
      <c r="CQ19" s="74">
        <f t="shared" si="40"/>
        <v>860266</v>
      </c>
      <c r="CR19" s="74">
        <f t="shared" si="41"/>
        <v>404767</v>
      </c>
      <c r="CS19" s="74">
        <f t="shared" si="42"/>
        <v>48488</v>
      </c>
      <c r="CT19" s="74">
        <f t="shared" si="43"/>
        <v>232152</v>
      </c>
      <c r="CU19" s="74">
        <f t="shared" si="44"/>
        <v>114471</v>
      </c>
      <c r="CV19" s="74">
        <f t="shared" si="45"/>
        <v>9656</v>
      </c>
      <c r="CW19" s="74">
        <f t="shared" si="46"/>
        <v>158523</v>
      </c>
      <c r="CX19" s="74">
        <f t="shared" si="47"/>
        <v>14261</v>
      </c>
      <c r="CY19" s="74">
        <f t="shared" si="48"/>
        <v>140283</v>
      </c>
      <c r="CZ19" s="74">
        <f t="shared" si="49"/>
        <v>3979</v>
      </c>
      <c r="DA19" s="74">
        <f t="shared" si="50"/>
        <v>11550</v>
      </c>
      <c r="DB19" s="74">
        <f t="shared" si="51"/>
        <v>279922</v>
      </c>
      <c r="DC19" s="74">
        <f t="shared" si="52"/>
        <v>153387</v>
      </c>
      <c r="DD19" s="74">
        <f t="shared" si="53"/>
        <v>106292</v>
      </c>
      <c r="DE19" s="74">
        <f t="shared" si="54"/>
        <v>8952</v>
      </c>
      <c r="DF19" s="74">
        <f t="shared" si="55"/>
        <v>11291</v>
      </c>
      <c r="DG19" s="74">
        <f t="shared" si="56"/>
        <v>0</v>
      </c>
      <c r="DH19" s="74">
        <f t="shared" si="57"/>
        <v>5504</v>
      </c>
      <c r="DI19" s="74">
        <f t="shared" si="58"/>
        <v>23981</v>
      </c>
      <c r="DJ19" s="74">
        <f t="shared" si="59"/>
        <v>1104761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850729</v>
      </c>
      <c r="E20" s="74">
        <f t="shared" si="7"/>
        <v>245122</v>
      </c>
      <c r="F20" s="74">
        <v>50767</v>
      </c>
      <c r="G20" s="74">
        <v>4200</v>
      </c>
      <c r="H20" s="74">
        <v>40700</v>
      </c>
      <c r="I20" s="74">
        <v>56134</v>
      </c>
      <c r="J20" s="75" t="s">
        <v>110</v>
      </c>
      <c r="K20" s="74">
        <v>93321</v>
      </c>
      <c r="L20" s="74">
        <v>605607</v>
      </c>
      <c r="M20" s="74">
        <f t="shared" si="8"/>
        <v>617181</v>
      </c>
      <c r="N20" s="74">
        <f t="shared" si="9"/>
        <v>366816</v>
      </c>
      <c r="O20" s="74">
        <v>0</v>
      </c>
      <c r="P20" s="74">
        <v>14200</v>
      </c>
      <c r="Q20" s="74">
        <v>81500</v>
      </c>
      <c r="R20" s="74">
        <v>271116</v>
      </c>
      <c r="S20" s="75" t="s">
        <v>110</v>
      </c>
      <c r="T20" s="74">
        <v>0</v>
      </c>
      <c r="U20" s="74">
        <v>250365</v>
      </c>
      <c r="V20" s="74">
        <f t="shared" si="10"/>
        <v>1467910</v>
      </c>
      <c r="W20" s="74">
        <f t="shared" si="11"/>
        <v>611938</v>
      </c>
      <c r="X20" s="74">
        <f t="shared" si="12"/>
        <v>50767</v>
      </c>
      <c r="Y20" s="74">
        <f t="shared" si="13"/>
        <v>18400</v>
      </c>
      <c r="Z20" s="74">
        <f t="shared" si="14"/>
        <v>122200</v>
      </c>
      <c r="AA20" s="74">
        <f t="shared" si="15"/>
        <v>327250</v>
      </c>
      <c r="AB20" s="75" t="s">
        <v>110</v>
      </c>
      <c r="AC20" s="74">
        <f t="shared" si="16"/>
        <v>93321</v>
      </c>
      <c r="AD20" s="74">
        <f t="shared" si="17"/>
        <v>855972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789449</v>
      </c>
      <c r="AN20" s="74">
        <f t="shared" si="21"/>
        <v>40305</v>
      </c>
      <c r="AO20" s="74">
        <v>40305</v>
      </c>
      <c r="AP20" s="74">
        <v>0</v>
      </c>
      <c r="AQ20" s="74">
        <v>0</v>
      </c>
      <c r="AR20" s="74">
        <v>0</v>
      </c>
      <c r="AS20" s="74">
        <f t="shared" si="22"/>
        <v>259304</v>
      </c>
      <c r="AT20" s="74">
        <v>0</v>
      </c>
      <c r="AU20" s="74">
        <v>200280</v>
      </c>
      <c r="AV20" s="74">
        <v>59024</v>
      </c>
      <c r="AW20" s="74">
        <v>0</v>
      </c>
      <c r="AX20" s="74">
        <f t="shared" si="23"/>
        <v>487590</v>
      </c>
      <c r="AY20" s="74">
        <v>176176</v>
      </c>
      <c r="AZ20" s="74">
        <v>249396</v>
      </c>
      <c r="BA20" s="74">
        <v>58200</v>
      </c>
      <c r="BB20" s="74">
        <v>3818</v>
      </c>
      <c r="BC20" s="74">
        <v>0</v>
      </c>
      <c r="BD20" s="74">
        <v>2250</v>
      </c>
      <c r="BE20" s="74">
        <v>61280</v>
      </c>
      <c r="BF20" s="74">
        <f t="shared" si="24"/>
        <v>850729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596681</v>
      </c>
      <c r="BP20" s="74">
        <f t="shared" si="28"/>
        <v>73018</v>
      </c>
      <c r="BQ20" s="74">
        <v>73018</v>
      </c>
      <c r="BR20" s="74">
        <v>0</v>
      </c>
      <c r="BS20" s="74">
        <v>0</v>
      </c>
      <c r="BT20" s="74">
        <v>0</v>
      </c>
      <c r="BU20" s="74">
        <f t="shared" si="29"/>
        <v>241576</v>
      </c>
      <c r="BV20" s="74">
        <v>0</v>
      </c>
      <c r="BW20" s="74">
        <v>241576</v>
      </c>
      <c r="BX20" s="74">
        <v>0</v>
      </c>
      <c r="BY20" s="74">
        <v>0</v>
      </c>
      <c r="BZ20" s="74">
        <f t="shared" si="30"/>
        <v>282087</v>
      </c>
      <c r="CA20" s="74">
        <v>180604</v>
      </c>
      <c r="CB20" s="74">
        <v>101483</v>
      </c>
      <c r="CC20" s="74">
        <v>0</v>
      </c>
      <c r="CD20" s="74">
        <v>0</v>
      </c>
      <c r="CE20" s="74">
        <v>0</v>
      </c>
      <c r="CF20" s="74">
        <v>0</v>
      </c>
      <c r="CG20" s="74">
        <v>20500</v>
      </c>
      <c r="CH20" s="74">
        <f t="shared" si="31"/>
        <v>617181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1386130</v>
      </c>
      <c r="CR20" s="74">
        <f t="shared" si="41"/>
        <v>113323</v>
      </c>
      <c r="CS20" s="74">
        <f t="shared" si="42"/>
        <v>113323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500880</v>
      </c>
      <c r="CX20" s="74">
        <f t="shared" si="47"/>
        <v>0</v>
      </c>
      <c r="CY20" s="74">
        <f t="shared" si="48"/>
        <v>441856</v>
      </c>
      <c r="CZ20" s="74">
        <f t="shared" si="49"/>
        <v>59024</v>
      </c>
      <c r="DA20" s="74">
        <f t="shared" si="50"/>
        <v>0</v>
      </c>
      <c r="DB20" s="74">
        <f t="shared" si="51"/>
        <v>769677</v>
      </c>
      <c r="DC20" s="74">
        <f t="shared" si="52"/>
        <v>356780</v>
      </c>
      <c r="DD20" s="74">
        <f t="shared" si="53"/>
        <v>350879</v>
      </c>
      <c r="DE20" s="74">
        <f t="shared" si="54"/>
        <v>58200</v>
      </c>
      <c r="DF20" s="74">
        <f t="shared" si="55"/>
        <v>3818</v>
      </c>
      <c r="DG20" s="74">
        <f t="shared" si="56"/>
        <v>0</v>
      </c>
      <c r="DH20" s="74">
        <f t="shared" si="57"/>
        <v>2250</v>
      </c>
      <c r="DI20" s="74">
        <f t="shared" si="58"/>
        <v>81780</v>
      </c>
      <c r="DJ20" s="74">
        <f t="shared" si="59"/>
        <v>1467910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195787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110</v>
      </c>
      <c r="K21" s="74">
        <v>0</v>
      </c>
      <c r="L21" s="74">
        <v>195787</v>
      </c>
      <c r="M21" s="74">
        <f t="shared" si="8"/>
        <v>133732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133732</v>
      </c>
      <c r="V21" s="74">
        <f t="shared" si="10"/>
        <v>329519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110</v>
      </c>
      <c r="AC21" s="74">
        <f t="shared" si="16"/>
        <v>0</v>
      </c>
      <c r="AD21" s="74">
        <f t="shared" si="17"/>
        <v>329519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2834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2096</v>
      </c>
      <c r="AT21" s="74">
        <v>2096</v>
      </c>
      <c r="AU21" s="74">
        <v>0</v>
      </c>
      <c r="AV21" s="74">
        <v>0</v>
      </c>
      <c r="AW21" s="74">
        <v>0</v>
      </c>
      <c r="AX21" s="74">
        <f t="shared" si="23"/>
        <v>738</v>
      </c>
      <c r="AY21" s="74">
        <v>0</v>
      </c>
      <c r="AZ21" s="74">
        <v>0</v>
      </c>
      <c r="BA21" s="74">
        <v>0</v>
      </c>
      <c r="BB21" s="74">
        <v>738</v>
      </c>
      <c r="BC21" s="74">
        <v>192953</v>
      </c>
      <c r="BD21" s="74">
        <v>0</v>
      </c>
      <c r="BE21" s="74">
        <v>0</v>
      </c>
      <c r="BF21" s="74">
        <f t="shared" si="24"/>
        <v>2834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133732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2834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2096</v>
      </c>
      <c r="CX21" s="74">
        <f t="shared" si="47"/>
        <v>2096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738</v>
      </c>
      <c r="DC21" s="74">
        <f t="shared" si="52"/>
        <v>0</v>
      </c>
      <c r="DD21" s="74">
        <f t="shared" si="53"/>
        <v>0</v>
      </c>
      <c r="DE21" s="74">
        <f t="shared" si="54"/>
        <v>0</v>
      </c>
      <c r="DF21" s="74">
        <f t="shared" si="55"/>
        <v>738</v>
      </c>
      <c r="DG21" s="74">
        <f t="shared" si="56"/>
        <v>326685</v>
      </c>
      <c r="DH21" s="74">
        <f t="shared" si="57"/>
        <v>0</v>
      </c>
      <c r="DI21" s="74">
        <f t="shared" si="58"/>
        <v>0</v>
      </c>
      <c r="DJ21" s="74">
        <f t="shared" si="59"/>
        <v>2834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825892</v>
      </c>
      <c r="E22" s="74">
        <f t="shared" si="7"/>
        <v>1099</v>
      </c>
      <c r="F22" s="74">
        <v>0</v>
      </c>
      <c r="G22" s="74">
        <v>0</v>
      </c>
      <c r="H22" s="74">
        <v>0</v>
      </c>
      <c r="I22" s="74">
        <v>1099</v>
      </c>
      <c r="J22" s="75" t="s">
        <v>110</v>
      </c>
      <c r="K22" s="74">
        <v>0</v>
      </c>
      <c r="L22" s="74">
        <v>824793</v>
      </c>
      <c r="M22" s="74">
        <f t="shared" si="8"/>
        <v>120394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110</v>
      </c>
      <c r="T22" s="74">
        <v>0</v>
      </c>
      <c r="U22" s="74">
        <v>120394</v>
      </c>
      <c r="V22" s="74">
        <f t="shared" si="10"/>
        <v>946286</v>
      </c>
      <c r="W22" s="74">
        <f t="shared" si="11"/>
        <v>1099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1099</v>
      </c>
      <c r="AB22" s="75" t="s">
        <v>110</v>
      </c>
      <c r="AC22" s="74">
        <f t="shared" si="16"/>
        <v>0</v>
      </c>
      <c r="AD22" s="74">
        <f t="shared" si="17"/>
        <v>945187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762</v>
      </c>
      <c r="AM22" s="74">
        <f t="shared" si="20"/>
        <v>713949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713949</v>
      </c>
      <c r="AY22" s="74">
        <v>407799</v>
      </c>
      <c r="AZ22" s="74">
        <v>304675</v>
      </c>
      <c r="BA22" s="74">
        <v>1475</v>
      </c>
      <c r="BB22" s="74">
        <v>0</v>
      </c>
      <c r="BC22" s="74">
        <v>111181</v>
      </c>
      <c r="BD22" s="74">
        <v>0</v>
      </c>
      <c r="BE22" s="74">
        <v>0</v>
      </c>
      <c r="BF22" s="74">
        <f t="shared" si="24"/>
        <v>713949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120394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762</v>
      </c>
      <c r="CQ22" s="74">
        <f t="shared" si="40"/>
        <v>713949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713949</v>
      </c>
      <c r="DC22" s="74">
        <f t="shared" si="52"/>
        <v>407799</v>
      </c>
      <c r="DD22" s="74">
        <f t="shared" si="53"/>
        <v>304675</v>
      </c>
      <c r="DE22" s="74">
        <f t="shared" si="54"/>
        <v>1475</v>
      </c>
      <c r="DF22" s="74">
        <f t="shared" si="55"/>
        <v>0</v>
      </c>
      <c r="DG22" s="74">
        <f t="shared" si="56"/>
        <v>231575</v>
      </c>
      <c r="DH22" s="74">
        <f t="shared" si="57"/>
        <v>0</v>
      </c>
      <c r="DI22" s="74">
        <f t="shared" si="58"/>
        <v>0</v>
      </c>
      <c r="DJ22" s="74">
        <f t="shared" si="59"/>
        <v>713949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233877</v>
      </c>
      <c r="E23" s="74">
        <f t="shared" si="7"/>
        <v>1846</v>
      </c>
      <c r="F23" s="74">
        <v>0</v>
      </c>
      <c r="G23" s="74">
        <v>0</v>
      </c>
      <c r="H23" s="74">
        <v>0</v>
      </c>
      <c r="I23" s="74">
        <v>1846</v>
      </c>
      <c r="J23" s="75" t="s">
        <v>110</v>
      </c>
      <c r="K23" s="74">
        <v>0</v>
      </c>
      <c r="L23" s="74">
        <v>232031</v>
      </c>
      <c r="M23" s="74">
        <f t="shared" si="8"/>
        <v>7839</v>
      </c>
      <c r="N23" s="74">
        <f t="shared" si="9"/>
        <v>1022</v>
      </c>
      <c r="O23" s="74">
        <v>0</v>
      </c>
      <c r="P23" s="74">
        <v>0</v>
      </c>
      <c r="Q23" s="74">
        <v>0</v>
      </c>
      <c r="R23" s="74">
        <v>1022</v>
      </c>
      <c r="S23" s="75" t="s">
        <v>110</v>
      </c>
      <c r="T23" s="74">
        <v>0</v>
      </c>
      <c r="U23" s="74">
        <v>6817</v>
      </c>
      <c r="V23" s="74">
        <f t="shared" si="10"/>
        <v>241716</v>
      </c>
      <c r="W23" s="74">
        <f t="shared" si="11"/>
        <v>2868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2868</v>
      </c>
      <c r="AB23" s="75" t="s">
        <v>110</v>
      </c>
      <c r="AC23" s="74">
        <f t="shared" si="16"/>
        <v>0</v>
      </c>
      <c r="AD23" s="74">
        <f t="shared" si="17"/>
        <v>238848</v>
      </c>
      <c r="AE23" s="74">
        <f t="shared" si="18"/>
        <v>21472</v>
      </c>
      <c r="AF23" s="74">
        <f t="shared" si="19"/>
        <v>21472</v>
      </c>
      <c r="AG23" s="74">
        <v>21472</v>
      </c>
      <c r="AH23" s="74">
        <v>0</v>
      </c>
      <c r="AI23" s="74">
        <v>0</v>
      </c>
      <c r="AJ23" s="74">
        <v>0</v>
      </c>
      <c r="AK23" s="74">
        <v>0</v>
      </c>
      <c r="AL23" s="74">
        <v>21472</v>
      </c>
      <c r="AM23" s="74">
        <f t="shared" si="20"/>
        <v>116877</v>
      </c>
      <c r="AN23" s="74">
        <f t="shared" si="21"/>
        <v>39795</v>
      </c>
      <c r="AO23" s="74">
        <v>0</v>
      </c>
      <c r="AP23" s="74">
        <v>39795</v>
      </c>
      <c r="AQ23" s="74">
        <v>0</v>
      </c>
      <c r="AR23" s="74">
        <v>0</v>
      </c>
      <c r="AS23" s="74">
        <f t="shared" si="22"/>
        <v>2543</v>
      </c>
      <c r="AT23" s="74">
        <v>2543</v>
      </c>
      <c r="AU23" s="74">
        <v>0</v>
      </c>
      <c r="AV23" s="74">
        <v>0</v>
      </c>
      <c r="AW23" s="74">
        <v>3444</v>
      </c>
      <c r="AX23" s="74">
        <f t="shared" si="23"/>
        <v>71095</v>
      </c>
      <c r="AY23" s="74">
        <v>71095</v>
      </c>
      <c r="AZ23" s="74">
        <v>0</v>
      </c>
      <c r="BA23" s="74">
        <v>0</v>
      </c>
      <c r="BB23" s="74">
        <v>0</v>
      </c>
      <c r="BC23" s="74">
        <v>74056</v>
      </c>
      <c r="BD23" s="74">
        <v>0</v>
      </c>
      <c r="BE23" s="74">
        <v>0</v>
      </c>
      <c r="BF23" s="74">
        <f t="shared" si="24"/>
        <v>138349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2913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2913</v>
      </c>
      <c r="CA23" s="74">
        <v>2913</v>
      </c>
      <c r="CB23" s="74">
        <v>0</v>
      </c>
      <c r="CC23" s="74">
        <v>0</v>
      </c>
      <c r="CD23" s="74">
        <v>0</v>
      </c>
      <c r="CE23" s="74">
        <v>4926</v>
      </c>
      <c r="CF23" s="74">
        <v>0</v>
      </c>
      <c r="CG23" s="74">
        <v>0</v>
      </c>
      <c r="CH23" s="74">
        <f t="shared" si="31"/>
        <v>2913</v>
      </c>
      <c r="CI23" s="74">
        <f t="shared" si="32"/>
        <v>21472</v>
      </c>
      <c r="CJ23" s="74">
        <f t="shared" si="33"/>
        <v>21472</v>
      </c>
      <c r="CK23" s="74">
        <f t="shared" si="34"/>
        <v>21472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21472</v>
      </c>
      <c r="CQ23" s="74">
        <f t="shared" si="40"/>
        <v>119790</v>
      </c>
      <c r="CR23" s="74">
        <f t="shared" si="41"/>
        <v>39795</v>
      </c>
      <c r="CS23" s="74">
        <f t="shared" si="42"/>
        <v>0</v>
      </c>
      <c r="CT23" s="74">
        <f t="shared" si="43"/>
        <v>39795</v>
      </c>
      <c r="CU23" s="74">
        <f t="shared" si="44"/>
        <v>0</v>
      </c>
      <c r="CV23" s="74">
        <f t="shared" si="45"/>
        <v>0</v>
      </c>
      <c r="CW23" s="74">
        <f t="shared" si="46"/>
        <v>2543</v>
      </c>
      <c r="CX23" s="74">
        <f t="shared" si="47"/>
        <v>2543</v>
      </c>
      <c r="CY23" s="74">
        <f t="shared" si="48"/>
        <v>0</v>
      </c>
      <c r="CZ23" s="74">
        <f t="shared" si="49"/>
        <v>0</v>
      </c>
      <c r="DA23" s="74">
        <f t="shared" si="50"/>
        <v>3444</v>
      </c>
      <c r="DB23" s="74">
        <f t="shared" si="51"/>
        <v>74008</v>
      </c>
      <c r="DC23" s="74">
        <f t="shared" si="52"/>
        <v>74008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78982</v>
      </c>
      <c r="DH23" s="74">
        <f t="shared" si="57"/>
        <v>0</v>
      </c>
      <c r="DI23" s="74">
        <f t="shared" si="58"/>
        <v>0</v>
      </c>
      <c r="DJ23" s="74">
        <f t="shared" si="59"/>
        <v>141262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249586</v>
      </c>
      <c r="E24" s="74">
        <f t="shared" si="7"/>
        <v>17067</v>
      </c>
      <c r="F24" s="74">
        <v>16275</v>
      </c>
      <c r="G24" s="74">
        <v>0</v>
      </c>
      <c r="H24" s="74">
        <v>0</v>
      </c>
      <c r="I24" s="74">
        <v>792</v>
      </c>
      <c r="J24" s="75" t="s">
        <v>110</v>
      </c>
      <c r="K24" s="74">
        <v>0</v>
      </c>
      <c r="L24" s="74">
        <v>232519</v>
      </c>
      <c r="M24" s="74">
        <f t="shared" si="8"/>
        <v>44005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44005</v>
      </c>
      <c r="V24" s="74">
        <f t="shared" si="10"/>
        <v>293591</v>
      </c>
      <c r="W24" s="74">
        <f t="shared" si="11"/>
        <v>17067</v>
      </c>
      <c r="X24" s="74">
        <f t="shared" si="12"/>
        <v>16275</v>
      </c>
      <c r="Y24" s="74">
        <f t="shared" si="13"/>
        <v>0</v>
      </c>
      <c r="Z24" s="74">
        <f t="shared" si="14"/>
        <v>0</v>
      </c>
      <c r="AA24" s="74">
        <f t="shared" si="15"/>
        <v>792</v>
      </c>
      <c r="AB24" s="75" t="s">
        <v>110</v>
      </c>
      <c r="AC24" s="74">
        <f t="shared" si="16"/>
        <v>0</v>
      </c>
      <c r="AD24" s="74">
        <f t="shared" si="17"/>
        <v>276524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18741</v>
      </c>
      <c r="AM24" s="74">
        <f t="shared" si="20"/>
        <v>138935</v>
      </c>
      <c r="AN24" s="74">
        <f t="shared" si="21"/>
        <v>70760</v>
      </c>
      <c r="AO24" s="74">
        <v>0</v>
      </c>
      <c r="AP24" s="74">
        <v>70760</v>
      </c>
      <c r="AQ24" s="74">
        <v>0</v>
      </c>
      <c r="AR24" s="74">
        <v>0</v>
      </c>
      <c r="AS24" s="74">
        <f t="shared" si="22"/>
        <v>6492</v>
      </c>
      <c r="AT24" s="74">
        <v>6492</v>
      </c>
      <c r="AU24" s="74">
        <v>0</v>
      </c>
      <c r="AV24" s="74">
        <v>0</v>
      </c>
      <c r="AW24" s="74">
        <v>16275</v>
      </c>
      <c r="AX24" s="74">
        <f t="shared" si="23"/>
        <v>45408</v>
      </c>
      <c r="AY24" s="74">
        <v>45408</v>
      </c>
      <c r="AZ24" s="74">
        <v>0</v>
      </c>
      <c r="BA24" s="74">
        <v>0</v>
      </c>
      <c r="BB24" s="74">
        <v>0</v>
      </c>
      <c r="BC24" s="74">
        <v>91559</v>
      </c>
      <c r="BD24" s="74">
        <v>0</v>
      </c>
      <c r="BE24" s="74">
        <v>351</v>
      </c>
      <c r="BF24" s="74">
        <f t="shared" si="24"/>
        <v>139286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344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43661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19085</v>
      </c>
      <c r="CQ24" s="74">
        <f t="shared" si="40"/>
        <v>138935</v>
      </c>
      <c r="CR24" s="74">
        <f t="shared" si="41"/>
        <v>70760</v>
      </c>
      <c r="CS24" s="74">
        <f t="shared" si="42"/>
        <v>0</v>
      </c>
      <c r="CT24" s="74">
        <f t="shared" si="43"/>
        <v>70760</v>
      </c>
      <c r="CU24" s="74">
        <f t="shared" si="44"/>
        <v>0</v>
      </c>
      <c r="CV24" s="74">
        <f t="shared" si="45"/>
        <v>0</v>
      </c>
      <c r="CW24" s="74">
        <f t="shared" si="46"/>
        <v>6492</v>
      </c>
      <c r="CX24" s="74">
        <f t="shared" si="47"/>
        <v>6492</v>
      </c>
      <c r="CY24" s="74">
        <f t="shared" si="48"/>
        <v>0</v>
      </c>
      <c r="CZ24" s="74">
        <f t="shared" si="49"/>
        <v>0</v>
      </c>
      <c r="DA24" s="74">
        <f t="shared" si="50"/>
        <v>16275</v>
      </c>
      <c r="DB24" s="74">
        <f t="shared" si="51"/>
        <v>45408</v>
      </c>
      <c r="DC24" s="74">
        <f t="shared" si="52"/>
        <v>45408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135220</v>
      </c>
      <c r="DH24" s="74">
        <f t="shared" si="57"/>
        <v>0</v>
      </c>
      <c r="DI24" s="74">
        <f t="shared" si="58"/>
        <v>351</v>
      </c>
      <c r="DJ24" s="74">
        <f t="shared" si="59"/>
        <v>139286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101360</v>
      </c>
      <c r="E25" s="74">
        <f t="shared" si="7"/>
        <v>231</v>
      </c>
      <c r="F25" s="74">
        <v>0</v>
      </c>
      <c r="G25" s="74">
        <v>0</v>
      </c>
      <c r="H25" s="74">
        <v>0</v>
      </c>
      <c r="I25" s="74">
        <v>231</v>
      </c>
      <c r="J25" s="75" t="s">
        <v>110</v>
      </c>
      <c r="K25" s="74">
        <v>0</v>
      </c>
      <c r="L25" s="74">
        <v>101129</v>
      </c>
      <c r="M25" s="74">
        <f t="shared" si="8"/>
        <v>31913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31913</v>
      </c>
      <c r="V25" s="74">
        <f t="shared" si="10"/>
        <v>133273</v>
      </c>
      <c r="W25" s="74">
        <f t="shared" si="11"/>
        <v>231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231</v>
      </c>
      <c r="AB25" s="75" t="s">
        <v>110</v>
      </c>
      <c r="AC25" s="74">
        <f t="shared" si="16"/>
        <v>0</v>
      </c>
      <c r="AD25" s="74">
        <f t="shared" si="17"/>
        <v>133042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9093</v>
      </c>
      <c r="AM25" s="74">
        <f t="shared" si="20"/>
        <v>45802</v>
      </c>
      <c r="AN25" s="74">
        <f t="shared" si="21"/>
        <v>8050</v>
      </c>
      <c r="AO25" s="74">
        <v>8050</v>
      </c>
      <c r="AP25" s="74">
        <v>0</v>
      </c>
      <c r="AQ25" s="74">
        <v>0</v>
      </c>
      <c r="AR25" s="74">
        <v>0</v>
      </c>
      <c r="AS25" s="74">
        <f t="shared" si="22"/>
        <v>884</v>
      </c>
      <c r="AT25" s="74">
        <v>884</v>
      </c>
      <c r="AU25" s="74">
        <v>0</v>
      </c>
      <c r="AV25" s="74">
        <v>0</v>
      </c>
      <c r="AW25" s="74">
        <v>7784</v>
      </c>
      <c r="AX25" s="74">
        <f t="shared" si="23"/>
        <v>29084</v>
      </c>
      <c r="AY25" s="74">
        <v>29084</v>
      </c>
      <c r="AZ25" s="74">
        <v>0</v>
      </c>
      <c r="BA25" s="74">
        <v>0</v>
      </c>
      <c r="BB25" s="74">
        <v>0</v>
      </c>
      <c r="BC25" s="74">
        <v>44423</v>
      </c>
      <c r="BD25" s="74">
        <v>0</v>
      </c>
      <c r="BE25" s="74">
        <v>2042</v>
      </c>
      <c r="BF25" s="74">
        <f t="shared" si="24"/>
        <v>47844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250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31663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9343</v>
      </c>
      <c r="CQ25" s="74">
        <f t="shared" si="40"/>
        <v>45802</v>
      </c>
      <c r="CR25" s="74">
        <f t="shared" si="41"/>
        <v>8050</v>
      </c>
      <c r="CS25" s="74">
        <f t="shared" si="42"/>
        <v>8050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884</v>
      </c>
      <c r="CX25" s="74">
        <f t="shared" si="47"/>
        <v>884</v>
      </c>
      <c r="CY25" s="74">
        <f t="shared" si="48"/>
        <v>0</v>
      </c>
      <c r="CZ25" s="74">
        <f t="shared" si="49"/>
        <v>0</v>
      </c>
      <c r="DA25" s="74">
        <f t="shared" si="50"/>
        <v>7784</v>
      </c>
      <c r="DB25" s="74">
        <f t="shared" si="51"/>
        <v>29084</v>
      </c>
      <c r="DC25" s="74">
        <f t="shared" si="52"/>
        <v>29084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76086</v>
      </c>
      <c r="DH25" s="74">
        <f t="shared" si="57"/>
        <v>0</v>
      </c>
      <c r="DI25" s="74">
        <f t="shared" si="58"/>
        <v>2042</v>
      </c>
      <c r="DJ25" s="74">
        <f t="shared" si="59"/>
        <v>47844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121319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110</v>
      </c>
      <c r="K26" s="74">
        <v>0</v>
      </c>
      <c r="L26" s="74">
        <v>121319</v>
      </c>
      <c r="M26" s="74">
        <f t="shared" si="8"/>
        <v>53831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53831</v>
      </c>
      <c r="V26" s="74">
        <f t="shared" si="10"/>
        <v>175150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110</v>
      </c>
      <c r="AC26" s="74">
        <f t="shared" si="16"/>
        <v>0</v>
      </c>
      <c r="AD26" s="74">
        <f t="shared" si="17"/>
        <v>175150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10065</v>
      </c>
      <c r="AM26" s="74">
        <f t="shared" si="20"/>
        <v>62084</v>
      </c>
      <c r="AN26" s="74">
        <f t="shared" si="21"/>
        <v>33406</v>
      </c>
      <c r="AO26" s="74">
        <v>0</v>
      </c>
      <c r="AP26" s="74">
        <v>33406</v>
      </c>
      <c r="AQ26" s="74">
        <v>0</v>
      </c>
      <c r="AR26" s="74">
        <v>0</v>
      </c>
      <c r="AS26" s="74">
        <f t="shared" si="22"/>
        <v>2871</v>
      </c>
      <c r="AT26" s="74">
        <v>2871</v>
      </c>
      <c r="AU26" s="74">
        <v>0</v>
      </c>
      <c r="AV26" s="74">
        <v>0</v>
      </c>
      <c r="AW26" s="74">
        <v>0</v>
      </c>
      <c r="AX26" s="74">
        <f t="shared" si="23"/>
        <v>25807</v>
      </c>
      <c r="AY26" s="74">
        <v>25807</v>
      </c>
      <c r="AZ26" s="74">
        <v>0</v>
      </c>
      <c r="BA26" s="74">
        <v>0</v>
      </c>
      <c r="BB26" s="74">
        <v>0</v>
      </c>
      <c r="BC26" s="74">
        <v>49170</v>
      </c>
      <c r="BD26" s="74">
        <v>0</v>
      </c>
      <c r="BE26" s="74">
        <v>0</v>
      </c>
      <c r="BF26" s="74">
        <f t="shared" si="24"/>
        <v>62084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421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53410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10486</v>
      </c>
      <c r="CQ26" s="74">
        <f t="shared" si="40"/>
        <v>62084</v>
      </c>
      <c r="CR26" s="74">
        <f t="shared" si="41"/>
        <v>33406</v>
      </c>
      <c r="CS26" s="74">
        <f t="shared" si="42"/>
        <v>0</v>
      </c>
      <c r="CT26" s="74">
        <f t="shared" si="43"/>
        <v>33406</v>
      </c>
      <c r="CU26" s="74">
        <f t="shared" si="44"/>
        <v>0</v>
      </c>
      <c r="CV26" s="74">
        <f t="shared" si="45"/>
        <v>0</v>
      </c>
      <c r="CW26" s="74">
        <f t="shared" si="46"/>
        <v>2871</v>
      </c>
      <c r="CX26" s="74">
        <f t="shared" si="47"/>
        <v>2871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25807</v>
      </c>
      <c r="DC26" s="74">
        <f t="shared" si="52"/>
        <v>25807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102580</v>
      </c>
      <c r="DH26" s="74">
        <f t="shared" si="57"/>
        <v>0</v>
      </c>
      <c r="DI26" s="74">
        <f t="shared" si="58"/>
        <v>0</v>
      </c>
      <c r="DJ26" s="74">
        <f t="shared" si="59"/>
        <v>62084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78903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110</v>
      </c>
      <c r="K27" s="74">
        <v>0</v>
      </c>
      <c r="L27" s="74">
        <v>78903</v>
      </c>
      <c r="M27" s="74">
        <f t="shared" si="8"/>
        <v>16496</v>
      </c>
      <c r="N27" s="74">
        <f t="shared" si="9"/>
        <v>552</v>
      </c>
      <c r="O27" s="74">
        <v>276</v>
      </c>
      <c r="P27" s="74">
        <v>276</v>
      </c>
      <c r="Q27" s="74">
        <v>0</v>
      </c>
      <c r="R27" s="74">
        <v>0</v>
      </c>
      <c r="S27" s="75" t="s">
        <v>110</v>
      </c>
      <c r="T27" s="74">
        <v>0</v>
      </c>
      <c r="U27" s="74">
        <v>15944</v>
      </c>
      <c r="V27" s="74">
        <f t="shared" si="10"/>
        <v>95399</v>
      </c>
      <c r="W27" s="74">
        <f t="shared" si="11"/>
        <v>552</v>
      </c>
      <c r="X27" s="74">
        <f t="shared" si="12"/>
        <v>276</v>
      </c>
      <c r="Y27" s="74">
        <f t="shared" si="13"/>
        <v>276</v>
      </c>
      <c r="Z27" s="74">
        <f t="shared" si="14"/>
        <v>0</v>
      </c>
      <c r="AA27" s="74">
        <f t="shared" si="15"/>
        <v>0</v>
      </c>
      <c r="AB27" s="75" t="s">
        <v>110</v>
      </c>
      <c r="AC27" s="74">
        <f t="shared" si="16"/>
        <v>0</v>
      </c>
      <c r="AD27" s="74">
        <f t="shared" si="17"/>
        <v>94847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78903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15468</v>
      </c>
      <c r="CF27" s="74">
        <v>0</v>
      </c>
      <c r="CG27" s="74">
        <v>1028</v>
      </c>
      <c r="CH27" s="74">
        <f t="shared" si="31"/>
        <v>1028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94371</v>
      </c>
      <c r="DH27" s="74">
        <f t="shared" si="57"/>
        <v>0</v>
      </c>
      <c r="DI27" s="74">
        <f t="shared" si="58"/>
        <v>1028</v>
      </c>
      <c r="DJ27" s="74">
        <f t="shared" si="59"/>
        <v>1028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213323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110</v>
      </c>
      <c r="K28" s="74">
        <v>0</v>
      </c>
      <c r="L28" s="74">
        <v>213323</v>
      </c>
      <c r="M28" s="74">
        <f t="shared" si="8"/>
        <v>58002</v>
      </c>
      <c r="N28" s="74">
        <f t="shared" si="9"/>
        <v>1876</v>
      </c>
      <c r="O28" s="74">
        <v>938</v>
      </c>
      <c r="P28" s="74">
        <v>938</v>
      </c>
      <c r="Q28" s="74">
        <v>0</v>
      </c>
      <c r="R28" s="74">
        <v>0</v>
      </c>
      <c r="S28" s="75" t="s">
        <v>110</v>
      </c>
      <c r="T28" s="74">
        <v>0</v>
      </c>
      <c r="U28" s="74">
        <v>56126</v>
      </c>
      <c r="V28" s="74">
        <f t="shared" si="10"/>
        <v>271325</v>
      </c>
      <c r="W28" s="74">
        <f t="shared" si="11"/>
        <v>1876</v>
      </c>
      <c r="X28" s="74">
        <f t="shared" si="12"/>
        <v>938</v>
      </c>
      <c r="Y28" s="74">
        <f t="shared" si="13"/>
        <v>938</v>
      </c>
      <c r="Z28" s="74">
        <f t="shared" si="14"/>
        <v>0</v>
      </c>
      <c r="AA28" s="74">
        <f t="shared" si="15"/>
        <v>0</v>
      </c>
      <c r="AB28" s="75" t="s">
        <v>110</v>
      </c>
      <c r="AC28" s="74">
        <f t="shared" si="16"/>
        <v>0</v>
      </c>
      <c r="AD28" s="74">
        <f t="shared" si="17"/>
        <v>269449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38976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38976</v>
      </c>
      <c r="AY28" s="74">
        <v>33239</v>
      </c>
      <c r="AZ28" s="74">
        <v>5430</v>
      </c>
      <c r="BA28" s="74">
        <v>0</v>
      </c>
      <c r="BB28" s="74">
        <v>307</v>
      </c>
      <c r="BC28" s="74">
        <v>172185</v>
      </c>
      <c r="BD28" s="74">
        <v>0</v>
      </c>
      <c r="BE28" s="74">
        <v>2162</v>
      </c>
      <c r="BF28" s="74">
        <f t="shared" si="24"/>
        <v>41138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55142</v>
      </c>
      <c r="CF28" s="74">
        <v>0</v>
      </c>
      <c r="CG28" s="74">
        <v>2860</v>
      </c>
      <c r="CH28" s="74">
        <f t="shared" si="31"/>
        <v>2860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38976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38976</v>
      </c>
      <c r="DC28" s="74">
        <f t="shared" si="52"/>
        <v>33239</v>
      </c>
      <c r="DD28" s="74">
        <f t="shared" si="53"/>
        <v>5430</v>
      </c>
      <c r="DE28" s="74">
        <f t="shared" si="54"/>
        <v>0</v>
      </c>
      <c r="DF28" s="74">
        <f t="shared" si="55"/>
        <v>307</v>
      </c>
      <c r="DG28" s="74">
        <f t="shared" si="56"/>
        <v>227327</v>
      </c>
      <c r="DH28" s="74">
        <f t="shared" si="57"/>
        <v>0</v>
      </c>
      <c r="DI28" s="74">
        <f t="shared" si="58"/>
        <v>5022</v>
      </c>
      <c r="DJ28" s="74">
        <f t="shared" si="59"/>
        <v>43998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264188</v>
      </c>
      <c r="E29" s="74">
        <f t="shared" si="7"/>
        <v>11488</v>
      </c>
      <c r="F29" s="74">
        <v>0</v>
      </c>
      <c r="G29" s="74">
        <v>0</v>
      </c>
      <c r="H29" s="74">
        <v>0</v>
      </c>
      <c r="I29" s="74">
        <v>691</v>
      </c>
      <c r="J29" s="75" t="s">
        <v>110</v>
      </c>
      <c r="K29" s="74">
        <v>10797</v>
      </c>
      <c r="L29" s="74">
        <v>252700</v>
      </c>
      <c r="M29" s="74">
        <f t="shared" si="8"/>
        <v>41147</v>
      </c>
      <c r="N29" s="74">
        <f t="shared" si="9"/>
        <v>18526</v>
      </c>
      <c r="O29" s="74">
        <v>0</v>
      </c>
      <c r="P29" s="74">
        <v>0</v>
      </c>
      <c r="Q29" s="74">
        <v>0</v>
      </c>
      <c r="R29" s="74">
        <v>18526</v>
      </c>
      <c r="S29" s="75" t="s">
        <v>110</v>
      </c>
      <c r="T29" s="74">
        <v>0</v>
      </c>
      <c r="U29" s="74">
        <v>22621</v>
      </c>
      <c r="V29" s="74">
        <f t="shared" si="10"/>
        <v>305335</v>
      </c>
      <c r="W29" s="74">
        <f t="shared" si="11"/>
        <v>30014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19217</v>
      </c>
      <c r="AB29" s="75" t="s">
        <v>110</v>
      </c>
      <c r="AC29" s="74">
        <f t="shared" si="16"/>
        <v>10797</v>
      </c>
      <c r="AD29" s="74">
        <f t="shared" si="17"/>
        <v>275321</v>
      </c>
      <c r="AE29" s="74">
        <f t="shared" si="18"/>
        <v>417</v>
      </c>
      <c r="AF29" s="74">
        <f t="shared" si="19"/>
        <v>417</v>
      </c>
      <c r="AG29" s="74">
        <v>0</v>
      </c>
      <c r="AH29" s="74">
        <v>0</v>
      </c>
      <c r="AI29" s="74">
        <v>417</v>
      </c>
      <c r="AJ29" s="74">
        <v>0</v>
      </c>
      <c r="AK29" s="74">
        <v>0</v>
      </c>
      <c r="AL29" s="74">
        <v>0</v>
      </c>
      <c r="AM29" s="74">
        <f t="shared" si="20"/>
        <v>181746</v>
      </c>
      <c r="AN29" s="74">
        <f t="shared" si="21"/>
        <v>30832</v>
      </c>
      <c r="AO29" s="74">
        <v>6196</v>
      </c>
      <c r="AP29" s="74">
        <v>24636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150914</v>
      </c>
      <c r="AY29" s="74">
        <v>83673</v>
      </c>
      <c r="AZ29" s="74">
        <v>66422</v>
      </c>
      <c r="BA29" s="74">
        <v>819</v>
      </c>
      <c r="BB29" s="74">
        <v>0</v>
      </c>
      <c r="BC29" s="74">
        <v>82025</v>
      </c>
      <c r="BD29" s="74">
        <v>0</v>
      </c>
      <c r="BE29" s="74">
        <v>0</v>
      </c>
      <c r="BF29" s="74">
        <f t="shared" si="24"/>
        <v>182163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3098</v>
      </c>
      <c r="BP29" s="74">
        <f t="shared" si="28"/>
        <v>3098</v>
      </c>
      <c r="BQ29" s="74">
        <v>3098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38049</v>
      </c>
      <c r="CF29" s="74">
        <v>0</v>
      </c>
      <c r="CG29" s="74">
        <v>0</v>
      </c>
      <c r="CH29" s="74">
        <f t="shared" si="31"/>
        <v>3098</v>
      </c>
      <c r="CI29" s="74">
        <f t="shared" si="32"/>
        <v>417</v>
      </c>
      <c r="CJ29" s="74">
        <f t="shared" si="33"/>
        <v>417</v>
      </c>
      <c r="CK29" s="74">
        <f t="shared" si="34"/>
        <v>0</v>
      </c>
      <c r="CL29" s="74">
        <f t="shared" si="35"/>
        <v>0</v>
      </c>
      <c r="CM29" s="74">
        <f t="shared" si="36"/>
        <v>417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184844</v>
      </c>
      <c r="CR29" s="74">
        <f t="shared" si="41"/>
        <v>33930</v>
      </c>
      <c r="CS29" s="74">
        <f t="shared" si="42"/>
        <v>9294</v>
      </c>
      <c r="CT29" s="74">
        <f t="shared" si="43"/>
        <v>24636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150914</v>
      </c>
      <c r="DC29" s="74">
        <f t="shared" si="52"/>
        <v>83673</v>
      </c>
      <c r="DD29" s="74">
        <f t="shared" si="53"/>
        <v>66422</v>
      </c>
      <c r="DE29" s="74">
        <f t="shared" si="54"/>
        <v>819</v>
      </c>
      <c r="DF29" s="74">
        <f t="shared" si="55"/>
        <v>0</v>
      </c>
      <c r="DG29" s="74">
        <f t="shared" si="56"/>
        <v>120074</v>
      </c>
      <c r="DH29" s="74">
        <f t="shared" si="57"/>
        <v>0</v>
      </c>
      <c r="DI29" s="74">
        <f t="shared" si="58"/>
        <v>0</v>
      </c>
      <c r="DJ29" s="74">
        <f t="shared" si="59"/>
        <v>185261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120162</v>
      </c>
      <c r="E30" s="74">
        <f t="shared" si="7"/>
        <v>1742</v>
      </c>
      <c r="F30" s="74">
        <v>0</v>
      </c>
      <c r="G30" s="74">
        <v>0</v>
      </c>
      <c r="H30" s="74">
        <v>0</v>
      </c>
      <c r="I30" s="74">
        <v>1742</v>
      </c>
      <c r="J30" s="75" t="s">
        <v>110</v>
      </c>
      <c r="K30" s="74">
        <v>0</v>
      </c>
      <c r="L30" s="74">
        <v>118420</v>
      </c>
      <c r="M30" s="74">
        <f t="shared" si="8"/>
        <v>33992</v>
      </c>
      <c r="N30" s="74">
        <f t="shared" si="9"/>
        <v>3702</v>
      </c>
      <c r="O30" s="74">
        <v>1851</v>
      </c>
      <c r="P30" s="74">
        <v>1851</v>
      </c>
      <c r="Q30" s="74">
        <v>0</v>
      </c>
      <c r="R30" s="74">
        <v>0</v>
      </c>
      <c r="S30" s="75" t="s">
        <v>110</v>
      </c>
      <c r="T30" s="74">
        <v>0</v>
      </c>
      <c r="U30" s="74">
        <v>30290</v>
      </c>
      <c r="V30" s="74">
        <f t="shared" si="10"/>
        <v>154154</v>
      </c>
      <c r="W30" s="74">
        <f t="shared" si="11"/>
        <v>5444</v>
      </c>
      <c r="X30" s="74">
        <f t="shared" si="12"/>
        <v>1851</v>
      </c>
      <c r="Y30" s="74">
        <f t="shared" si="13"/>
        <v>1851</v>
      </c>
      <c r="Z30" s="74">
        <f t="shared" si="14"/>
        <v>0</v>
      </c>
      <c r="AA30" s="74">
        <f t="shared" si="15"/>
        <v>1742</v>
      </c>
      <c r="AB30" s="75" t="s">
        <v>110</v>
      </c>
      <c r="AC30" s="74">
        <f t="shared" si="16"/>
        <v>0</v>
      </c>
      <c r="AD30" s="74">
        <f t="shared" si="17"/>
        <v>148710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19599</v>
      </c>
      <c r="AN30" s="74">
        <f t="shared" si="21"/>
        <v>6265</v>
      </c>
      <c r="AO30" s="74">
        <v>6265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13334</v>
      </c>
      <c r="AY30" s="74">
        <v>9261</v>
      </c>
      <c r="AZ30" s="74">
        <v>4073</v>
      </c>
      <c r="BA30" s="74">
        <v>0</v>
      </c>
      <c r="BB30" s="74">
        <v>0</v>
      </c>
      <c r="BC30" s="74">
        <v>100563</v>
      </c>
      <c r="BD30" s="74">
        <v>0</v>
      </c>
      <c r="BE30" s="74">
        <v>0</v>
      </c>
      <c r="BF30" s="74">
        <f t="shared" si="24"/>
        <v>19599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14928</v>
      </c>
      <c r="BP30" s="74">
        <f t="shared" si="28"/>
        <v>5421</v>
      </c>
      <c r="BQ30" s="74">
        <v>5421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9507</v>
      </c>
      <c r="CA30" s="74">
        <v>9507</v>
      </c>
      <c r="CB30" s="74">
        <v>0</v>
      </c>
      <c r="CC30" s="74">
        <v>0</v>
      </c>
      <c r="CD30" s="74">
        <v>0</v>
      </c>
      <c r="CE30" s="74">
        <v>19064</v>
      </c>
      <c r="CF30" s="74">
        <v>0</v>
      </c>
      <c r="CG30" s="74">
        <v>0</v>
      </c>
      <c r="CH30" s="74">
        <f t="shared" si="31"/>
        <v>14928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34527</v>
      </c>
      <c r="CR30" s="74">
        <f t="shared" si="41"/>
        <v>11686</v>
      </c>
      <c r="CS30" s="74">
        <f t="shared" si="42"/>
        <v>11686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22841</v>
      </c>
      <c r="DC30" s="74">
        <f t="shared" si="52"/>
        <v>18768</v>
      </c>
      <c r="DD30" s="74">
        <f t="shared" si="53"/>
        <v>4073</v>
      </c>
      <c r="DE30" s="74">
        <f t="shared" si="54"/>
        <v>0</v>
      </c>
      <c r="DF30" s="74">
        <f t="shared" si="55"/>
        <v>0</v>
      </c>
      <c r="DG30" s="74">
        <f t="shared" si="56"/>
        <v>119627</v>
      </c>
      <c r="DH30" s="74">
        <f t="shared" si="57"/>
        <v>0</v>
      </c>
      <c r="DI30" s="74">
        <f t="shared" si="58"/>
        <v>0</v>
      </c>
      <c r="DJ30" s="74">
        <f t="shared" si="59"/>
        <v>34527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96770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110</v>
      </c>
      <c r="K31" s="74">
        <v>0</v>
      </c>
      <c r="L31" s="74">
        <v>96770</v>
      </c>
      <c r="M31" s="74">
        <f t="shared" si="8"/>
        <v>105553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105553</v>
      </c>
      <c r="V31" s="74">
        <f t="shared" si="10"/>
        <v>202323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110</v>
      </c>
      <c r="AC31" s="74">
        <f t="shared" si="16"/>
        <v>0</v>
      </c>
      <c r="AD31" s="74">
        <f t="shared" si="17"/>
        <v>202323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0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96770</v>
      </c>
      <c r="BD31" s="74">
        <v>0</v>
      </c>
      <c r="BE31" s="74">
        <v>0</v>
      </c>
      <c r="BF31" s="74">
        <f t="shared" si="24"/>
        <v>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105553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0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202323</v>
      </c>
      <c r="DH31" s="74">
        <f t="shared" si="57"/>
        <v>0</v>
      </c>
      <c r="DI31" s="74">
        <f t="shared" si="58"/>
        <v>0</v>
      </c>
      <c r="DJ31" s="74">
        <f t="shared" si="59"/>
        <v>0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65639</v>
      </c>
      <c r="E32" s="74">
        <f t="shared" si="7"/>
        <v>3860</v>
      </c>
      <c r="F32" s="74">
        <v>0</v>
      </c>
      <c r="G32" s="74">
        <v>3449</v>
      </c>
      <c r="H32" s="74">
        <v>0</v>
      </c>
      <c r="I32" s="74">
        <v>95</v>
      </c>
      <c r="J32" s="75" t="s">
        <v>110</v>
      </c>
      <c r="K32" s="74">
        <v>316</v>
      </c>
      <c r="L32" s="74">
        <v>61779</v>
      </c>
      <c r="M32" s="74">
        <f t="shared" si="8"/>
        <v>23927</v>
      </c>
      <c r="N32" s="74">
        <f t="shared" si="9"/>
        <v>17343</v>
      </c>
      <c r="O32" s="74">
        <v>0</v>
      </c>
      <c r="P32" s="74">
        <v>0</v>
      </c>
      <c r="Q32" s="74">
        <v>0</v>
      </c>
      <c r="R32" s="74">
        <v>17343</v>
      </c>
      <c r="S32" s="75" t="s">
        <v>110</v>
      </c>
      <c r="T32" s="74">
        <v>0</v>
      </c>
      <c r="U32" s="74">
        <v>6584</v>
      </c>
      <c r="V32" s="74">
        <f t="shared" si="10"/>
        <v>89566</v>
      </c>
      <c r="W32" s="74">
        <f t="shared" si="11"/>
        <v>21203</v>
      </c>
      <c r="X32" s="74">
        <f t="shared" si="12"/>
        <v>0</v>
      </c>
      <c r="Y32" s="74">
        <f t="shared" si="13"/>
        <v>3449</v>
      </c>
      <c r="Z32" s="74">
        <f t="shared" si="14"/>
        <v>0</v>
      </c>
      <c r="AA32" s="74">
        <f t="shared" si="15"/>
        <v>17438</v>
      </c>
      <c r="AB32" s="75" t="s">
        <v>110</v>
      </c>
      <c r="AC32" s="74">
        <f t="shared" si="16"/>
        <v>316</v>
      </c>
      <c r="AD32" s="74">
        <f t="shared" si="17"/>
        <v>68363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62552</v>
      </c>
      <c r="AN32" s="74">
        <f t="shared" si="21"/>
        <v>3975</v>
      </c>
      <c r="AO32" s="74">
        <v>3975</v>
      </c>
      <c r="AP32" s="74">
        <v>0</v>
      </c>
      <c r="AQ32" s="74">
        <v>0</v>
      </c>
      <c r="AR32" s="74">
        <v>0</v>
      </c>
      <c r="AS32" s="74">
        <f t="shared" si="22"/>
        <v>10681</v>
      </c>
      <c r="AT32" s="74">
        <v>2704</v>
      </c>
      <c r="AU32" s="74">
        <v>3855</v>
      </c>
      <c r="AV32" s="74">
        <v>4122</v>
      </c>
      <c r="AW32" s="74">
        <v>6898</v>
      </c>
      <c r="AX32" s="74">
        <f t="shared" si="23"/>
        <v>40998</v>
      </c>
      <c r="AY32" s="74">
        <v>15082</v>
      </c>
      <c r="AZ32" s="74">
        <v>21846</v>
      </c>
      <c r="BA32" s="74">
        <v>4070</v>
      </c>
      <c r="BB32" s="74">
        <v>0</v>
      </c>
      <c r="BC32" s="74">
        <v>0</v>
      </c>
      <c r="BD32" s="74">
        <v>0</v>
      </c>
      <c r="BE32" s="74">
        <v>3087</v>
      </c>
      <c r="BF32" s="74">
        <f t="shared" si="24"/>
        <v>65639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23863</v>
      </c>
      <c r="BP32" s="74">
        <f t="shared" si="28"/>
        <v>1704</v>
      </c>
      <c r="BQ32" s="74">
        <v>1704</v>
      </c>
      <c r="BR32" s="74">
        <v>0</v>
      </c>
      <c r="BS32" s="74">
        <v>0</v>
      </c>
      <c r="BT32" s="74">
        <v>0</v>
      </c>
      <c r="BU32" s="74">
        <f t="shared" si="29"/>
        <v>1553</v>
      </c>
      <c r="BV32" s="74">
        <v>1553</v>
      </c>
      <c r="BW32" s="74">
        <v>0</v>
      </c>
      <c r="BX32" s="74">
        <v>0</v>
      </c>
      <c r="BY32" s="74">
        <v>0</v>
      </c>
      <c r="BZ32" s="74">
        <f t="shared" si="30"/>
        <v>20606</v>
      </c>
      <c r="CA32" s="74">
        <v>9827</v>
      </c>
      <c r="CB32" s="74">
        <v>10779</v>
      </c>
      <c r="CC32" s="74">
        <v>0</v>
      </c>
      <c r="CD32" s="74">
        <v>0</v>
      </c>
      <c r="CE32" s="74">
        <v>0</v>
      </c>
      <c r="CF32" s="74">
        <v>0</v>
      </c>
      <c r="CG32" s="74">
        <v>64</v>
      </c>
      <c r="CH32" s="74">
        <f t="shared" si="31"/>
        <v>23927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86415</v>
      </c>
      <c r="CR32" s="74">
        <f t="shared" si="41"/>
        <v>5679</v>
      </c>
      <c r="CS32" s="74">
        <f t="shared" si="42"/>
        <v>5679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12234</v>
      </c>
      <c r="CX32" s="74">
        <f t="shared" si="47"/>
        <v>4257</v>
      </c>
      <c r="CY32" s="74">
        <f t="shared" si="48"/>
        <v>3855</v>
      </c>
      <c r="CZ32" s="74">
        <f t="shared" si="49"/>
        <v>4122</v>
      </c>
      <c r="DA32" s="74">
        <f t="shared" si="50"/>
        <v>6898</v>
      </c>
      <c r="DB32" s="74">
        <f t="shared" si="51"/>
        <v>61604</v>
      </c>
      <c r="DC32" s="74">
        <f t="shared" si="52"/>
        <v>24909</v>
      </c>
      <c r="DD32" s="74">
        <f t="shared" si="53"/>
        <v>32625</v>
      </c>
      <c r="DE32" s="74">
        <f t="shared" si="54"/>
        <v>4070</v>
      </c>
      <c r="DF32" s="74">
        <f t="shared" si="55"/>
        <v>0</v>
      </c>
      <c r="DG32" s="74">
        <f t="shared" si="56"/>
        <v>0</v>
      </c>
      <c r="DH32" s="74">
        <f t="shared" si="57"/>
        <v>0</v>
      </c>
      <c r="DI32" s="74">
        <f t="shared" si="58"/>
        <v>3151</v>
      </c>
      <c r="DJ32" s="74">
        <f t="shared" si="59"/>
        <v>89566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330666</v>
      </c>
      <c r="E33" s="74">
        <f t="shared" si="7"/>
        <v>23877</v>
      </c>
      <c r="F33" s="74">
        <v>0</v>
      </c>
      <c r="G33" s="74">
        <v>3933</v>
      </c>
      <c r="H33" s="74">
        <v>11100</v>
      </c>
      <c r="I33" s="74">
        <v>6278</v>
      </c>
      <c r="J33" s="75" t="s">
        <v>110</v>
      </c>
      <c r="K33" s="74">
        <v>2566</v>
      </c>
      <c r="L33" s="74">
        <v>306789</v>
      </c>
      <c r="M33" s="74">
        <f t="shared" si="8"/>
        <v>142137</v>
      </c>
      <c r="N33" s="74">
        <f t="shared" si="9"/>
        <v>101991</v>
      </c>
      <c r="O33" s="74">
        <v>558</v>
      </c>
      <c r="P33" s="74"/>
      <c r="Q33" s="74">
        <v>6600</v>
      </c>
      <c r="R33" s="74">
        <v>94833</v>
      </c>
      <c r="S33" s="75" t="s">
        <v>110</v>
      </c>
      <c r="T33" s="74">
        <v>0</v>
      </c>
      <c r="U33" s="74">
        <v>40146</v>
      </c>
      <c r="V33" s="74">
        <f t="shared" si="10"/>
        <v>472803</v>
      </c>
      <c r="W33" s="74">
        <f t="shared" si="11"/>
        <v>125868</v>
      </c>
      <c r="X33" s="74">
        <f t="shared" si="12"/>
        <v>558</v>
      </c>
      <c r="Y33" s="74">
        <f t="shared" si="13"/>
        <v>3933</v>
      </c>
      <c r="Z33" s="74">
        <f t="shared" si="14"/>
        <v>17700</v>
      </c>
      <c r="AA33" s="74">
        <f t="shared" si="15"/>
        <v>101111</v>
      </c>
      <c r="AB33" s="75" t="s">
        <v>110</v>
      </c>
      <c r="AC33" s="74">
        <f t="shared" si="16"/>
        <v>2566</v>
      </c>
      <c r="AD33" s="74">
        <f t="shared" si="17"/>
        <v>346935</v>
      </c>
      <c r="AE33" s="74">
        <f t="shared" si="18"/>
        <v>29548</v>
      </c>
      <c r="AF33" s="74">
        <f t="shared" si="19"/>
        <v>29548</v>
      </c>
      <c r="AG33" s="74">
        <v>0</v>
      </c>
      <c r="AH33" s="74">
        <v>0</v>
      </c>
      <c r="AI33" s="74">
        <v>12143</v>
      </c>
      <c r="AJ33" s="74">
        <v>17405</v>
      </c>
      <c r="AK33" s="74">
        <v>0</v>
      </c>
      <c r="AL33" s="74">
        <v>0</v>
      </c>
      <c r="AM33" s="74">
        <f t="shared" si="20"/>
        <v>301118</v>
      </c>
      <c r="AN33" s="74">
        <f t="shared" si="21"/>
        <v>10848</v>
      </c>
      <c r="AO33" s="74">
        <v>7811</v>
      </c>
      <c r="AP33" s="74">
        <v>0</v>
      </c>
      <c r="AQ33" s="74">
        <v>0</v>
      </c>
      <c r="AR33" s="74">
        <v>3037</v>
      </c>
      <c r="AS33" s="74">
        <f t="shared" si="22"/>
        <v>31514</v>
      </c>
      <c r="AT33" s="74">
        <v>130</v>
      </c>
      <c r="AU33" s="74">
        <v>1426</v>
      </c>
      <c r="AV33" s="74">
        <v>29958</v>
      </c>
      <c r="AW33" s="74">
        <v>0</v>
      </c>
      <c r="AX33" s="74">
        <f t="shared" si="23"/>
        <v>258756</v>
      </c>
      <c r="AY33" s="74">
        <v>101860</v>
      </c>
      <c r="AZ33" s="74">
        <v>137486</v>
      </c>
      <c r="BA33" s="74">
        <v>19410</v>
      </c>
      <c r="BB33" s="74">
        <v>0</v>
      </c>
      <c r="BC33" s="74">
        <v>0</v>
      </c>
      <c r="BD33" s="74">
        <v>0</v>
      </c>
      <c r="BE33" s="74">
        <v>0</v>
      </c>
      <c r="BF33" s="74">
        <f t="shared" si="24"/>
        <v>330666</v>
      </c>
      <c r="BG33" s="74">
        <f t="shared" si="25"/>
        <v>15267</v>
      </c>
      <c r="BH33" s="74">
        <f t="shared" si="26"/>
        <v>15267</v>
      </c>
      <c r="BI33" s="74">
        <v>0</v>
      </c>
      <c r="BJ33" s="74">
        <v>15267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126870</v>
      </c>
      <c r="BP33" s="74">
        <f t="shared" si="28"/>
        <v>83210</v>
      </c>
      <c r="BQ33" s="74">
        <v>78127</v>
      </c>
      <c r="BR33" s="74">
        <v>5083</v>
      </c>
      <c r="BS33" s="74">
        <v>0</v>
      </c>
      <c r="BT33" s="74">
        <v>0</v>
      </c>
      <c r="BU33" s="74">
        <f t="shared" si="29"/>
        <v>29564</v>
      </c>
      <c r="BV33" s="74">
        <v>0</v>
      </c>
      <c r="BW33" s="74">
        <v>29564</v>
      </c>
      <c r="BX33" s="74">
        <v>0</v>
      </c>
      <c r="BY33" s="74">
        <v>7940</v>
      </c>
      <c r="BZ33" s="74">
        <f t="shared" si="30"/>
        <v>6156</v>
      </c>
      <c r="CA33" s="74"/>
      <c r="CB33" s="74">
        <v>1284</v>
      </c>
      <c r="CC33" s="74">
        <v>2037</v>
      </c>
      <c r="CD33" s="74">
        <v>2835</v>
      </c>
      <c r="CE33" s="74">
        <v>0</v>
      </c>
      <c r="CF33" s="74">
        <v>0</v>
      </c>
      <c r="CG33" s="74">
        <v>0</v>
      </c>
      <c r="CH33" s="74">
        <f t="shared" si="31"/>
        <v>142137</v>
      </c>
      <c r="CI33" s="74">
        <f t="shared" si="32"/>
        <v>44815</v>
      </c>
      <c r="CJ33" s="74">
        <f t="shared" si="33"/>
        <v>44815</v>
      </c>
      <c r="CK33" s="74">
        <f t="shared" si="34"/>
        <v>0</v>
      </c>
      <c r="CL33" s="74">
        <f t="shared" si="35"/>
        <v>15267</v>
      </c>
      <c r="CM33" s="74">
        <f t="shared" si="36"/>
        <v>12143</v>
      </c>
      <c r="CN33" s="74">
        <f t="shared" si="37"/>
        <v>17405</v>
      </c>
      <c r="CO33" s="74">
        <f t="shared" si="38"/>
        <v>0</v>
      </c>
      <c r="CP33" s="74">
        <f t="shared" si="39"/>
        <v>0</v>
      </c>
      <c r="CQ33" s="74">
        <f t="shared" si="40"/>
        <v>427988</v>
      </c>
      <c r="CR33" s="74">
        <f t="shared" si="41"/>
        <v>94058</v>
      </c>
      <c r="CS33" s="74">
        <f t="shared" si="42"/>
        <v>85938</v>
      </c>
      <c r="CT33" s="74">
        <f t="shared" si="43"/>
        <v>5083</v>
      </c>
      <c r="CU33" s="74">
        <f t="shared" si="44"/>
        <v>0</v>
      </c>
      <c r="CV33" s="74">
        <f t="shared" si="45"/>
        <v>3037</v>
      </c>
      <c r="CW33" s="74">
        <f t="shared" si="46"/>
        <v>61078</v>
      </c>
      <c r="CX33" s="74">
        <f t="shared" si="47"/>
        <v>130</v>
      </c>
      <c r="CY33" s="74">
        <f t="shared" si="48"/>
        <v>30990</v>
      </c>
      <c r="CZ33" s="74">
        <f t="shared" si="49"/>
        <v>29958</v>
      </c>
      <c r="DA33" s="74">
        <f t="shared" si="50"/>
        <v>7940</v>
      </c>
      <c r="DB33" s="74">
        <f t="shared" si="51"/>
        <v>264912</v>
      </c>
      <c r="DC33" s="74">
        <f t="shared" si="52"/>
        <v>101860</v>
      </c>
      <c r="DD33" s="74">
        <f t="shared" si="53"/>
        <v>138770</v>
      </c>
      <c r="DE33" s="74">
        <f t="shared" si="54"/>
        <v>21447</v>
      </c>
      <c r="DF33" s="74">
        <f t="shared" si="55"/>
        <v>2835</v>
      </c>
      <c r="DG33" s="74">
        <f t="shared" si="56"/>
        <v>0</v>
      </c>
      <c r="DH33" s="74">
        <f t="shared" si="57"/>
        <v>0</v>
      </c>
      <c r="DI33" s="74">
        <f t="shared" si="58"/>
        <v>0</v>
      </c>
      <c r="DJ33" s="74">
        <f t="shared" si="59"/>
        <v>472803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163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164</v>
      </c>
      <c r="B2" s="147" t="s">
        <v>165</v>
      </c>
      <c r="C2" s="150" t="s">
        <v>166</v>
      </c>
      <c r="D2" s="131" t="s">
        <v>167</v>
      </c>
      <c r="E2" s="78"/>
      <c r="F2" s="78"/>
      <c r="G2" s="78"/>
      <c r="H2" s="78"/>
      <c r="I2" s="78"/>
      <c r="J2" s="78"/>
      <c r="K2" s="78"/>
      <c r="L2" s="79"/>
      <c r="M2" s="131" t="s">
        <v>168</v>
      </c>
      <c r="N2" s="78"/>
      <c r="O2" s="78"/>
      <c r="P2" s="78"/>
      <c r="Q2" s="78"/>
      <c r="R2" s="78"/>
      <c r="S2" s="78"/>
      <c r="T2" s="78"/>
      <c r="U2" s="79"/>
      <c r="V2" s="131" t="s">
        <v>169</v>
      </c>
      <c r="W2" s="78"/>
      <c r="X2" s="78"/>
      <c r="Y2" s="78"/>
      <c r="Z2" s="78"/>
      <c r="AA2" s="78"/>
      <c r="AB2" s="78"/>
      <c r="AC2" s="78"/>
      <c r="AD2" s="79"/>
      <c r="AE2" s="132" t="s">
        <v>170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171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172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173</v>
      </c>
      <c r="E3" s="83"/>
      <c r="F3" s="83"/>
      <c r="G3" s="83"/>
      <c r="H3" s="83"/>
      <c r="I3" s="83"/>
      <c r="J3" s="83"/>
      <c r="K3" s="83"/>
      <c r="L3" s="84"/>
      <c r="M3" s="133" t="s">
        <v>174</v>
      </c>
      <c r="N3" s="83"/>
      <c r="O3" s="83"/>
      <c r="P3" s="83"/>
      <c r="Q3" s="83"/>
      <c r="R3" s="83"/>
      <c r="S3" s="83"/>
      <c r="T3" s="83"/>
      <c r="U3" s="84"/>
      <c r="V3" s="133" t="s">
        <v>175</v>
      </c>
      <c r="W3" s="83"/>
      <c r="X3" s="83"/>
      <c r="Y3" s="83"/>
      <c r="Z3" s="83"/>
      <c r="AA3" s="83"/>
      <c r="AB3" s="83"/>
      <c r="AC3" s="83"/>
      <c r="AD3" s="84"/>
      <c r="AE3" s="134" t="s">
        <v>176</v>
      </c>
      <c r="AF3" s="80"/>
      <c r="AG3" s="80"/>
      <c r="AH3" s="80"/>
      <c r="AI3" s="80"/>
      <c r="AJ3" s="80"/>
      <c r="AK3" s="80"/>
      <c r="AL3" s="85"/>
      <c r="AM3" s="81" t="s">
        <v>177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178</v>
      </c>
      <c r="BG3" s="134" t="s">
        <v>176</v>
      </c>
      <c r="BH3" s="80"/>
      <c r="BI3" s="80"/>
      <c r="BJ3" s="80"/>
      <c r="BK3" s="80"/>
      <c r="BL3" s="80"/>
      <c r="BM3" s="80"/>
      <c r="BN3" s="85"/>
      <c r="BO3" s="81" t="s">
        <v>179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180</v>
      </c>
      <c r="CH3" s="90" t="s">
        <v>178</v>
      </c>
      <c r="CI3" s="134" t="s">
        <v>181</v>
      </c>
      <c r="CJ3" s="80"/>
      <c r="CK3" s="80"/>
      <c r="CL3" s="80"/>
      <c r="CM3" s="80"/>
      <c r="CN3" s="80"/>
      <c r="CO3" s="80"/>
      <c r="CP3" s="85"/>
      <c r="CQ3" s="81" t="s">
        <v>177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180</v>
      </c>
      <c r="DJ3" s="90" t="s">
        <v>169</v>
      </c>
    </row>
    <row r="4" spans="1:114" s="55" customFormat="1" ht="13.5" customHeight="1">
      <c r="A4" s="148"/>
      <c r="B4" s="148"/>
      <c r="C4" s="151"/>
      <c r="D4" s="68"/>
      <c r="E4" s="133" t="s">
        <v>182</v>
      </c>
      <c r="F4" s="91"/>
      <c r="G4" s="91"/>
      <c r="H4" s="91"/>
      <c r="I4" s="91"/>
      <c r="J4" s="91"/>
      <c r="K4" s="92"/>
      <c r="L4" s="124" t="s">
        <v>183</v>
      </c>
      <c r="M4" s="68"/>
      <c r="N4" s="133" t="s">
        <v>184</v>
      </c>
      <c r="O4" s="91"/>
      <c r="P4" s="91"/>
      <c r="Q4" s="91"/>
      <c r="R4" s="91"/>
      <c r="S4" s="91"/>
      <c r="T4" s="92"/>
      <c r="U4" s="124" t="s">
        <v>183</v>
      </c>
      <c r="V4" s="68"/>
      <c r="W4" s="133" t="s">
        <v>182</v>
      </c>
      <c r="X4" s="91"/>
      <c r="Y4" s="91"/>
      <c r="Z4" s="91"/>
      <c r="AA4" s="91"/>
      <c r="AB4" s="91"/>
      <c r="AC4" s="92"/>
      <c r="AD4" s="124" t="s">
        <v>185</v>
      </c>
      <c r="AE4" s="90" t="s">
        <v>186</v>
      </c>
      <c r="AF4" s="95" t="s">
        <v>187</v>
      </c>
      <c r="AG4" s="89"/>
      <c r="AH4" s="93"/>
      <c r="AI4" s="80"/>
      <c r="AJ4" s="94"/>
      <c r="AK4" s="135" t="s">
        <v>188</v>
      </c>
      <c r="AL4" s="145" t="s">
        <v>189</v>
      </c>
      <c r="AM4" s="90" t="s">
        <v>190</v>
      </c>
      <c r="AN4" s="134" t="s">
        <v>191</v>
      </c>
      <c r="AO4" s="87"/>
      <c r="AP4" s="87"/>
      <c r="AQ4" s="87"/>
      <c r="AR4" s="88"/>
      <c r="AS4" s="134" t="s">
        <v>192</v>
      </c>
      <c r="AT4" s="80"/>
      <c r="AU4" s="80"/>
      <c r="AV4" s="94"/>
      <c r="AW4" s="95" t="s">
        <v>193</v>
      </c>
      <c r="AX4" s="134" t="s">
        <v>194</v>
      </c>
      <c r="AY4" s="86"/>
      <c r="AZ4" s="87"/>
      <c r="BA4" s="87"/>
      <c r="BB4" s="88"/>
      <c r="BC4" s="95" t="s">
        <v>3</v>
      </c>
      <c r="BD4" s="95" t="s">
        <v>195</v>
      </c>
      <c r="BE4" s="90"/>
      <c r="BF4" s="90"/>
      <c r="BG4" s="90" t="s">
        <v>196</v>
      </c>
      <c r="BH4" s="95" t="s">
        <v>197</v>
      </c>
      <c r="BI4" s="89"/>
      <c r="BJ4" s="93"/>
      <c r="BK4" s="80"/>
      <c r="BL4" s="94"/>
      <c r="BM4" s="135" t="s">
        <v>188</v>
      </c>
      <c r="BN4" s="145" t="s">
        <v>189</v>
      </c>
      <c r="BO4" s="90" t="s">
        <v>178</v>
      </c>
      <c r="BP4" s="134" t="s">
        <v>198</v>
      </c>
      <c r="BQ4" s="87"/>
      <c r="BR4" s="87"/>
      <c r="BS4" s="87"/>
      <c r="BT4" s="88"/>
      <c r="BU4" s="134" t="s">
        <v>199</v>
      </c>
      <c r="BV4" s="80"/>
      <c r="BW4" s="80"/>
      <c r="BX4" s="94"/>
      <c r="BY4" s="95" t="s">
        <v>200</v>
      </c>
      <c r="BZ4" s="134" t="s">
        <v>194</v>
      </c>
      <c r="CA4" s="96"/>
      <c r="CB4" s="96"/>
      <c r="CC4" s="97"/>
      <c r="CD4" s="88"/>
      <c r="CE4" s="95" t="s">
        <v>3</v>
      </c>
      <c r="CF4" s="95" t="s">
        <v>201</v>
      </c>
      <c r="CG4" s="90"/>
      <c r="CH4" s="90"/>
      <c r="CI4" s="90" t="s">
        <v>190</v>
      </c>
      <c r="CJ4" s="95" t="s">
        <v>202</v>
      </c>
      <c r="CK4" s="89"/>
      <c r="CL4" s="93"/>
      <c r="CM4" s="80"/>
      <c r="CN4" s="94"/>
      <c r="CO4" s="135" t="s">
        <v>203</v>
      </c>
      <c r="CP4" s="145" t="s">
        <v>189</v>
      </c>
      <c r="CQ4" s="90" t="s">
        <v>178</v>
      </c>
      <c r="CR4" s="134" t="s">
        <v>204</v>
      </c>
      <c r="CS4" s="87"/>
      <c r="CT4" s="87"/>
      <c r="CU4" s="87"/>
      <c r="CV4" s="88"/>
      <c r="CW4" s="134" t="s">
        <v>192</v>
      </c>
      <c r="CX4" s="80"/>
      <c r="CY4" s="80"/>
      <c r="CZ4" s="94"/>
      <c r="DA4" s="95" t="s">
        <v>205</v>
      </c>
      <c r="DB4" s="134" t="s">
        <v>206</v>
      </c>
      <c r="DC4" s="87"/>
      <c r="DD4" s="87"/>
      <c r="DE4" s="87"/>
      <c r="DF4" s="88"/>
      <c r="DG4" s="95" t="s">
        <v>3</v>
      </c>
      <c r="DH4" s="95" t="s">
        <v>201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178</v>
      </c>
      <c r="F5" s="123" t="s">
        <v>207</v>
      </c>
      <c r="G5" s="123" t="s">
        <v>208</v>
      </c>
      <c r="H5" s="123" t="s">
        <v>209</v>
      </c>
      <c r="I5" s="123" t="s">
        <v>210</v>
      </c>
      <c r="J5" s="123" t="s">
        <v>211</v>
      </c>
      <c r="K5" s="123" t="s">
        <v>5</v>
      </c>
      <c r="L5" s="67"/>
      <c r="M5" s="68"/>
      <c r="N5" s="125" t="s">
        <v>178</v>
      </c>
      <c r="O5" s="123" t="s">
        <v>212</v>
      </c>
      <c r="P5" s="123" t="s">
        <v>213</v>
      </c>
      <c r="Q5" s="123" t="s">
        <v>214</v>
      </c>
      <c r="R5" s="123" t="s">
        <v>215</v>
      </c>
      <c r="S5" s="123" t="s">
        <v>4</v>
      </c>
      <c r="T5" s="123" t="s">
        <v>5</v>
      </c>
      <c r="U5" s="67"/>
      <c r="V5" s="68"/>
      <c r="W5" s="125" t="s">
        <v>178</v>
      </c>
      <c r="X5" s="123" t="s">
        <v>207</v>
      </c>
      <c r="Y5" s="123" t="s">
        <v>216</v>
      </c>
      <c r="Z5" s="123" t="s">
        <v>209</v>
      </c>
      <c r="AA5" s="123" t="s">
        <v>210</v>
      </c>
      <c r="AB5" s="123" t="s">
        <v>4</v>
      </c>
      <c r="AC5" s="123" t="s">
        <v>5</v>
      </c>
      <c r="AD5" s="67"/>
      <c r="AE5" s="90"/>
      <c r="AF5" s="90" t="s">
        <v>190</v>
      </c>
      <c r="AG5" s="135" t="s">
        <v>217</v>
      </c>
      <c r="AH5" s="135" t="s">
        <v>218</v>
      </c>
      <c r="AI5" s="135" t="s">
        <v>219</v>
      </c>
      <c r="AJ5" s="135" t="s">
        <v>5</v>
      </c>
      <c r="AK5" s="98"/>
      <c r="AL5" s="146"/>
      <c r="AM5" s="90"/>
      <c r="AN5" s="90" t="s">
        <v>178</v>
      </c>
      <c r="AO5" s="90" t="s">
        <v>220</v>
      </c>
      <c r="AP5" s="90" t="s">
        <v>221</v>
      </c>
      <c r="AQ5" s="90" t="s">
        <v>222</v>
      </c>
      <c r="AR5" s="90" t="s">
        <v>223</v>
      </c>
      <c r="AS5" s="90" t="s">
        <v>178</v>
      </c>
      <c r="AT5" s="95" t="s">
        <v>224</v>
      </c>
      <c r="AU5" s="95" t="s">
        <v>225</v>
      </c>
      <c r="AV5" s="95" t="s">
        <v>226</v>
      </c>
      <c r="AW5" s="90"/>
      <c r="AX5" s="90" t="s">
        <v>190</v>
      </c>
      <c r="AY5" s="95" t="s">
        <v>224</v>
      </c>
      <c r="AZ5" s="95" t="s">
        <v>227</v>
      </c>
      <c r="BA5" s="95" t="s">
        <v>228</v>
      </c>
      <c r="BB5" s="95" t="s">
        <v>229</v>
      </c>
      <c r="BC5" s="90"/>
      <c r="BD5" s="90"/>
      <c r="BE5" s="90"/>
      <c r="BF5" s="90"/>
      <c r="BG5" s="90"/>
      <c r="BH5" s="90" t="s">
        <v>230</v>
      </c>
      <c r="BI5" s="135" t="s">
        <v>231</v>
      </c>
      <c r="BJ5" s="135" t="s">
        <v>232</v>
      </c>
      <c r="BK5" s="135" t="s">
        <v>219</v>
      </c>
      <c r="BL5" s="135" t="s">
        <v>5</v>
      </c>
      <c r="BM5" s="98"/>
      <c r="BN5" s="146"/>
      <c r="BO5" s="90"/>
      <c r="BP5" s="90" t="s">
        <v>190</v>
      </c>
      <c r="BQ5" s="90" t="s">
        <v>233</v>
      </c>
      <c r="BR5" s="90" t="s">
        <v>234</v>
      </c>
      <c r="BS5" s="90" t="s">
        <v>235</v>
      </c>
      <c r="BT5" s="90" t="s">
        <v>223</v>
      </c>
      <c r="BU5" s="90" t="s">
        <v>178</v>
      </c>
      <c r="BV5" s="95" t="s">
        <v>236</v>
      </c>
      <c r="BW5" s="95" t="s">
        <v>237</v>
      </c>
      <c r="BX5" s="95" t="s">
        <v>238</v>
      </c>
      <c r="BY5" s="90"/>
      <c r="BZ5" s="90" t="s">
        <v>178</v>
      </c>
      <c r="CA5" s="95" t="s">
        <v>224</v>
      </c>
      <c r="CB5" s="95" t="s">
        <v>227</v>
      </c>
      <c r="CC5" s="95" t="s">
        <v>238</v>
      </c>
      <c r="CD5" s="95" t="s">
        <v>239</v>
      </c>
      <c r="CE5" s="90"/>
      <c r="CF5" s="90"/>
      <c r="CG5" s="90"/>
      <c r="CH5" s="90"/>
      <c r="CI5" s="90"/>
      <c r="CJ5" s="90" t="s">
        <v>190</v>
      </c>
      <c r="CK5" s="135" t="s">
        <v>240</v>
      </c>
      <c r="CL5" s="135" t="s">
        <v>232</v>
      </c>
      <c r="CM5" s="135" t="s">
        <v>219</v>
      </c>
      <c r="CN5" s="135" t="s">
        <v>5</v>
      </c>
      <c r="CO5" s="98"/>
      <c r="CP5" s="146"/>
      <c r="CQ5" s="90"/>
      <c r="CR5" s="90" t="s">
        <v>178</v>
      </c>
      <c r="CS5" s="90" t="s">
        <v>241</v>
      </c>
      <c r="CT5" s="90" t="s">
        <v>242</v>
      </c>
      <c r="CU5" s="90" t="s">
        <v>235</v>
      </c>
      <c r="CV5" s="90" t="s">
        <v>223</v>
      </c>
      <c r="CW5" s="90" t="s">
        <v>178</v>
      </c>
      <c r="CX5" s="95" t="s">
        <v>224</v>
      </c>
      <c r="CY5" s="95" t="s">
        <v>227</v>
      </c>
      <c r="CZ5" s="95" t="s">
        <v>228</v>
      </c>
      <c r="DA5" s="90"/>
      <c r="DB5" s="90" t="s">
        <v>178</v>
      </c>
      <c r="DC5" s="95" t="s">
        <v>224</v>
      </c>
      <c r="DD5" s="95" t="s">
        <v>227</v>
      </c>
      <c r="DE5" s="95" t="s">
        <v>228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243</v>
      </c>
      <c r="E6" s="99" t="s">
        <v>243</v>
      </c>
      <c r="F6" s="100" t="s">
        <v>243</v>
      </c>
      <c r="G6" s="100" t="s">
        <v>243</v>
      </c>
      <c r="H6" s="100" t="s">
        <v>243</v>
      </c>
      <c r="I6" s="100" t="s">
        <v>243</v>
      </c>
      <c r="J6" s="100" t="s">
        <v>243</v>
      </c>
      <c r="K6" s="100" t="s">
        <v>243</v>
      </c>
      <c r="L6" s="100" t="s">
        <v>243</v>
      </c>
      <c r="M6" s="99" t="s">
        <v>243</v>
      </c>
      <c r="N6" s="99" t="s">
        <v>243</v>
      </c>
      <c r="O6" s="100" t="s">
        <v>243</v>
      </c>
      <c r="P6" s="100" t="s">
        <v>243</v>
      </c>
      <c r="Q6" s="100" t="s">
        <v>243</v>
      </c>
      <c r="R6" s="100" t="s">
        <v>243</v>
      </c>
      <c r="S6" s="100" t="s">
        <v>243</v>
      </c>
      <c r="T6" s="100" t="s">
        <v>243</v>
      </c>
      <c r="U6" s="100" t="s">
        <v>243</v>
      </c>
      <c r="V6" s="99" t="s">
        <v>243</v>
      </c>
      <c r="W6" s="99" t="s">
        <v>243</v>
      </c>
      <c r="X6" s="100" t="s">
        <v>243</v>
      </c>
      <c r="Y6" s="100" t="s">
        <v>243</v>
      </c>
      <c r="Z6" s="100" t="s">
        <v>243</v>
      </c>
      <c r="AA6" s="100" t="s">
        <v>243</v>
      </c>
      <c r="AB6" s="100" t="s">
        <v>243</v>
      </c>
      <c r="AC6" s="100" t="s">
        <v>243</v>
      </c>
      <c r="AD6" s="100" t="s">
        <v>243</v>
      </c>
      <c r="AE6" s="101" t="s">
        <v>243</v>
      </c>
      <c r="AF6" s="101" t="s">
        <v>243</v>
      </c>
      <c r="AG6" s="102" t="s">
        <v>243</v>
      </c>
      <c r="AH6" s="102" t="s">
        <v>243</v>
      </c>
      <c r="AI6" s="102" t="s">
        <v>243</v>
      </c>
      <c r="AJ6" s="102" t="s">
        <v>243</v>
      </c>
      <c r="AK6" s="102" t="s">
        <v>243</v>
      </c>
      <c r="AL6" s="102" t="s">
        <v>243</v>
      </c>
      <c r="AM6" s="101" t="s">
        <v>243</v>
      </c>
      <c r="AN6" s="101" t="s">
        <v>243</v>
      </c>
      <c r="AO6" s="101" t="s">
        <v>243</v>
      </c>
      <c r="AP6" s="101" t="s">
        <v>243</v>
      </c>
      <c r="AQ6" s="101" t="s">
        <v>243</v>
      </c>
      <c r="AR6" s="101" t="s">
        <v>243</v>
      </c>
      <c r="AS6" s="101" t="s">
        <v>243</v>
      </c>
      <c r="AT6" s="101" t="s">
        <v>243</v>
      </c>
      <c r="AU6" s="101" t="s">
        <v>243</v>
      </c>
      <c r="AV6" s="101" t="s">
        <v>243</v>
      </c>
      <c r="AW6" s="101" t="s">
        <v>243</v>
      </c>
      <c r="AX6" s="101" t="s">
        <v>243</v>
      </c>
      <c r="AY6" s="101" t="s">
        <v>243</v>
      </c>
      <c r="AZ6" s="101" t="s">
        <v>243</v>
      </c>
      <c r="BA6" s="101" t="s">
        <v>243</v>
      </c>
      <c r="BB6" s="101" t="s">
        <v>243</v>
      </c>
      <c r="BC6" s="101" t="s">
        <v>243</v>
      </c>
      <c r="BD6" s="101" t="s">
        <v>243</v>
      </c>
      <c r="BE6" s="101" t="s">
        <v>243</v>
      </c>
      <c r="BF6" s="101" t="s">
        <v>243</v>
      </c>
      <c r="BG6" s="101" t="s">
        <v>243</v>
      </c>
      <c r="BH6" s="101" t="s">
        <v>243</v>
      </c>
      <c r="BI6" s="102" t="s">
        <v>243</v>
      </c>
      <c r="BJ6" s="102" t="s">
        <v>243</v>
      </c>
      <c r="BK6" s="102" t="s">
        <v>243</v>
      </c>
      <c r="BL6" s="102" t="s">
        <v>243</v>
      </c>
      <c r="BM6" s="102" t="s">
        <v>243</v>
      </c>
      <c r="BN6" s="102" t="s">
        <v>243</v>
      </c>
      <c r="BO6" s="101" t="s">
        <v>243</v>
      </c>
      <c r="BP6" s="101" t="s">
        <v>243</v>
      </c>
      <c r="BQ6" s="101" t="s">
        <v>243</v>
      </c>
      <c r="BR6" s="101" t="s">
        <v>243</v>
      </c>
      <c r="BS6" s="101" t="s">
        <v>243</v>
      </c>
      <c r="BT6" s="101" t="s">
        <v>243</v>
      </c>
      <c r="BU6" s="101" t="s">
        <v>243</v>
      </c>
      <c r="BV6" s="101" t="s">
        <v>243</v>
      </c>
      <c r="BW6" s="101" t="s">
        <v>243</v>
      </c>
      <c r="BX6" s="101" t="s">
        <v>243</v>
      </c>
      <c r="BY6" s="101" t="s">
        <v>243</v>
      </c>
      <c r="BZ6" s="101" t="s">
        <v>243</v>
      </c>
      <c r="CA6" s="101" t="s">
        <v>243</v>
      </c>
      <c r="CB6" s="101" t="s">
        <v>243</v>
      </c>
      <c r="CC6" s="101" t="s">
        <v>243</v>
      </c>
      <c r="CD6" s="101" t="s">
        <v>243</v>
      </c>
      <c r="CE6" s="101" t="s">
        <v>243</v>
      </c>
      <c r="CF6" s="101" t="s">
        <v>243</v>
      </c>
      <c r="CG6" s="101" t="s">
        <v>243</v>
      </c>
      <c r="CH6" s="101" t="s">
        <v>243</v>
      </c>
      <c r="CI6" s="101" t="s">
        <v>243</v>
      </c>
      <c r="CJ6" s="101" t="s">
        <v>243</v>
      </c>
      <c r="CK6" s="102" t="s">
        <v>243</v>
      </c>
      <c r="CL6" s="102" t="s">
        <v>243</v>
      </c>
      <c r="CM6" s="102" t="s">
        <v>243</v>
      </c>
      <c r="CN6" s="102" t="s">
        <v>243</v>
      </c>
      <c r="CO6" s="102" t="s">
        <v>243</v>
      </c>
      <c r="CP6" s="102" t="s">
        <v>243</v>
      </c>
      <c r="CQ6" s="101" t="s">
        <v>243</v>
      </c>
      <c r="CR6" s="101" t="s">
        <v>243</v>
      </c>
      <c r="CS6" s="102" t="s">
        <v>243</v>
      </c>
      <c r="CT6" s="102" t="s">
        <v>243</v>
      </c>
      <c r="CU6" s="102" t="s">
        <v>243</v>
      </c>
      <c r="CV6" s="102" t="s">
        <v>243</v>
      </c>
      <c r="CW6" s="101" t="s">
        <v>243</v>
      </c>
      <c r="CX6" s="101" t="s">
        <v>243</v>
      </c>
      <c r="CY6" s="101" t="s">
        <v>243</v>
      </c>
      <c r="CZ6" s="101" t="s">
        <v>243</v>
      </c>
      <c r="DA6" s="101" t="s">
        <v>243</v>
      </c>
      <c r="DB6" s="101" t="s">
        <v>243</v>
      </c>
      <c r="DC6" s="101" t="s">
        <v>243</v>
      </c>
      <c r="DD6" s="101" t="s">
        <v>243</v>
      </c>
      <c r="DE6" s="101" t="s">
        <v>243</v>
      </c>
      <c r="DF6" s="101" t="s">
        <v>243</v>
      </c>
      <c r="DG6" s="101" t="s">
        <v>243</v>
      </c>
      <c r="DH6" s="101" t="s">
        <v>243</v>
      </c>
      <c r="DI6" s="101" t="s">
        <v>243</v>
      </c>
      <c r="DJ6" s="101" t="s">
        <v>243</v>
      </c>
    </row>
    <row r="7" spans="1:114" s="50" customFormat="1" ht="12" customHeight="1">
      <c r="A7" s="48" t="s">
        <v>244</v>
      </c>
      <c r="B7" s="63" t="s">
        <v>245</v>
      </c>
      <c r="C7" s="48" t="s">
        <v>178</v>
      </c>
      <c r="D7" s="70">
        <f aca="true" t="shared" si="0" ref="D7:AK7">SUM(D8:D13)</f>
        <v>1415251</v>
      </c>
      <c r="E7" s="70">
        <f t="shared" si="0"/>
        <v>1062837</v>
      </c>
      <c r="F7" s="70">
        <f t="shared" si="0"/>
        <v>58035</v>
      </c>
      <c r="G7" s="70">
        <f t="shared" si="0"/>
        <v>22201</v>
      </c>
      <c r="H7" s="70">
        <f t="shared" si="0"/>
        <v>257400</v>
      </c>
      <c r="I7" s="70">
        <f t="shared" si="0"/>
        <v>721130</v>
      </c>
      <c r="J7" s="70">
        <f t="shared" si="0"/>
        <v>3804015</v>
      </c>
      <c r="K7" s="70">
        <f t="shared" si="0"/>
        <v>4071</v>
      </c>
      <c r="L7" s="70">
        <f t="shared" si="0"/>
        <v>352414</v>
      </c>
      <c r="M7" s="70">
        <f t="shared" si="0"/>
        <v>550502</v>
      </c>
      <c r="N7" s="70">
        <f t="shared" si="0"/>
        <v>361942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361942</v>
      </c>
      <c r="S7" s="70">
        <f t="shared" si="0"/>
        <v>1345509</v>
      </c>
      <c r="T7" s="70">
        <f t="shared" si="0"/>
        <v>0</v>
      </c>
      <c r="U7" s="70">
        <f t="shared" si="0"/>
        <v>188560</v>
      </c>
      <c r="V7" s="70">
        <f t="shared" si="0"/>
        <v>1965753</v>
      </c>
      <c r="W7" s="70">
        <f t="shared" si="0"/>
        <v>1424779</v>
      </c>
      <c r="X7" s="70">
        <f t="shared" si="0"/>
        <v>58035</v>
      </c>
      <c r="Y7" s="70">
        <f t="shared" si="0"/>
        <v>22201</v>
      </c>
      <c r="Z7" s="70">
        <f t="shared" si="0"/>
        <v>257400</v>
      </c>
      <c r="AA7" s="70">
        <f t="shared" si="0"/>
        <v>1083072</v>
      </c>
      <c r="AB7" s="70">
        <f t="shared" si="0"/>
        <v>5149524</v>
      </c>
      <c r="AC7" s="70">
        <f t="shared" si="0"/>
        <v>4071</v>
      </c>
      <c r="AD7" s="70">
        <f t="shared" si="0"/>
        <v>540974</v>
      </c>
      <c r="AE7" s="70">
        <f t="shared" si="0"/>
        <v>921824</v>
      </c>
      <c r="AF7" s="70">
        <f t="shared" si="0"/>
        <v>921824</v>
      </c>
      <c r="AG7" s="70">
        <f t="shared" si="0"/>
        <v>12075</v>
      </c>
      <c r="AH7" s="70">
        <f t="shared" si="0"/>
        <v>823809</v>
      </c>
      <c r="AI7" s="70">
        <f t="shared" si="0"/>
        <v>72140</v>
      </c>
      <c r="AJ7" s="70">
        <f t="shared" si="0"/>
        <v>13800</v>
      </c>
      <c r="AK7" s="70">
        <f t="shared" si="0"/>
        <v>0</v>
      </c>
      <c r="AL7" s="71" t="s">
        <v>246</v>
      </c>
      <c r="AM7" s="70">
        <f aca="true" t="shared" si="1" ref="AM7:BB7">SUM(AM8:AM13)</f>
        <v>3889937</v>
      </c>
      <c r="AN7" s="70">
        <f t="shared" si="1"/>
        <v>1694551</v>
      </c>
      <c r="AO7" s="70">
        <f t="shared" si="1"/>
        <v>723420</v>
      </c>
      <c r="AP7" s="70">
        <f t="shared" si="1"/>
        <v>68033</v>
      </c>
      <c r="AQ7" s="70">
        <f t="shared" si="1"/>
        <v>846482</v>
      </c>
      <c r="AR7" s="70">
        <f t="shared" si="1"/>
        <v>56616</v>
      </c>
      <c r="AS7" s="70">
        <f t="shared" si="1"/>
        <v>939478</v>
      </c>
      <c r="AT7" s="70">
        <f t="shared" si="1"/>
        <v>43825</v>
      </c>
      <c r="AU7" s="70">
        <f t="shared" si="1"/>
        <v>861639</v>
      </c>
      <c r="AV7" s="70">
        <f t="shared" si="1"/>
        <v>34014</v>
      </c>
      <c r="AW7" s="70">
        <f t="shared" si="1"/>
        <v>66</v>
      </c>
      <c r="AX7" s="70">
        <f t="shared" si="1"/>
        <v>1251379</v>
      </c>
      <c r="AY7" s="70">
        <f t="shared" si="1"/>
        <v>70599</v>
      </c>
      <c r="AZ7" s="70">
        <f t="shared" si="1"/>
        <v>984595</v>
      </c>
      <c r="BA7" s="70">
        <f t="shared" si="1"/>
        <v>129502</v>
      </c>
      <c r="BB7" s="70">
        <f t="shared" si="1"/>
        <v>66683</v>
      </c>
      <c r="BC7" s="71" t="s">
        <v>246</v>
      </c>
      <c r="BD7" s="70">
        <f aca="true" t="shared" si="2" ref="BD7:BM7">SUM(BD8:BD13)</f>
        <v>4463</v>
      </c>
      <c r="BE7" s="70">
        <f t="shared" si="2"/>
        <v>407505</v>
      </c>
      <c r="BF7" s="70">
        <f t="shared" si="2"/>
        <v>5219266</v>
      </c>
      <c r="BG7" s="70">
        <f t="shared" si="2"/>
        <v>26103</v>
      </c>
      <c r="BH7" s="70">
        <f t="shared" si="2"/>
        <v>26103</v>
      </c>
      <c r="BI7" s="70">
        <f t="shared" si="2"/>
        <v>0</v>
      </c>
      <c r="BJ7" s="70">
        <f t="shared" si="2"/>
        <v>26103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246</v>
      </c>
      <c r="BO7" s="70">
        <f aca="true" t="shared" si="3" ref="BO7:CD7">SUM(BO8:BO13)</f>
        <v>1669081</v>
      </c>
      <c r="BP7" s="70">
        <f t="shared" si="3"/>
        <v>519518</v>
      </c>
      <c r="BQ7" s="70">
        <f t="shared" si="3"/>
        <v>372975</v>
      </c>
      <c r="BR7" s="70">
        <f t="shared" si="3"/>
        <v>77282</v>
      </c>
      <c r="BS7" s="70">
        <f t="shared" si="3"/>
        <v>68679</v>
      </c>
      <c r="BT7" s="70">
        <f t="shared" si="3"/>
        <v>582</v>
      </c>
      <c r="BU7" s="70">
        <f t="shared" si="3"/>
        <v>221759</v>
      </c>
      <c r="BV7" s="70">
        <f t="shared" si="3"/>
        <v>3421</v>
      </c>
      <c r="BW7" s="70">
        <f t="shared" si="3"/>
        <v>218338</v>
      </c>
      <c r="BX7" s="70">
        <f t="shared" si="3"/>
        <v>0</v>
      </c>
      <c r="BY7" s="70">
        <f t="shared" si="3"/>
        <v>120572</v>
      </c>
      <c r="BZ7" s="70">
        <f t="shared" si="3"/>
        <v>807232</v>
      </c>
      <c r="CA7" s="70">
        <f t="shared" si="3"/>
        <v>703335</v>
      </c>
      <c r="CB7" s="70">
        <f t="shared" si="3"/>
        <v>100916</v>
      </c>
      <c r="CC7" s="70">
        <f t="shared" si="3"/>
        <v>2981</v>
      </c>
      <c r="CD7" s="70">
        <f t="shared" si="3"/>
        <v>0</v>
      </c>
      <c r="CE7" s="71" t="s">
        <v>246</v>
      </c>
      <c r="CF7" s="70">
        <f aca="true" t="shared" si="4" ref="CF7:CO7">SUM(CF8:CF13)</f>
        <v>0</v>
      </c>
      <c r="CG7" s="70">
        <f t="shared" si="4"/>
        <v>200827</v>
      </c>
      <c r="CH7" s="70">
        <f t="shared" si="4"/>
        <v>1896011</v>
      </c>
      <c r="CI7" s="70">
        <f t="shared" si="4"/>
        <v>947927</v>
      </c>
      <c r="CJ7" s="70">
        <f t="shared" si="4"/>
        <v>947927</v>
      </c>
      <c r="CK7" s="70">
        <f t="shared" si="4"/>
        <v>12075</v>
      </c>
      <c r="CL7" s="70">
        <f t="shared" si="4"/>
        <v>849912</v>
      </c>
      <c r="CM7" s="70">
        <f t="shared" si="4"/>
        <v>72140</v>
      </c>
      <c r="CN7" s="70">
        <f t="shared" si="4"/>
        <v>13800</v>
      </c>
      <c r="CO7" s="70">
        <f t="shared" si="4"/>
        <v>0</v>
      </c>
      <c r="CP7" s="71" t="s">
        <v>246</v>
      </c>
      <c r="CQ7" s="70">
        <f aca="true" t="shared" si="5" ref="CQ7:DF7">SUM(CQ8:CQ13)</f>
        <v>5559018</v>
      </c>
      <c r="CR7" s="70">
        <f t="shared" si="5"/>
        <v>2214069</v>
      </c>
      <c r="CS7" s="70">
        <f t="shared" si="5"/>
        <v>1096395</v>
      </c>
      <c r="CT7" s="70">
        <f t="shared" si="5"/>
        <v>145315</v>
      </c>
      <c r="CU7" s="70">
        <f t="shared" si="5"/>
        <v>915161</v>
      </c>
      <c r="CV7" s="70">
        <f t="shared" si="5"/>
        <v>57198</v>
      </c>
      <c r="CW7" s="70">
        <f t="shared" si="5"/>
        <v>1161237</v>
      </c>
      <c r="CX7" s="70">
        <f t="shared" si="5"/>
        <v>47246</v>
      </c>
      <c r="CY7" s="70">
        <f t="shared" si="5"/>
        <v>1079977</v>
      </c>
      <c r="CZ7" s="70">
        <f t="shared" si="5"/>
        <v>34014</v>
      </c>
      <c r="DA7" s="70">
        <f t="shared" si="5"/>
        <v>120638</v>
      </c>
      <c r="DB7" s="70">
        <f t="shared" si="5"/>
        <v>2058611</v>
      </c>
      <c r="DC7" s="70">
        <f t="shared" si="5"/>
        <v>773934</v>
      </c>
      <c r="DD7" s="70">
        <f t="shared" si="5"/>
        <v>1085511</v>
      </c>
      <c r="DE7" s="70">
        <f t="shared" si="5"/>
        <v>132483</v>
      </c>
      <c r="DF7" s="70">
        <f t="shared" si="5"/>
        <v>66683</v>
      </c>
      <c r="DG7" s="71" t="s">
        <v>246</v>
      </c>
      <c r="DH7" s="70">
        <f>SUM(DH8:DH13)</f>
        <v>4463</v>
      </c>
      <c r="DI7" s="70">
        <f>SUM(DI8:DI13)</f>
        <v>608332</v>
      </c>
      <c r="DJ7" s="70">
        <f>SUM(DJ8:DJ13)</f>
        <v>7115277</v>
      </c>
    </row>
    <row r="8" spans="1:114" s="50" customFormat="1" ht="12" customHeight="1">
      <c r="A8" s="51" t="s">
        <v>247</v>
      </c>
      <c r="B8" s="64" t="s">
        <v>248</v>
      </c>
      <c r="C8" s="51" t="s">
        <v>249</v>
      </c>
      <c r="D8" s="72">
        <f aca="true" t="shared" si="6" ref="D8:D13">SUM(E8,+L8)</f>
        <v>345148</v>
      </c>
      <c r="E8" s="72">
        <f aca="true" t="shared" si="7" ref="E8:E13">SUM(F8:I8)+K8</f>
        <v>225141</v>
      </c>
      <c r="F8" s="72">
        <v>0</v>
      </c>
      <c r="G8" s="72">
        <v>0</v>
      </c>
      <c r="H8" s="72">
        <v>0</v>
      </c>
      <c r="I8" s="72">
        <v>225141</v>
      </c>
      <c r="J8" s="72">
        <v>289723</v>
      </c>
      <c r="K8" s="72">
        <v>0</v>
      </c>
      <c r="L8" s="72">
        <v>120007</v>
      </c>
      <c r="M8" s="72">
        <f aca="true" t="shared" si="8" ref="M8:M13">SUM(N8,+U8)</f>
        <v>89428</v>
      </c>
      <c r="N8" s="72">
        <f aca="true" t="shared" si="9" ref="N8:N13">SUM(O8:R8)+T8</f>
        <v>65463</v>
      </c>
      <c r="O8" s="72">
        <v>0</v>
      </c>
      <c r="P8" s="72">
        <v>0</v>
      </c>
      <c r="Q8" s="72">
        <v>0</v>
      </c>
      <c r="R8" s="72">
        <v>65463</v>
      </c>
      <c r="S8" s="72">
        <v>239285</v>
      </c>
      <c r="T8" s="72">
        <v>0</v>
      </c>
      <c r="U8" s="72">
        <v>23965</v>
      </c>
      <c r="V8" s="72">
        <f aca="true" t="shared" si="10" ref="V8:AD13">+SUM(D8,M8)</f>
        <v>434576</v>
      </c>
      <c r="W8" s="72">
        <f t="shared" si="10"/>
        <v>290604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290604</v>
      </c>
      <c r="AB8" s="72">
        <f t="shared" si="10"/>
        <v>529008</v>
      </c>
      <c r="AC8" s="72">
        <f t="shared" si="10"/>
        <v>0</v>
      </c>
      <c r="AD8" s="72">
        <f t="shared" si="10"/>
        <v>143972</v>
      </c>
      <c r="AE8" s="72">
        <f aca="true" t="shared" si="11" ref="AE8:AE13">SUM(AF8,+AK8)</f>
        <v>0</v>
      </c>
      <c r="AF8" s="72">
        <f aca="true" t="shared" si="12" ref="AF8:AF13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246</v>
      </c>
      <c r="AM8" s="72">
        <f aca="true" t="shared" si="13" ref="AM8:AM13">SUM(AN8,AS8,AW8,AX8,BD8)</f>
        <v>576323</v>
      </c>
      <c r="AN8" s="72">
        <f aca="true" t="shared" si="14" ref="AN8:AN13">SUM(AO8:AR8)</f>
        <v>182725</v>
      </c>
      <c r="AO8" s="72">
        <v>25749</v>
      </c>
      <c r="AP8" s="72">
        <v>14128</v>
      </c>
      <c r="AQ8" s="72">
        <v>141906</v>
      </c>
      <c r="AR8" s="72">
        <v>942</v>
      </c>
      <c r="AS8" s="72">
        <f aca="true" t="shared" si="15" ref="AS8:AS13">SUM(AT8:AV8)</f>
        <v>34118</v>
      </c>
      <c r="AT8" s="72">
        <v>32258</v>
      </c>
      <c r="AU8" s="72">
        <v>1860</v>
      </c>
      <c r="AV8" s="72">
        <v>0</v>
      </c>
      <c r="AW8" s="72">
        <v>66</v>
      </c>
      <c r="AX8" s="72">
        <f aca="true" t="shared" si="16" ref="AX8:AX13">SUM(AY8:BB8)</f>
        <v>359414</v>
      </c>
      <c r="AY8" s="72">
        <v>3306</v>
      </c>
      <c r="AZ8" s="72">
        <v>350720</v>
      </c>
      <c r="BA8" s="72">
        <v>2406</v>
      </c>
      <c r="BB8" s="72">
        <v>2982</v>
      </c>
      <c r="BC8" s="73" t="s">
        <v>246</v>
      </c>
      <c r="BD8" s="72">
        <v>0</v>
      </c>
      <c r="BE8" s="72">
        <v>58548</v>
      </c>
      <c r="BF8" s="72">
        <f aca="true" t="shared" si="17" ref="BF8:BF13">SUM(AE8,+AM8,+BE8)</f>
        <v>634871</v>
      </c>
      <c r="BG8" s="72">
        <f aca="true" t="shared" si="18" ref="BG8:BG13">SUM(BH8,+BM8)</f>
        <v>19530</v>
      </c>
      <c r="BH8" s="72">
        <f aca="true" t="shared" si="19" ref="BH8:BH13">SUM(BI8:BL8)</f>
        <v>19530</v>
      </c>
      <c r="BI8" s="72">
        <v>0</v>
      </c>
      <c r="BJ8" s="72">
        <v>19530</v>
      </c>
      <c r="BK8" s="72">
        <v>0</v>
      </c>
      <c r="BL8" s="72">
        <v>0</v>
      </c>
      <c r="BM8" s="72">
        <v>0</v>
      </c>
      <c r="BN8" s="73" t="s">
        <v>246</v>
      </c>
      <c r="BO8" s="72">
        <f aca="true" t="shared" si="20" ref="BO8:BO13">SUM(BP8,BU8,BY8,BZ8,CF8)</f>
        <v>309183</v>
      </c>
      <c r="BP8" s="72">
        <f aca="true" t="shared" si="21" ref="BP8:BP13">SUM(BQ8:BT8)</f>
        <v>72875</v>
      </c>
      <c r="BQ8" s="72">
        <v>14698</v>
      </c>
      <c r="BR8" s="72">
        <v>26005</v>
      </c>
      <c r="BS8" s="72">
        <v>31590</v>
      </c>
      <c r="BT8" s="72">
        <v>582</v>
      </c>
      <c r="BU8" s="72">
        <f aca="true" t="shared" si="22" ref="BU8:BU13">SUM(BV8:BX8)</f>
        <v>81003</v>
      </c>
      <c r="BV8" s="72">
        <v>917</v>
      </c>
      <c r="BW8" s="72">
        <v>80086</v>
      </c>
      <c r="BX8" s="72">
        <v>0</v>
      </c>
      <c r="BY8" s="72">
        <v>0</v>
      </c>
      <c r="BZ8" s="72">
        <f aca="true" t="shared" si="23" ref="BZ8:BZ13">SUM(CA8:CD8)</f>
        <v>155305</v>
      </c>
      <c r="CA8" s="72">
        <v>104718</v>
      </c>
      <c r="CB8" s="72">
        <v>48276</v>
      </c>
      <c r="CC8" s="72">
        <v>2311</v>
      </c>
      <c r="CD8" s="72">
        <v>0</v>
      </c>
      <c r="CE8" s="73" t="s">
        <v>246</v>
      </c>
      <c r="CF8" s="72">
        <v>0</v>
      </c>
      <c r="CG8" s="72">
        <v>0</v>
      </c>
      <c r="CH8" s="72">
        <f aca="true" t="shared" si="24" ref="CH8:CH13">SUM(BG8,+BO8,+CG8)</f>
        <v>328713</v>
      </c>
      <c r="CI8" s="72">
        <f aca="true" t="shared" si="25" ref="CI8:CO13">SUM(AE8,+BG8)</f>
        <v>19530</v>
      </c>
      <c r="CJ8" s="72">
        <f t="shared" si="25"/>
        <v>19530</v>
      </c>
      <c r="CK8" s="72">
        <f t="shared" si="25"/>
        <v>0</v>
      </c>
      <c r="CL8" s="72">
        <f t="shared" si="25"/>
        <v>19530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246</v>
      </c>
      <c r="CQ8" s="72">
        <f aca="true" t="shared" si="26" ref="CQ8:DF13">SUM(AM8,+BO8)</f>
        <v>885506</v>
      </c>
      <c r="CR8" s="72">
        <f t="shared" si="26"/>
        <v>255600</v>
      </c>
      <c r="CS8" s="72">
        <f t="shared" si="26"/>
        <v>40447</v>
      </c>
      <c r="CT8" s="72">
        <f t="shared" si="26"/>
        <v>40133</v>
      </c>
      <c r="CU8" s="72">
        <f t="shared" si="26"/>
        <v>173496</v>
      </c>
      <c r="CV8" s="72">
        <f t="shared" si="26"/>
        <v>1524</v>
      </c>
      <c r="CW8" s="72">
        <f t="shared" si="26"/>
        <v>115121</v>
      </c>
      <c r="CX8" s="72">
        <f t="shared" si="26"/>
        <v>33175</v>
      </c>
      <c r="CY8" s="72">
        <f t="shared" si="26"/>
        <v>81946</v>
      </c>
      <c r="CZ8" s="72">
        <f t="shared" si="26"/>
        <v>0</v>
      </c>
      <c r="DA8" s="72">
        <f t="shared" si="26"/>
        <v>66</v>
      </c>
      <c r="DB8" s="72">
        <f t="shared" si="26"/>
        <v>514719</v>
      </c>
      <c r="DC8" s="72">
        <f t="shared" si="26"/>
        <v>108024</v>
      </c>
      <c r="DD8" s="72">
        <f t="shared" si="26"/>
        <v>398996</v>
      </c>
      <c r="DE8" s="72">
        <f t="shared" si="26"/>
        <v>4717</v>
      </c>
      <c r="DF8" s="72">
        <f t="shared" si="26"/>
        <v>2982</v>
      </c>
      <c r="DG8" s="73" t="s">
        <v>246</v>
      </c>
      <c r="DH8" s="72">
        <f aca="true" t="shared" si="27" ref="DH8:DJ13">SUM(BD8,+CF8)</f>
        <v>0</v>
      </c>
      <c r="DI8" s="72">
        <f t="shared" si="27"/>
        <v>58548</v>
      </c>
      <c r="DJ8" s="72">
        <f t="shared" si="27"/>
        <v>963584</v>
      </c>
    </row>
    <row r="9" spans="1:114" s="50" customFormat="1" ht="12" customHeight="1">
      <c r="A9" s="51" t="s">
        <v>247</v>
      </c>
      <c r="B9" s="64" t="s">
        <v>250</v>
      </c>
      <c r="C9" s="51" t="s">
        <v>251</v>
      </c>
      <c r="D9" s="72">
        <f t="shared" si="6"/>
        <v>813248</v>
      </c>
      <c r="E9" s="72">
        <f t="shared" si="7"/>
        <v>636235</v>
      </c>
      <c r="F9" s="72">
        <v>57020</v>
      </c>
      <c r="G9" s="72">
        <v>0</v>
      </c>
      <c r="H9" s="72">
        <v>257400</v>
      </c>
      <c r="I9" s="72">
        <v>321815</v>
      </c>
      <c r="J9" s="72">
        <v>2042587</v>
      </c>
      <c r="K9" s="72">
        <v>0</v>
      </c>
      <c r="L9" s="72">
        <v>177013</v>
      </c>
      <c r="M9" s="72">
        <f t="shared" si="8"/>
        <v>320973</v>
      </c>
      <c r="N9" s="72">
        <f t="shared" si="9"/>
        <v>156378</v>
      </c>
      <c r="O9" s="72">
        <v>0</v>
      </c>
      <c r="P9" s="72">
        <v>0</v>
      </c>
      <c r="Q9" s="72">
        <v>0</v>
      </c>
      <c r="R9" s="72">
        <v>156378</v>
      </c>
      <c r="S9" s="72">
        <v>839802</v>
      </c>
      <c r="T9" s="72">
        <v>0</v>
      </c>
      <c r="U9" s="72">
        <v>164595</v>
      </c>
      <c r="V9" s="72">
        <f t="shared" si="10"/>
        <v>1134221</v>
      </c>
      <c r="W9" s="72">
        <f t="shared" si="10"/>
        <v>792613</v>
      </c>
      <c r="X9" s="72">
        <f t="shared" si="10"/>
        <v>57020</v>
      </c>
      <c r="Y9" s="72">
        <f t="shared" si="10"/>
        <v>0</v>
      </c>
      <c r="Z9" s="72">
        <f t="shared" si="10"/>
        <v>257400</v>
      </c>
      <c r="AA9" s="72">
        <f t="shared" si="10"/>
        <v>478193</v>
      </c>
      <c r="AB9" s="72">
        <f t="shared" si="10"/>
        <v>2882389</v>
      </c>
      <c r="AC9" s="72">
        <f t="shared" si="10"/>
        <v>0</v>
      </c>
      <c r="AD9" s="72">
        <f t="shared" si="10"/>
        <v>341608</v>
      </c>
      <c r="AE9" s="72">
        <f t="shared" si="11"/>
        <v>661481</v>
      </c>
      <c r="AF9" s="72">
        <f t="shared" si="12"/>
        <v>661481</v>
      </c>
      <c r="AG9" s="72">
        <v>12075</v>
      </c>
      <c r="AH9" s="72">
        <v>634527</v>
      </c>
      <c r="AI9" s="72">
        <v>14879</v>
      </c>
      <c r="AJ9" s="72">
        <v>0</v>
      </c>
      <c r="AK9" s="72">
        <v>0</v>
      </c>
      <c r="AL9" s="73" t="s">
        <v>246</v>
      </c>
      <c r="AM9" s="72">
        <f t="shared" si="13"/>
        <v>2135735</v>
      </c>
      <c r="AN9" s="72">
        <f t="shared" si="14"/>
        <v>1031466</v>
      </c>
      <c r="AO9" s="72">
        <v>309057</v>
      </c>
      <c r="AP9" s="72">
        <v>53905</v>
      </c>
      <c r="AQ9" s="72">
        <v>612830</v>
      </c>
      <c r="AR9" s="72">
        <v>55674</v>
      </c>
      <c r="AS9" s="72">
        <f t="shared" si="15"/>
        <v>555000</v>
      </c>
      <c r="AT9" s="72">
        <v>11567</v>
      </c>
      <c r="AU9" s="72">
        <v>523303</v>
      </c>
      <c r="AV9" s="72">
        <v>20130</v>
      </c>
      <c r="AW9" s="72">
        <v>0</v>
      </c>
      <c r="AX9" s="72">
        <f t="shared" si="16"/>
        <v>549269</v>
      </c>
      <c r="AY9" s="72">
        <v>58713</v>
      </c>
      <c r="AZ9" s="72">
        <v>412773</v>
      </c>
      <c r="BA9" s="72">
        <v>77783</v>
      </c>
      <c r="BB9" s="72">
        <v>0</v>
      </c>
      <c r="BC9" s="73" t="s">
        <v>246</v>
      </c>
      <c r="BD9" s="72">
        <v>0</v>
      </c>
      <c r="BE9" s="72">
        <v>58619</v>
      </c>
      <c r="BF9" s="72">
        <f t="shared" si="17"/>
        <v>2855835</v>
      </c>
      <c r="BG9" s="72">
        <f t="shared" si="18"/>
        <v>6573</v>
      </c>
      <c r="BH9" s="72">
        <f t="shared" si="19"/>
        <v>6573</v>
      </c>
      <c r="BI9" s="72">
        <v>0</v>
      </c>
      <c r="BJ9" s="72">
        <v>6573</v>
      </c>
      <c r="BK9" s="72">
        <v>0</v>
      </c>
      <c r="BL9" s="72">
        <v>0</v>
      </c>
      <c r="BM9" s="72">
        <v>0</v>
      </c>
      <c r="BN9" s="73" t="s">
        <v>246</v>
      </c>
      <c r="BO9" s="72">
        <f t="shared" si="20"/>
        <v>984489</v>
      </c>
      <c r="BP9" s="72">
        <f t="shared" si="21"/>
        <v>430578</v>
      </c>
      <c r="BQ9" s="72">
        <v>342212</v>
      </c>
      <c r="BR9" s="72">
        <v>51277</v>
      </c>
      <c r="BS9" s="72">
        <v>37089</v>
      </c>
      <c r="BT9" s="72">
        <v>0</v>
      </c>
      <c r="BU9" s="72">
        <f t="shared" si="22"/>
        <v>121891</v>
      </c>
      <c r="BV9" s="72">
        <v>2504</v>
      </c>
      <c r="BW9" s="72">
        <v>119387</v>
      </c>
      <c r="BX9" s="72">
        <v>0</v>
      </c>
      <c r="BY9" s="72">
        <v>0</v>
      </c>
      <c r="BZ9" s="72">
        <f t="shared" si="23"/>
        <v>432020</v>
      </c>
      <c r="CA9" s="72">
        <v>391333</v>
      </c>
      <c r="CB9" s="72">
        <v>40017</v>
      </c>
      <c r="CC9" s="72">
        <v>670</v>
      </c>
      <c r="CD9" s="72">
        <v>0</v>
      </c>
      <c r="CE9" s="73" t="s">
        <v>246</v>
      </c>
      <c r="CF9" s="72">
        <v>0</v>
      </c>
      <c r="CG9" s="72">
        <v>169713</v>
      </c>
      <c r="CH9" s="72">
        <f t="shared" si="24"/>
        <v>1160775</v>
      </c>
      <c r="CI9" s="72">
        <f t="shared" si="25"/>
        <v>668054</v>
      </c>
      <c r="CJ9" s="72">
        <f t="shared" si="25"/>
        <v>668054</v>
      </c>
      <c r="CK9" s="72">
        <f t="shared" si="25"/>
        <v>12075</v>
      </c>
      <c r="CL9" s="72">
        <f t="shared" si="25"/>
        <v>641100</v>
      </c>
      <c r="CM9" s="72">
        <f t="shared" si="25"/>
        <v>14879</v>
      </c>
      <c r="CN9" s="72">
        <f t="shared" si="25"/>
        <v>0</v>
      </c>
      <c r="CO9" s="72">
        <f t="shared" si="25"/>
        <v>0</v>
      </c>
      <c r="CP9" s="73" t="s">
        <v>246</v>
      </c>
      <c r="CQ9" s="72">
        <f t="shared" si="26"/>
        <v>3120224</v>
      </c>
      <c r="CR9" s="72">
        <f t="shared" si="26"/>
        <v>1462044</v>
      </c>
      <c r="CS9" s="72">
        <f t="shared" si="26"/>
        <v>651269</v>
      </c>
      <c r="CT9" s="72">
        <f t="shared" si="26"/>
        <v>105182</v>
      </c>
      <c r="CU9" s="72">
        <f t="shared" si="26"/>
        <v>649919</v>
      </c>
      <c r="CV9" s="72">
        <f t="shared" si="26"/>
        <v>55674</v>
      </c>
      <c r="CW9" s="72">
        <f t="shared" si="26"/>
        <v>676891</v>
      </c>
      <c r="CX9" s="72">
        <f t="shared" si="26"/>
        <v>14071</v>
      </c>
      <c r="CY9" s="72">
        <f t="shared" si="26"/>
        <v>642690</v>
      </c>
      <c r="CZ9" s="72">
        <f t="shared" si="26"/>
        <v>20130</v>
      </c>
      <c r="DA9" s="72">
        <f t="shared" si="26"/>
        <v>0</v>
      </c>
      <c r="DB9" s="72">
        <f t="shared" si="26"/>
        <v>981289</v>
      </c>
      <c r="DC9" s="72">
        <f t="shared" si="26"/>
        <v>450046</v>
      </c>
      <c r="DD9" s="72">
        <f t="shared" si="26"/>
        <v>452790</v>
      </c>
      <c r="DE9" s="72">
        <f t="shared" si="26"/>
        <v>78453</v>
      </c>
      <c r="DF9" s="72">
        <f t="shared" si="26"/>
        <v>0</v>
      </c>
      <c r="DG9" s="73" t="s">
        <v>246</v>
      </c>
      <c r="DH9" s="72">
        <f t="shared" si="27"/>
        <v>0</v>
      </c>
      <c r="DI9" s="72">
        <f t="shared" si="27"/>
        <v>228332</v>
      </c>
      <c r="DJ9" s="72">
        <f t="shared" si="27"/>
        <v>4016610</v>
      </c>
    </row>
    <row r="10" spans="1:114" s="50" customFormat="1" ht="12" customHeight="1">
      <c r="A10" s="51" t="s">
        <v>247</v>
      </c>
      <c r="B10" s="64" t="s">
        <v>252</v>
      </c>
      <c r="C10" s="51" t="s">
        <v>253</v>
      </c>
      <c r="D10" s="72">
        <f t="shared" si="6"/>
        <v>151038</v>
      </c>
      <c r="E10" s="72">
        <f t="shared" si="7"/>
        <v>104854</v>
      </c>
      <c r="F10" s="72">
        <v>0</v>
      </c>
      <c r="G10" s="72">
        <v>0</v>
      </c>
      <c r="H10" s="72">
        <v>0</v>
      </c>
      <c r="I10" s="72">
        <v>100785</v>
      </c>
      <c r="J10" s="72">
        <v>193968</v>
      </c>
      <c r="K10" s="72">
        <v>4069</v>
      </c>
      <c r="L10" s="72">
        <v>46184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151038</v>
      </c>
      <c r="W10" s="72">
        <f t="shared" si="10"/>
        <v>104854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100785</v>
      </c>
      <c r="AB10" s="72">
        <f t="shared" si="10"/>
        <v>193968</v>
      </c>
      <c r="AC10" s="72">
        <f t="shared" si="10"/>
        <v>4069</v>
      </c>
      <c r="AD10" s="72">
        <f t="shared" si="10"/>
        <v>46184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246</v>
      </c>
      <c r="AM10" s="72">
        <f t="shared" si="13"/>
        <v>283767</v>
      </c>
      <c r="AN10" s="72">
        <f t="shared" si="14"/>
        <v>104683</v>
      </c>
      <c r="AO10" s="72">
        <v>12937</v>
      </c>
      <c r="AP10" s="72">
        <v>0</v>
      </c>
      <c r="AQ10" s="72">
        <v>91746</v>
      </c>
      <c r="AR10" s="72">
        <v>0</v>
      </c>
      <c r="AS10" s="72">
        <f t="shared" si="15"/>
        <v>146948</v>
      </c>
      <c r="AT10" s="72">
        <v>0</v>
      </c>
      <c r="AU10" s="72">
        <v>146948</v>
      </c>
      <c r="AV10" s="72">
        <v>0</v>
      </c>
      <c r="AW10" s="72">
        <v>0</v>
      </c>
      <c r="AX10" s="72">
        <f t="shared" si="16"/>
        <v>32136</v>
      </c>
      <c r="AY10" s="72">
        <v>0</v>
      </c>
      <c r="AZ10" s="72">
        <v>10810</v>
      </c>
      <c r="BA10" s="72">
        <v>21326</v>
      </c>
      <c r="BB10" s="72">
        <v>0</v>
      </c>
      <c r="BC10" s="73" t="s">
        <v>246</v>
      </c>
      <c r="BD10" s="72">
        <v>0</v>
      </c>
      <c r="BE10" s="72">
        <v>61239</v>
      </c>
      <c r="BF10" s="72">
        <f t="shared" si="17"/>
        <v>345006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246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246</v>
      </c>
      <c r="CF10" s="72">
        <v>0</v>
      </c>
      <c r="CG10" s="72">
        <v>0</v>
      </c>
      <c r="CH10" s="72">
        <f t="shared" si="24"/>
        <v>0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246</v>
      </c>
      <c r="CQ10" s="72">
        <f t="shared" si="26"/>
        <v>283767</v>
      </c>
      <c r="CR10" s="72">
        <f t="shared" si="26"/>
        <v>104683</v>
      </c>
      <c r="CS10" s="72">
        <f t="shared" si="26"/>
        <v>12937</v>
      </c>
      <c r="CT10" s="72">
        <f t="shared" si="26"/>
        <v>0</v>
      </c>
      <c r="CU10" s="72">
        <f t="shared" si="26"/>
        <v>91746</v>
      </c>
      <c r="CV10" s="72">
        <f t="shared" si="26"/>
        <v>0</v>
      </c>
      <c r="CW10" s="72">
        <f t="shared" si="26"/>
        <v>146948</v>
      </c>
      <c r="CX10" s="72">
        <f t="shared" si="26"/>
        <v>0</v>
      </c>
      <c r="CY10" s="72">
        <f t="shared" si="26"/>
        <v>146948</v>
      </c>
      <c r="CZ10" s="72">
        <f t="shared" si="26"/>
        <v>0</v>
      </c>
      <c r="DA10" s="72">
        <f t="shared" si="26"/>
        <v>0</v>
      </c>
      <c r="DB10" s="72">
        <f t="shared" si="26"/>
        <v>32136</v>
      </c>
      <c r="DC10" s="72">
        <f t="shared" si="26"/>
        <v>0</v>
      </c>
      <c r="DD10" s="72">
        <f t="shared" si="26"/>
        <v>10810</v>
      </c>
      <c r="DE10" s="72">
        <f t="shared" si="26"/>
        <v>21326</v>
      </c>
      <c r="DF10" s="72">
        <f t="shared" si="26"/>
        <v>0</v>
      </c>
      <c r="DG10" s="73" t="s">
        <v>246</v>
      </c>
      <c r="DH10" s="72">
        <f t="shared" si="27"/>
        <v>0</v>
      </c>
      <c r="DI10" s="72">
        <f t="shared" si="27"/>
        <v>61239</v>
      </c>
      <c r="DJ10" s="72">
        <f t="shared" si="27"/>
        <v>345006</v>
      </c>
    </row>
    <row r="11" spans="1:114" s="50" customFormat="1" ht="12" customHeight="1">
      <c r="A11" s="51" t="s">
        <v>247</v>
      </c>
      <c r="B11" s="64" t="s">
        <v>254</v>
      </c>
      <c r="C11" s="51" t="s">
        <v>255</v>
      </c>
      <c r="D11" s="72">
        <f t="shared" si="6"/>
        <v>66311</v>
      </c>
      <c r="E11" s="72">
        <f t="shared" si="7"/>
        <v>66311</v>
      </c>
      <c r="F11" s="72">
        <v>1015</v>
      </c>
      <c r="G11" s="72">
        <v>0</v>
      </c>
      <c r="H11" s="72">
        <v>0</v>
      </c>
      <c r="I11" s="72">
        <v>65296</v>
      </c>
      <c r="J11" s="72">
        <v>922086</v>
      </c>
      <c r="K11" s="72">
        <v>0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47553</v>
      </c>
      <c r="T11" s="72">
        <v>0</v>
      </c>
      <c r="U11" s="72">
        <v>0</v>
      </c>
      <c r="V11" s="72">
        <f t="shared" si="10"/>
        <v>66311</v>
      </c>
      <c r="W11" s="72">
        <f t="shared" si="10"/>
        <v>66311</v>
      </c>
      <c r="X11" s="72">
        <f t="shared" si="10"/>
        <v>1015</v>
      </c>
      <c r="Y11" s="72">
        <f t="shared" si="10"/>
        <v>0</v>
      </c>
      <c r="Z11" s="72">
        <f t="shared" si="10"/>
        <v>0</v>
      </c>
      <c r="AA11" s="72">
        <f t="shared" si="10"/>
        <v>65296</v>
      </c>
      <c r="AB11" s="72">
        <f t="shared" si="10"/>
        <v>969639</v>
      </c>
      <c r="AC11" s="72">
        <f t="shared" si="10"/>
        <v>0</v>
      </c>
      <c r="AD11" s="72">
        <f t="shared" si="10"/>
        <v>0</v>
      </c>
      <c r="AE11" s="72">
        <f t="shared" si="11"/>
        <v>208276</v>
      </c>
      <c r="AF11" s="72">
        <f t="shared" si="12"/>
        <v>208276</v>
      </c>
      <c r="AG11" s="72">
        <v>0</v>
      </c>
      <c r="AH11" s="72">
        <v>151015</v>
      </c>
      <c r="AI11" s="72">
        <v>57261</v>
      </c>
      <c r="AJ11" s="72">
        <v>0</v>
      </c>
      <c r="AK11" s="72">
        <v>0</v>
      </c>
      <c r="AL11" s="73" t="s">
        <v>246</v>
      </c>
      <c r="AM11" s="72">
        <f t="shared" si="13"/>
        <v>780121</v>
      </c>
      <c r="AN11" s="72">
        <f t="shared" si="14"/>
        <v>366417</v>
      </c>
      <c r="AO11" s="72">
        <v>366417</v>
      </c>
      <c r="AP11" s="72">
        <v>0</v>
      </c>
      <c r="AQ11" s="72">
        <v>0</v>
      </c>
      <c r="AR11" s="72">
        <v>0</v>
      </c>
      <c r="AS11" s="72">
        <f t="shared" si="15"/>
        <v>203412</v>
      </c>
      <c r="AT11" s="72">
        <v>0</v>
      </c>
      <c r="AU11" s="72">
        <v>189528</v>
      </c>
      <c r="AV11" s="72">
        <v>13884</v>
      </c>
      <c r="AW11" s="72">
        <v>0</v>
      </c>
      <c r="AX11" s="72">
        <f t="shared" si="16"/>
        <v>210292</v>
      </c>
      <c r="AY11" s="72">
        <v>0</v>
      </c>
      <c r="AZ11" s="72">
        <v>210292</v>
      </c>
      <c r="BA11" s="72">
        <v>0</v>
      </c>
      <c r="BB11" s="72">
        <v>0</v>
      </c>
      <c r="BC11" s="73" t="s">
        <v>246</v>
      </c>
      <c r="BD11" s="72">
        <v>0</v>
      </c>
      <c r="BE11" s="72">
        <v>0</v>
      </c>
      <c r="BF11" s="72">
        <f t="shared" si="17"/>
        <v>988397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246</v>
      </c>
      <c r="BO11" s="72">
        <f t="shared" si="20"/>
        <v>47553</v>
      </c>
      <c r="BP11" s="72">
        <f t="shared" si="21"/>
        <v>16065</v>
      </c>
      <c r="BQ11" s="72">
        <v>16065</v>
      </c>
      <c r="BR11" s="72">
        <v>0</v>
      </c>
      <c r="BS11" s="72">
        <v>0</v>
      </c>
      <c r="BT11" s="72">
        <v>0</v>
      </c>
      <c r="BU11" s="72">
        <f t="shared" si="22"/>
        <v>18865</v>
      </c>
      <c r="BV11" s="72">
        <v>0</v>
      </c>
      <c r="BW11" s="72">
        <v>18865</v>
      </c>
      <c r="BX11" s="72">
        <v>0</v>
      </c>
      <c r="BY11" s="72">
        <v>0</v>
      </c>
      <c r="BZ11" s="72">
        <f t="shared" si="23"/>
        <v>12623</v>
      </c>
      <c r="CA11" s="72">
        <v>0</v>
      </c>
      <c r="CB11" s="72">
        <v>12623</v>
      </c>
      <c r="CC11" s="72">
        <v>0</v>
      </c>
      <c r="CD11" s="72">
        <v>0</v>
      </c>
      <c r="CE11" s="73" t="s">
        <v>246</v>
      </c>
      <c r="CF11" s="72">
        <v>0</v>
      </c>
      <c r="CG11" s="72">
        <v>0</v>
      </c>
      <c r="CH11" s="72">
        <f t="shared" si="24"/>
        <v>47553</v>
      </c>
      <c r="CI11" s="72">
        <f t="shared" si="25"/>
        <v>208276</v>
      </c>
      <c r="CJ11" s="72">
        <f t="shared" si="25"/>
        <v>208276</v>
      </c>
      <c r="CK11" s="72">
        <f t="shared" si="25"/>
        <v>0</v>
      </c>
      <c r="CL11" s="72">
        <f t="shared" si="25"/>
        <v>151015</v>
      </c>
      <c r="CM11" s="72">
        <f t="shared" si="25"/>
        <v>57261</v>
      </c>
      <c r="CN11" s="72">
        <f t="shared" si="25"/>
        <v>0</v>
      </c>
      <c r="CO11" s="72">
        <f t="shared" si="25"/>
        <v>0</v>
      </c>
      <c r="CP11" s="73" t="s">
        <v>246</v>
      </c>
      <c r="CQ11" s="72">
        <f t="shared" si="26"/>
        <v>827674</v>
      </c>
      <c r="CR11" s="72">
        <f t="shared" si="26"/>
        <v>382482</v>
      </c>
      <c r="CS11" s="72">
        <f t="shared" si="26"/>
        <v>382482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222277</v>
      </c>
      <c r="CX11" s="72">
        <f t="shared" si="26"/>
        <v>0</v>
      </c>
      <c r="CY11" s="72">
        <f t="shared" si="26"/>
        <v>208393</v>
      </c>
      <c r="CZ11" s="72">
        <f t="shared" si="26"/>
        <v>13884</v>
      </c>
      <c r="DA11" s="72">
        <f t="shared" si="26"/>
        <v>0</v>
      </c>
      <c r="DB11" s="72">
        <f t="shared" si="26"/>
        <v>222915</v>
      </c>
      <c r="DC11" s="72">
        <f t="shared" si="26"/>
        <v>0</v>
      </c>
      <c r="DD11" s="72">
        <f t="shared" si="26"/>
        <v>222915</v>
      </c>
      <c r="DE11" s="72">
        <f t="shared" si="26"/>
        <v>0</v>
      </c>
      <c r="DF11" s="72">
        <f t="shared" si="26"/>
        <v>0</v>
      </c>
      <c r="DG11" s="73" t="s">
        <v>246</v>
      </c>
      <c r="DH11" s="72">
        <f t="shared" si="27"/>
        <v>0</v>
      </c>
      <c r="DI11" s="72">
        <f t="shared" si="27"/>
        <v>0</v>
      </c>
      <c r="DJ11" s="72">
        <f t="shared" si="27"/>
        <v>1035950</v>
      </c>
    </row>
    <row r="12" spans="1:114" s="50" customFormat="1" ht="12" customHeight="1">
      <c r="A12" s="53" t="s">
        <v>247</v>
      </c>
      <c r="B12" s="54" t="s">
        <v>256</v>
      </c>
      <c r="C12" s="53" t="s">
        <v>257</v>
      </c>
      <c r="D12" s="74">
        <f t="shared" si="6"/>
        <v>39506</v>
      </c>
      <c r="E12" s="74">
        <f t="shared" si="7"/>
        <v>30296</v>
      </c>
      <c r="F12" s="74">
        <v>0</v>
      </c>
      <c r="G12" s="74">
        <v>22201</v>
      </c>
      <c r="H12" s="74">
        <v>0</v>
      </c>
      <c r="I12" s="74">
        <v>8093</v>
      </c>
      <c r="J12" s="74">
        <v>355651</v>
      </c>
      <c r="K12" s="74">
        <v>2</v>
      </c>
      <c r="L12" s="74">
        <v>9210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39506</v>
      </c>
      <c r="W12" s="74">
        <f t="shared" si="10"/>
        <v>30296</v>
      </c>
      <c r="X12" s="74">
        <f t="shared" si="10"/>
        <v>0</v>
      </c>
      <c r="Y12" s="74">
        <f t="shared" si="10"/>
        <v>22201</v>
      </c>
      <c r="Z12" s="74">
        <f t="shared" si="10"/>
        <v>0</v>
      </c>
      <c r="AA12" s="74">
        <f t="shared" si="10"/>
        <v>8093</v>
      </c>
      <c r="AB12" s="74">
        <f t="shared" si="10"/>
        <v>355651</v>
      </c>
      <c r="AC12" s="74">
        <f t="shared" si="10"/>
        <v>2</v>
      </c>
      <c r="AD12" s="74">
        <f t="shared" si="10"/>
        <v>9210</v>
      </c>
      <c r="AE12" s="74">
        <f t="shared" si="11"/>
        <v>52067</v>
      </c>
      <c r="AF12" s="74">
        <f t="shared" si="12"/>
        <v>52067</v>
      </c>
      <c r="AG12" s="74">
        <v>0</v>
      </c>
      <c r="AH12" s="74">
        <v>38267</v>
      </c>
      <c r="AI12" s="74">
        <v>0</v>
      </c>
      <c r="AJ12" s="74">
        <v>13800</v>
      </c>
      <c r="AK12" s="74">
        <v>0</v>
      </c>
      <c r="AL12" s="75" t="s">
        <v>246</v>
      </c>
      <c r="AM12" s="74">
        <f t="shared" si="13"/>
        <v>113991</v>
      </c>
      <c r="AN12" s="74">
        <f t="shared" si="14"/>
        <v>9260</v>
      </c>
      <c r="AO12" s="74">
        <v>9260</v>
      </c>
      <c r="AP12" s="74">
        <v>0</v>
      </c>
      <c r="AQ12" s="74">
        <v>0</v>
      </c>
      <c r="AR12" s="74">
        <v>0</v>
      </c>
      <c r="AS12" s="74">
        <f t="shared" si="15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16"/>
        <v>100268</v>
      </c>
      <c r="AY12" s="74">
        <v>8580</v>
      </c>
      <c r="AZ12" s="74">
        <v>0</v>
      </c>
      <c r="BA12" s="74">
        <v>27987</v>
      </c>
      <c r="BB12" s="74">
        <v>63701</v>
      </c>
      <c r="BC12" s="75" t="s">
        <v>246</v>
      </c>
      <c r="BD12" s="74">
        <v>4463</v>
      </c>
      <c r="BE12" s="74">
        <v>229099</v>
      </c>
      <c r="BF12" s="74">
        <f t="shared" si="17"/>
        <v>395157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246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246</v>
      </c>
      <c r="CF12" s="74">
        <v>0</v>
      </c>
      <c r="CG12" s="74">
        <v>0</v>
      </c>
      <c r="CH12" s="74">
        <f t="shared" si="24"/>
        <v>0</v>
      </c>
      <c r="CI12" s="74">
        <f t="shared" si="25"/>
        <v>52067</v>
      </c>
      <c r="CJ12" s="74">
        <f t="shared" si="25"/>
        <v>52067</v>
      </c>
      <c r="CK12" s="74">
        <f t="shared" si="25"/>
        <v>0</v>
      </c>
      <c r="CL12" s="74">
        <f t="shared" si="25"/>
        <v>38267</v>
      </c>
      <c r="CM12" s="74">
        <f t="shared" si="25"/>
        <v>0</v>
      </c>
      <c r="CN12" s="74">
        <f t="shared" si="25"/>
        <v>13800</v>
      </c>
      <c r="CO12" s="74">
        <f t="shared" si="25"/>
        <v>0</v>
      </c>
      <c r="CP12" s="75" t="s">
        <v>246</v>
      </c>
      <c r="CQ12" s="74">
        <f t="shared" si="26"/>
        <v>113991</v>
      </c>
      <c r="CR12" s="74">
        <f t="shared" si="26"/>
        <v>9260</v>
      </c>
      <c r="CS12" s="74">
        <f t="shared" si="26"/>
        <v>9260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0</v>
      </c>
      <c r="CX12" s="74">
        <f t="shared" si="26"/>
        <v>0</v>
      </c>
      <c r="CY12" s="74">
        <f t="shared" si="26"/>
        <v>0</v>
      </c>
      <c r="CZ12" s="74">
        <f t="shared" si="26"/>
        <v>0</v>
      </c>
      <c r="DA12" s="74">
        <f t="shared" si="26"/>
        <v>0</v>
      </c>
      <c r="DB12" s="74">
        <f t="shared" si="26"/>
        <v>100268</v>
      </c>
      <c r="DC12" s="74">
        <f t="shared" si="26"/>
        <v>8580</v>
      </c>
      <c r="DD12" s="74">
        <f t="shared" si="26"/>
        <v>0</v>
      </c>
      <c r="DE12" s="74">
        <f t="shared" si="26"/>
        <v>27987</v>
      </c>
      <c r="DF12" s="74">
        <f t="shared" si="26"/>
        <v>63701</v>
      </c>
      <c r="DG12" s="75" t="s">
        <v>246</v>
      </c>
      <c r="DH12" s="74">
        <f t="shared" si="27"/>
        <v>4463</v>
      </c>
      <c r="DI12" s="74">
        <f t="shared" si="27"/>
        <v>229099</v>
      </c>
      <c r="DJ12" s="74">
        <f t="shared" si="27"/>
        <v>395157</v>
      </c>
    </row>
    <row r="13" spans="1:114" s="50" customFormat="1" ht="12" customHeight="1">
      <c r="A13" s="53" t="s">
        <v>247</v>
      </c>
      <c r="B13" s="54" t="s">
        <v>258</v>
      </c>
      <c r="C13" s="53" t="s">
        <v>259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140101</v>
      </c>
      <c r="N13" s="74">
        <f t="shared" si="9"/>
        <v>140101</v>
      </c>
      <c r="O13" s="74">
        <v>0</v>
      </c>
      <c r="P13" s="74">
        <v>0</v>
      </c>
      <c r="Q13" s="74">
        <v>0</v>
      </c>
      <c r="R13" s="74">
        <v>140101</v>
      </c>
      <c r="S13" s="74">
        <v>218869</v>
      </c>
      <c r="T13" s="74">
        <v>0</v>
      </c>
      <c r="U13" s="74">
        <v>0</v>
      </c>
      <c r="V13" s="74">
        <f t="shared" si="10"/>
        <v>140101</v>
      </c>
      <c r="W13" s="74">
        <f t="shared" si="10"/>
        <v>140101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140101</v>
      </c>
      <c r="AB13" s="74">
        <f t="shared" si="10"/>
        <v>218869</v>
      </c>
      <c r="AC13" s="74">
        <f t="shared" si="10"/>
        <v>0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246</v>
      </c>
      <c r="AM13" s="74">
        <f t="shared" si="13"/>
        <v>0</v>
      </c>
      <c r="AN13" s="74">
        <f t="shared" si="14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15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16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246</v>
      </c>
      <c r="BD13" s="74">
        <v>0</v>
      </c>
      <c r="BE13" s="74">
        <v>0</v>
      </c>
      <c r="BF13" s="74">
        <f t="shared" si="17"/>
        <v>0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246</v>
      </c>
      <c r="BO13" s="74">
        <f t="shared" si="20"/>
        <v>327856</v>
      </c>
      <c r="BP13" s="74">
        <f t="shared" si="21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2"/>
        <v>0</v>
      </c>
      <c r="BV13" s="74">
        <v>0</v>
      </c>
      <c r="BW13" s="74">
        <v>0</v>
      </c>
      <c r="BX13" s="74">
        <v>0</v>
      </c>
      <c r="BY13" s="74">
        <v>120572</v>
      </c>
      <c r="BZ13" s="74">
        <f t="shared" si="23"/>
        <v>207284</v>
      </c>
      <c r="CA13" s="74">
        <v>207284</v>
      </c>
      <c r="CB13" s="74">
        <v>0</v>
      </c>
      <c r="CC13" s="74">
        <v>0</v>
      </c>
      <c r="CD13" s="74">
        <v>0</v>
      </c>
      <c r="CE13" s="75" t="s">
        <v>246</v>
      </c>
      <c r="CF13" s="74">
        <v>0</v>
      </c>
      <c r="CG13" s="74">
        <v>31114</v>
      </c>
      <c r="CH13" s="74">
        <f t="shared" si="24"/>
        <v>358970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246</v>
      </c>
      <c r="CQ13" s="74">
        <f t="shared" si="26"/>
        <v>327856</v>
      </c>
      <c r="CR13" s="74">
        <f t="shared" si="26"/>
        <v>0</v>
      </c>
      <c r="CS13" s="74">
        <f t="shared" si="26"/>
        <v>0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0</v>
      </c>
      <c r="CX13" s="74">
        <f t="shared" si="26"/>
        <v>0</v>
      </c>
      <c r="CY13" s="74">
        <f t="shared" si="26"/>
        <v>0</v>
      </c>
      <c r="CZ13" s="74">
        <f t="shared" si="26"/>
        <v>0</v>
      </c>
      <c r="DA13" s="74">
        <f t="shared" si="26"/>
        <v>120572</v>
      </c>
      <c r="DB13" s="74">
        <f t="shared" si="26"/>
        <v>207284</v>
      </c>
      <c r="DC13" s="74">
        <f t="shared" si="26"/>
        <v>207284</v>
      </c>
      <c r="DD13" s="74">
        <f t="shared" si="26"/>
        <v>0</v>
      </c>
      <c r="DE13" s="74">
        <f t="shared" si="26"/>
        <v>0</v>
      </c>
      <c r="DF13" s="74">
        <f t="shared" si="26"/>
        <v>0</v>
      </c>
      <c r="DG13" s="75" t="s">
        <v>246</v>
      </c>
      <c r="DH13" s="74">
        <f t="shared" si="27"/>
        <v>0</v>
      </c>
      <c r="DI13" s="74">
        <f t="shared" si="27"/>
        <v>31114</v>
      </c>
      <c r="DJ13" s="74">
        <f t="shared" si="27"/>
        <v>358970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261</v>
      </c>
      <c r="B2" s="147" t="s">
        <v>165</v>
      </c>
      <c r="C2" s="153" t="s">
        <v>262</v>
      </c>
      <c r="D2" s="136" t="s">
        <v>263</v>
      </c>
      <c r="E2" s="103"/>
      <c r="F2" s="103"/>
      <c r="G2" s="103"/>
      <c r="H2" s="103"/>
      <c r="I2" s="103"/>
      <c r="J2" s="103"/>
      <c r="K2" s="103"/>
      <c r="L2" s="104"/>
      <c r="M2" s="136" t="s">
        <v>168</v>
      </c>
      <c r="N2" s="103"/>
      <c r="O2" s="103"/>
      <c r="P2" s="103"/>
      <c r="Q2" s="103"/>
      <c r="R2" s="103"/>
      <c r="S2" s="103"/>
      <c r="T2" s="103"/>
      <c r="U2" s="104"/>
      <c r="V2" s="136" t="s">
        <v>178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173</v>
      </c>
      <c r="E3" s="105"/>
      <c r="F3" s="105"/>
      <c r="G3" s="105"/>
      <c r="H3" s="105"/>
      <c r="I3" s="105"/>
      <c r="J3" s="105"/>
      <c r="K3" s="105"/>
      <c r="L3" s="106"/>
      <c r="M3" s="137" t="s">
        <v>173</v>
      </c>
      <c r="N3" s="105"/>
      <c r="O3" s="105"/>
      <c r="P3" s="105"/>
      <c r="Q3" s="105"/>
      <c r="R3" s="105"/>
      <c r="S3" s="105"/>
      <c r="T3" s="105"/>
      <c r="U3" s="106"/>
      <c r="V3" s="137" t="s">
        <v>174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264</v>
      </c>
      <c r="F4" s="108"/>
      <c r="G4" s="108"/>
      <c r="H4" s="108"/>
      <c r="I4" s="108"/>
      <c r="J4" s="108"/>
      <c r="K4" s="109"/>
      <c r="L4" s="127" t="s">
        <v>265</v>
      </c>
      <c r="M4" s="107"/>
      <c r="N4" s="137" t="s">
        <v>184</v>
      </c>
      <c r="O4" s="108"/>
      <c r="P4" s="108"/>
      <c r="Q4" s="108"/>
      <c r="R4" s="108"/>
      <c r="S4" s="108"/>
      <c r="T4" s="109"/>
      <c r="U4" s="127" t="s">
        <v>183</v>
      </c>
      <c r="V4" s="107"/>
      <c r="W4" s="137" t="s">
        <v>184</v>
      </c>
      <c r="X4" s="108"/>
      <c r="Y4" s="108"/>
      <c r="Z4" s="108"/>
      <c r="AA4" s="108"/>
      <c r="AB4" s="108"/>
      <c r="AC4" s="109"/>
      <c r="AD4" s="127" t="s">
        <v>265</v>
      </c>
    </row>
    <row r="5" spans="1:30" s="45" customFormat="1" ht="23.25" customHeight="1">
      <c r="A5" s="154"/>
      <c r="B5" s="148"/>
      <c r="C5" s="154"/>
      <c r="D5" s="107"/>
      <c r="E5" s="107" t="s">
        <v>169</v>
      </c>
      <c r="F5" s="126" t="s">
        <v>266</v>
      </c>
      <c r="G5" s="126" t="s">
        <v>267</v>
      </c>
      <c r="H5" s="126" t="s">
        <v>268</v>
      </c>
      <c r="I5" s="126" t="s">
        <v>210</v>
      </c>
      <c r="J5" s="126" t="s">
        <v>269</v>
      </c>
      <c r="K5" s="126" t="s">
        <v>270</v>
      </c>
      <c r="L5" s="69"/>
      <c r="M5" s="107"/>
      <c r="N5" s="107" t="s">
        <v>186</v>
      </c>
      <c r="O5" s="126" t="s">
        <v>212</v>
      </c>
      <c r="P5" s="126" t="s">
        <v>267</v>
      </c>
      <c r="Q5" s="126" t="s">
        <v>268</v>
      </c>
      <c r="R5" s="126" t="s">
        <v>271</v>
      </c>
      <c r="S5" s="126" t="s">
        <v>272</v>
      </c>
      <c r="T5" s="126" t="s">
        <v>180</v>
      </c>
      <c r="U5" s="69"/>
      <c r="V5" s="107"/>
      <c r="W5" s="107" t="s">
        <v>178</v>
      </c>
      <c r="X5" s="126" t="s">
        <v>212</v>
      </c>
      <c r="Y5" s="126" t="s">
        <v>267</v>
      </c>
      <c r="Z5" s="126" t="s">
        <v>273</v>
      </c>
      <c r="AA5" s="126" t="s">
        <v>274</v>
      </c>
      <c r="AB5" s="126" t="s">
        <v>269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243</v>
      </c>
      <c r="E6" s="110" t="s">
        <v>243</v>
      </c>
      <c r="F6" s="111" t="s">
        <v>275</v>
      </c>
      <c r="G6" s="111" t="s">
        <v>276</v>
      </c>
      <c r="H6" s="111" t="s">
        <v>275</v>
      </c>
      <c r="I6" s="111" t="s">
        <v>243</v>
      </c>
      <c r="J6" s="111" t="s">
        <v>243</v>
      </c>
      <c r="K6" s="111" t="s">
        <v>243</v>
      </c>
      <c r="L6" s="111" t="s">
        <v>277</v>
      </c>
      <c r="M6" s="110" t="s">
        <v>278</v>
      </c>
      <c r="N6" s="110" t="s">
        <v>277</v>
      </c>
      <c r="O6" s="111" t="s">
        <v>243</v>
      </c>
      <c r="P6" s="111" t="s">
        <v>243</v>
      </c>
      <c r="Q6" s="111" t="s">
        <v>243</v>
      </c>
      <c r="R6" s="111" t="s">
        <v>279</v>
      </c>
      <c r="S6" s="111" t="s">
        <v>278</v>
      </c>
      <c r="T6" s="111" t="s">
        <v>279</v>
      </c>
      <c r="U6" s="111" t="s">
        <v>243</v>
      </c>
      <c r="V6" s="110" t="s">
        <v>243</v>
      </c>
      <c r="W6" s="110" t="s">
        <v>243</v>
      </c>
      <c r="X6" s="111" t="s">
        <v>279</v>
      </c>
      <c r="Y6" s="111" t="s">
        <v>278</v>
      </c>
      <c r="Z6" s="111" t="s">
        <v>279</v>
      </c>
      <c r="AA6" s="111" t="s">
        <v>243</v>
      </c>
      <c r="AB6" s="111" t="s">
        <v>243</v>
      </c>
      <c r="AC6" s="111" t="s">
        <v>243</v>
      </c>
      <c r="AD6" s="111" t="s">
        <v>279</v>
      </c>
    </row>
    <row r="7" spans="1:30" s="50" customFormat="1" ht="12" customHeight="1">
      <c r="A7" s="48" t="s">
        <v>280</v>
      </c>
      <c r="B7" s="63" t="s">
        <v>281</v>
      </c>
      <c r="C7" s="48" t="s">
        <v>178</v>
      </c>
      <c r="D7" s="70">
        <f aca="true" t="shared" si="0" ref="D7:AD7">SUM(D8:D39)</f>
        <v>43364930</v>
      </c>
      <c r="E7" s="70">
        <f t="shared" si="0"/>
        <v>18043498</v>
      </c>
      <c r="F7" s="70">
        <f t="shared" si="0"/>
        <v>1481474</v>
      </c>
      <c r="G7" s="70">
        <f t="shared" si="0"/>
        <v>111566</v>
      </c>
      <c r="H7" s="70">
        <f t="shared" si="0"/>
        <v>3921900</v>
      </c>
      <c r="I7" s="70">
        <f t="shared" si="0"/>
        <v>6200227</v>
      </c>
      <c r="J7" s="70">
        <f t="shared" si="0"/>
        <v>3804015</v>
      </c>
      <c r="K7" s="70">
        <f t="shared" si="0"/>
        <v>6328331</v>
      </c>
      <c r="L7" s="70">
        <f t="shared" si="0"/>
        <v>25321432</v>
      </c>
      <c r="M7" s="70">
        <f t="shared" si="0"/>
        <v>5238493</v>
      </c>
      <c r="N7" s="70">
        <f t="shared" si="0"/>
        <v>1530316</v>
      </c>
      <c r="O7" s="70">
        <f t="shared" si="0"/>
        <v>3623</v>
      </c>
      <c r="P7" s="70">
        <f t="shared" si="0"/>
        <v>27473</v>
      </c>
      <c r="Q7" s="70">
        <f t="shared" si="0"/>
        <v>133200</v>
      </c>
      <c r="R7" s="70">
        <f t="shared" si="0"/>
        <v>1353552</v>
      </c>
      <c r="S7" s="70">
        <f t="shared" si="0"/>
        <v>1345509</v>
      </c>
      <c r="T7" s="70">
        <f t="shared" si="0"/>
        <v>12468</v>
      </c>
      <c r="U7" s="70">
        <f t="shared" si="0"/>
        <v>3708177</v>
      </c>
      <c r="V7" s="70">
        <f t="shared" si="0"/>
        <v>48603423</v>
      </c>
      <c r="W7" s="70">
        <f t="shared" si="0"/>
        <v>19573814</v>
      </c>
      <c r="X7" s="70">
        <f t="shared" si="0"/>
        <v>1485097</v>
      </c>
      <c r="Y7" s="70">
        <f t="shared" si="0"/>
        <v>139039</v>
      </c>
      <c r="Z7" s="70">
        <f t="shared" si="0"/>
        <v>4055100</v>
      </c>
      <c r="AA7" s="70">
        <f t="shared" si="0"/>
        <v>7553779</v>
      </c>
      <c r="AB7" s="70">
        <f t="shared" si="0"/>
        <v>5149524</v>
      </c>
      <c r="AC7" s="70">
        <f t="shared" si="0"/>
        <v>6340799</v>
      </c>
      <c r="AD7" s="70">
        <f t="shared" si="0"/>
        <v>29029609</v>
      </c>
    </row>
    <row r="8" spans="1:30" s="50" customFormat="1" ht="12" customHeight="1">
      <c r="A8" s="51" t="s">
        <v>244</v>
      </c>
      <c r="B8" s="64" t="s">
        <v>282</v>
      </c>
      <c r="C8" s="51" t="s">
        <v>283</v>
      </c>
      <c r="D8" s="72">
        <f aca="true" t="shared" si="1" ref="D8:D39">SUM(E8,+L8)</f>
        <v>25989548</v>
      </c>
      <c r="E8" s="72">
        <f aca="true" t="shared" si="2" ref="E8:E39">+SUM(F8:I8,K8)</f>
        <v>13941695</v>
      </c>
      <c r="F8" s="72">
        <v>816653</v>
      </c>
      <c r="G8" s="72">
        <v>0</v>
      </c>
      <c r="H8" s="72">
        <v>3099800</v>
      </c>
      <c r="I8" s="72">
        <v>4337929</v>
      </c>
      <c r="J8" s="73">
        <v>0</v>
      </c>
      <c r="K8" s="72">
        <v>5687313</v>
      </c>
      <c r="L8" s="72">
        <v>12047853</v>
      </c>
      <c r="M8" s="72">
        <f aca="true" t="shared" si="3" ref="M8:M39">SUM(N8,+U8)</f>
        <v>985738</v>
      </c>
      <c r="N8" s="72">
        <f aca="true" t="shared" si="4" ref="N8:N39">+SUM(O8:R8,T8)</f>
        <v>115521</v>
      </c>
      <c r="O8" s="72">
        <v>0</v>
      </c>
      <c r="P8" s="72">
        <v>0</v>
      </c>
      <c r="Q8" s="72">
        <v>0</v>
      </c>
      <c r="R8" s="72">
        <v>103115</v>
      </c>
      <c r="S8" s="73">
        <v>0</v>
      </c>
      <c r="T8" s="72">
        <v>12406</v>
      </c>
      <c r="U8" s="72">
        <v>870217</v>
      </c>
      <c r="V8" s="72">
        <f aca="true" t="shared" si="5" ref="V8:V39">+SUM(D8,M8)</f>
        <v>26975286</v>
      </c>
      <c r="W8" s="72">
        <f aca="true" t="shared" si="6" ref="W8:W39">+SUM(E8,N8)</f>
        <v>14057216</v>
      </c>
      <c r="X8" s="72">
        <f aca="true" t="shared" si="7" ref="X8:X39">+SUM(F8,O8)</f>
        <v>816653</v>
      </c>
      <c r="Y8" s="72">
        <f aca="true" t="shared" si="8" ref="Y8:Y39">+SUM(G8,P8)</f>
        <v>0</v>
      </c>
      <c r="Z8" s="72">
        <f aca="true" t="shared" si="9" ref="Z8:Z39">+SUM(H8,Q8)</f>
        <v>3099800</v>
      </c>
      <c r="AA8" s="72">
        <f aca="true" t="shared" si="10" ref="AA8:AA39">+SUM(I8,R8)</f>
        <v>4441044</v>
      </c>
      <c r="AB8" s="73">
        <v>0</v>
      </c>
      <c r="AC8" s="72">
        <f aca="true" t="shared" si="11" ref="AC8:AC39">+SUM(K8,T8)</f>
        <v>5699719</v>
      </c>
      <c r="AD8" s="72">
        <f aca="true" t="shared" si="12" ref="AD8:AD39">+SUM(L8,U8)</f>
        <v>12918070</v>
      </c>
    </row>
    <row r="9" spans="1:30" s="50" customFormat="1" ht="12" customHeight="1">
      <c r="A9" s="51" t="s">
        <v>280</v>
      </c>
      <c r="B9" s="64" t="s">
        <v>284</v>
      </c>
      <c r="C9" s="51" t="s">
        <v>285</v>
      </c>
      <c r="D9" s="72">
        <f t="shared" si="1"/>
        <v>1016245</v>
      </c>
      <c r="E9" s="72">
        <f t="shared" si="2"/>
        <v>479404</v>
      </c>
      <c r="F9" s="72">
        <v>6119</v>
      </c>
      <c r="G9" s="72">
        <v>0</v>
      </c>
      <c r="H9" s="72">
        <v>21000</v>
      </c>
      <c r="I9" s="72">
        <v>400679</v>
      </c>
      <c r="J9" s="73">
        <v>0</v>
      </c>
      <c r="K9" s="72">
        <v>51606</v>
      </c>
      <c r="L9" s="72">
        <v>536841</v>
      </c>
      <c r="M9" s="72">
        <f t="shared" si="3"/>
        <v>140035</v>
      </c>
      <c r="N9" s="72">
        <f t="shared" si="4"/>
        <v>38712</v>
      </c>
      <c r="O9" s="72">
        <v>0</v>
      </c>
      <c r="P9" s="72">
        <v>0</v>
      </c>
      <c r="Q9" s="72">
        <v>0</v>
      </c>
      <c r="R9" s="72">
        <v>38712</v>
      </c>
      <c r="S9" s="73">
        <v>0</v>
      </c>
      <c r="T9" s="72">
        <v>0</v>
      </c>
      <c r="U9" s="72">
        <v>101323</v>
      </c>
      <c r="V9" s="72">
        <f t="shared" si="5"/>
        <v>1156280</v>
      </c>
      <c r="W9" s="72">
        <f t="shared" si="6"/>
        <v>518116</v>
      </c>
      <c r="X9" s="72">
        <f t="shared" si="7"/>
        <v>6119</v>
      </c>
      <c r="Y9" s="72">
        <f t="shared" si="8"/>
        <v>0</v>
      </c>
      <c r="Z9" s="72">
        <f t="shared" si="9"/>
        <v>21000</v>
      </c>
      <c r="AA9" s="72">
        <f t="shared" si="10"/>
        <v>439391</v>
      </c>
      <c r="AB9" s="73">
        <v>0</v>
      </c>
      <c r="AC9" s="72">
        <f t="shared" si="11"/>
        <v>51606</v>
      </c>
      <c r="AD9" s="72">
        <f t="shared" si="12"/>
        <v>638164</v>
      </c>
    </row>
    <row r="10" spans="1:30" s="50" customFormat="1" ht="12" customHeight="1">
      <c r="A10" s="51" t="s">
        <v>244</v>
      </c>
      <c r="B10" s="64" t="s">
        <v>286</v>
      </c>
      <c r="C10" s="51" t="s">
        <v>287</v>
      </c>
      <c r="D10" s="72">
        <f t="shared" si="1"/>
        <v>2203406</v>
      </c>
      <c r="E10" s="72">
        <f t="shared" si="2"/>
        <v>1067825</v>
      </c>
      <c r="F10" s="72">
        <v>436653</v>
      </c>
      <c r="G10" s="72">
        <v>605</v>
      </c>
      <c r="H10" s="72">
        <v>375200</v>
      </c>
      <c r="I10" s="72">
        <v>176669</v>
      </c>
      <c r="J10" s="73">
        <v>0</v>
      </c>
      <c r="K10" s="72">
        <v>78698</v>
      </c>
      <c r="L10" s="72">
        <v>1135581</v>
      </c>
      <c r="M10" s="72">
        <f t="shared" si="3"/>
        <v>198186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198186</v>
      </c>
      <c r="V10" s="72">
        <f t="shared" si="5"/>
        <v>2401592</v>
      </c>
      <c r="W10" s="72">
        <f t="shared" si="6"/>
        <v>1067825</v>
      </c>
      <c r="X10" s="72">
        <f t="shared" si="7"/>
        <v>436653</v>
      </c>
      <c r="Y10" s="72">
        <f t="shared" si="8"/>
        <v>605</v>
      </c>
      <c r="Z10" s="72">
        <f t="shared" si="9"/>
        <v>375200</v>
      </c>
      <c r="AA10" s="72">
        <f t="shared" si="10"/>
        <v>176669</v>
      </c>
      <c r="AB10" s="73">
        <v>0</v>
      </c>
      <c r="AC10" s="72">
        <f t="shared" si="11"/>
        <v>78698</v>
      </c>
      <c r="AD10" s="72">
        <f t="shared" si="12"/>
        <v>1333767</v>
      </c>
    </row>
    <row r="11" spans="1:30" s="50" customFormat="1" ht="12" customHeight="1">
      <c r="A11" s="51" t="s">
        <v>280</v>
      </c>
      <c r="B11" s="64" t="s">
        <v>288</v>
      </c>
      <c r="C11" s="51" t="s">
        <v>289</v>
      </c>
      <c r="D11" s="72">
        <f t="shared" si="1"/>
        <v>741676</v>
      </c>
      <c r="E11" s="72">
        <f t="shared" si="2"/>
        <v>330225</v>
      </c>
      <c r="F11" s="72">
        <v>51300</v>
      </c>
      <c r="G11" s="72">
        <v>18804</v>
      </c>
      <c r="H11" s="72">
        <v>0</v>
      </c>
      <c r="I11" s="72">
        <v>97761</v>
      </c>
      <c r="J11" s="73">
        <v>0</v>
      </c>
      <c r="K11" s="72">
        <v>162360</v>
      </c>
      <c r="L11" s="72">
        <v>411451</v>
      </c>
      <c r="M11" s="72">
        <f t="shared" si="3"/>
        <v>306588</v>
      </c>
      <c r="N11" s="72">
        <f t="shared" si="4"/>
        <v>180512</v>
      </c>
      <c r="O11" s="72">
        <v>0</v>
      </c>
      <c r="P11" s="72">
        <v>3221</v>
      </c>
      <c r="Q11" s="72">
        <v>0</v>
      </c>
      <c r="R11" s="72">
        <v>177264</v>
      </c>
      <c r="S11" s="73">
        <v>0</v>
      </c>
      <c r="T11" s="72">
        <v>27</v>
      </c>
      <c r="U11" s="72">
        <v>126076</v>
      </c>
      <c r="V11" s="72">
        <f t="shared" si="5"/>
        <v>1048264</v>
      </c>
      <c r="W11" s="72">
        <f t="shared" si="6"/>
        <v>510737</v>
      </c>
      <c r="X11" s="72">
        <f t="shared" si="7"/>
        <v>51300</v>
      </c>
      <c r="Y11" s="72">
        <f t="shared" si="8"/>
        <v>22025</v>
      </c>
      <c r="Z11" s="72">
        <f t="shared" si="9"/>
        <v>0</v>
      </c>
      <c r="AA11" s="72">
        <f t="shared" si="10"/>
        <v>275025</v>
      </c>
      <c r="AB11" s="73">
        <v>0</v>
      </c>
      <c r="AC11" s="72">
        <f t="shared" si="11"/>
        <v>162387</v>
      </c>
      <c r="AD11" s="72">
        <f t="shared" si="12"/>
        <v>537527</v>
      </c>
    </row>
    <row r="12" spans="1:30" s="50" customFormat="1" ht="12" customHeight="1">
      <c r="A12" s="53" t="s">
        <v>244</v>
      </c>
      <c r="B12" s="54" t="s">
        <v>290</v>
      </c>
      <c r="C12" s="53" t="s">
        <v>291</v>
      </c>
      <c r="D12" s="74">
        <f t="shared" si="1"/>
        <v>2140106</v>
      </c>
      <c r="E12" s="74">
        <f t="shared" si="2"/>
        <v>27610</v>
      </c>
      <c r="F12" s="74">
        <v>0</v>
      </c>
      <c r="G12" s="74">
        <v>0</v>
      </c>
      <c r="H12" s="74">
        <v>0</v>
      </c>
      <c r="I12" s="74">
        <v>27610</v>
      </c>
      <c r="J12" s="75">
        <v>0</v>
      </c>
      <c r="K12" s="74">
        <v>0</v>
      </c>
      <c r="L12" s="74">
        <v>2112496</v>
      </c>
      <c r="M12" s="74">
        <f t="shared" si="3"/>
        <v>426955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426955</v>
      </c>
      <c r="V12" s="74">
        <f t="shared" si="5"/>
        <v>2567061</v>
      </c>
      <c r="W12" s="74">
        <f t="shared" si="6"/>
        <v>27610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27610</v>
      </c>
      <c r="AB12" s="75">
        <v>0</v>
      </c>
      <c r="AC12" s="74">
        <f t="shared" si="11"/>
        <v>0</v>
      </c>
      <c r="AD12" s="74">
        <f t="shared" si="12"/>
        <v>2539451</v>
      </c>
    </row>
    <row r="13" spans="1:30" s="50" customFormat="1" ht="12" customHeight="1">
      <c r="A13" s="53" t="s">
        <v>280</v>
      </c>
      <c r="B13" s="54" t="s">
        <v>292</v>
      </c>
      <c r="C13" s="53" t="s">
        <v>293</v>
      </c>
      <c r="D13" s="74">
        <f t="shared" si="1"/>
        <v>480861</v>
      </c>
      <c r="E13" s="74">
        <f t="shared" si="2"/>
        <v>238743</v>
      </c>
      <c r="F13" s="74">
        <v>0</v>
      </c>
      <c r="G13" s="74">
        <v>12512</v>
      </c>
      <c r="H13" s="74">
        <v>0</v>
      </c>
      <c r="I13" s="74">
        <v>60099</v>
      </c>
      <c r="J13" s="75">
        <v>0</v>
      </c>
      <c r="K13" s="74">
        <v>166132</v>
      </c>
      <c r="L13" s="74">
        <v>242118</v>
      </c>
      <c r="M13" s="74">
        <f t="shared" si="3"/>
        <v>153351</v>
      </c>
      <c r="N13" s="74">
        <f t="shared" si="4"/>
        <v>90829</v>
      </c>
      <c r="O13" s="74">
        <v>0</v>
      </c>
      <c r="P13" s="74">
        <v>0</v>
      </c>
      <c r="Q13" s="74">
        <v>0</v>
      </c>
      <c r="R13" s="74">
        <v>90829</v>
      </c>
      <c r="S13" s="75">
        <v>0</v>
      </c>
      <c r="T13" s="74">
        <v>0</v>
      </c>
      <c r="U13" s="74">
        <v>62522</v>
      </c>
      <c r="V13" s="74">
        <f t="shared" si="5"/>
        <v>634212</v>
      </c>
      <c r="W13" s="74">
        <f t="shared" si="6"/>
        <v>329572</v>
      </c>
      <c r="X13" s="74">
        <f t="shared" si="7"/>
        <v>0</v>
      </c>
      <c r="Y13" s="74">
        <f t="shared" si="8"/>
        <v>12512</v>
      </c>
      <c r="Z13" s="74">
        <f t="shared" si="9"/>
        <v>0</v>
      </c>
      <c r="AA13" s="74">
        <f t="shared" si="10"/>
        <v>150928</v>
      </c>
      <c r="AB13" s="75">
        <v>0</v>
      </c>
      <c r="AC13" s="74">
        <f t="shared" si="11"/>
        <v>166132</v>
      </c>
      <c r="AD13" s="74">
        <f t="shared" si="12"/>
        <v>304640</v>
      </c>
    </row>
    <row r="14" spans="1:30" s="50" customFormat="1" ht="12" customHeight="1">
      <c r="A14" s="53" t="s">
        <v>244</v>
      </c>
      <c r="B14" s="54" t="s">
        <v>294</v>
      </c>
      <c r="C14" s="53" t="s">
        <v>295</v>
      </c>
      <c r="D14" s="74">
        <f t="shared" si="1"/>
        <v>1028092</v>
      </c>
      <c r="E14" s="74">
        <f t="shared" si="2"/>
        <v>367228</v>
      </c>
      <c r="F14" s="74">
        <v>0</v>
      </c>
      <c r="G14" s="74">
        <v>18465</v>
      </c>
      <c r="H14" s="74">
        <v>49100</v>
      </c>
      <c r="I14" s="74">
        <v>237075</v>
      </c>
      <c r="J14" s="75">
        <v>0</v>
      </c>
      <c r="K14" s="74">
        <v>62588</v>
      </c>
      <c r="L14" s="74">
        <v>660864</v>
      </c>
      <c r="M14" s="74">
        <f t="shared" si="3"/>
        <v>371543</v>
      </c>
      <c r="N14" s="74">
        <f t="shared" si="4"/>
        <v>156861</v>
      </c>
      <c r="O14" s="74">
        <v>0</v>
      </c>
      <c r="P14" s="74">
        <v>0</v>
      </c>
      <c r="Q14" s="74">
        <v>0</v>
      </c>
      <c r="R14" s="74">
        <v>156856</v>
      </c>
      <c r="S14" s="75">
        <v>0</v>
      </c>
      <c r="T14" s="74">
        <v>5</v>
      </c>
      <c r="U14" s="74">
        <v>214682</v>
      </c>
      <c r="V14" s="74">
        <f t="shared" si="5"/>
        <v>1399635</v>
      </c>
      <c r="W14" s="74">
        <f t="shared" si="6"/>
        <v>524089</v>
      </c>
      <c r="X14" s="74">
        <f t="shared" si="7"/>
        <v>0</v>
      </c>
      <c r="Y14" s="74">
        <f t="shared" si="8"/>
        <v>18465</v>
      </c>
      <c r="Z14" s="74">
        <f t="shared" si="9"/>
        <v>49100</v>
      </c>
      <c r="AA14" s="74">
        <f t="shared" si="10"/>
        <v>393931</v>
      </c>
      <c r="AB14" s="75">
        <v>0</v>
      </c>
      <c r="AC14" s="74">
        <f t="shared" si="11"/>
        <v>62593</v>
      </c>
      <c r="AD14" s="74">
        <f t="shared" si="12"/>
        <v>875546</v>
      </c>
    </row>
    <row r="15" spans="1:30" s="50" customFormat="1" ht="12" customHeight="1">
      <c r="A15" s="53" t="s">
        <v>280</v>
      </c>
      <c r="B15" s="54" t="s">
        <v>296</v>
      </c>
      <c r="C15" s="53" t="s">
        <v>297</v>
      </c>
      <c r="D15" s="74">
        <f t="shared" si="1"/>
        <v>866741</v>
      </c>
      <c r="E15" s="74">
        <f t="shared" si="2"/>
        <v>1697</v>
      </c>
      <c r="F15" s="74">
        <v>0</v>
      </c>
      <c r="G15" s="74">
        <v>0</v>
      </c>
      <c r="H15" s="74">
        <v>0</v>
      </c>
      <c r="I15" s="74">
        <v>1697</v>
      </c>
      <c r="J15" s="75">
        <v>0</v>
      </c>
      <c r="K15" s="74">
        <v>0</v>
      </c>
      <c r="L15" s="74">
        <v>865044</v>
      </c>
      <c r="M15" s="74">
        <f t="shared" si="3"/>
        <v>278418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278418</v>
      </c>
      <c r="V15" s="74">
        <f t="shared" si="5"/>
        <v>1145159</v>
      </c>
      <c r="W15" s="74">
        <f t="shared" si="6"/>
        <v>1697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1697</v>
      </c>
      <c r="AB15" s="75">
        <v>0</v>
      </c>
      <c r="AC15" s="74">
        <f t="shared" si="11"/>
        <v>0</v>
      </c>
      <c r="AD15" s="74">
        <f t="shared" si="12"/>
        <v>1143462</v>
      </c>
    </row>
    <row r="16" spans="1:30" s="50" customFormat="1" ht="12" customHeight="1">
      <c r="A16" s="53" t="s">
        <v>244</v>
      </c>
      <c r="B16" s="54" t="s">
        <v>298</v>
      </c>
      <c r="C16" s="53" t="s">
        <v>299</v>
      </c>
      <c r="D16" s="74">
        <f t="shared" si="1"/>
        <v>796879</v>
      </c>
      <c r="E16" s="74">
        <f t="shared" si="2"/>
        <v>6089</v>
      </c>
      <c r="F16" s="74">
        <v>0</v>
      </c>
      <c r="G16" s="74">
        <v>0</v>
      </c>
      <c r="H16" s="74">
        <v>0</v>
      </c>
      <c r="I16" s="74">
        <v>6089</v>
      </c>
      <c r="J16" s="75">
        <v>0</v>
      </c>
      <c r="K16" s="74">
        <v>0</v>
      </c>
      <c r="L16" s="74">
        <v>790790</v>
      </c>
      <c r="M16" s="74">
        <f t="shared" si="3"/>
        <v>59193</v>
      </c>
      <c r="N16" s="74">
        <f t="shared" si="4"/>
        <v>1257</v>
      </c>
      <c r="O16" s="74">
        <v>0</v>
      </c>
      <c r="P16" s="74">
        <v>0</v>
      </c>
      <c r="Q16" s="74">
        <v>0</v>
      </c>
      <c r="R16" s="74">
        <v>1257</v>
      </c>
      <c r="S16" s="75">
        <v>0</v>
      </c>
      <c r="T16" s="74">
        <v>0</v>
      </c>
      <c r="U16" s="74">
        <v>57936</v>
      </c>
      <c r="V16" s="74">
        <f t="shared" si="5"/>
        <v>856072</v>
      </c>
      <c r="W16" s="74">
        <f t="shared" si="6"/>
        <v>7346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7346</v>
      </c>
      <c r="AB16" s="75">
        <v>0</v>
      </c>
      <c r="AC16" s="74">
        <f t="shared" si="11"/>
        <v>0</v>
      </c>
      <c r="AD16" s="74">
        <f t="shared" si="12"/>
        <v>848726</v>
      </c>
    </row>
    <row r="17" spans="1:30" s="50" customFormat="1" ht="12" customHeight="1">
      <c r="A17" s="53" t="s">
        <v>280</v>
      </c>
      <c r="B17" s="54" t="s">
        <v>300</v>
      </c>
      <c r="C17" s="53" t="s">
        <v>301</v>
      </c>
      <c r="D17" s="74">
        <f t="shared" si="1"/>
        <v>1118854</v>
      </c>
      <c r="E17" s="74">
        <f t="shared" si="2"/>
        <v>7071</v>
      </c>
      <c r="F17" s="74">
        <v>0</v>
      </c>
      <c r="G17" s="74">
        <v>0</v>
      </c>
      <c r="H17" s="74">
        <v>0</v>
      </c>
      <c r="I17" s="74">
        <v>6966</v>
      </c>
      <c r="J17" s="75">
        <v>0</v>
      </c>
      <c r="K17" s="74">
        <v>105</v>
      </c>
      <c r="L17" s="74">
        <v>1111783</v>
      </c>
      <c r="M17" s="74">
        <f t="shared" si="3"/>
        <v>89249</v>
      </c>
      <c r="N17" s="74">
        <f t="shared" si="4"/>
        <v>3341</v>
      </c>
      <c r="O17" s="74">
        <v>0</v>
      </c>
      <c r="P17" s="74">
        <v>8</v>
      </c>
      <c r="Q17" s="74">
        <v>0</v>
      </c>
      <c r="R17" s="74">
        <v>3303</v>
      </c>
      <c r="S17" s="75">
        <v>0</v>
      </c>
      <c r="T17" s="74">
        <v>30</v>
      </c>
      <c r="U17" s="74">
        <v>85908</v>
      </c>
      <c r="V17" s="74">
        <f t="shared" si="5"/>
        <v>1208103</v>
      </c>
      <c r="W17" s="74">
        <f t="shared" si="6"/>
        <v>10412</v>
      </c>
      <c r="X17" s="74">
        <f t="shared" si="7"/>
        <v>0</v>
      </c>
      <c r="Y17" s="74">
        <f t="shared" si="8"/>
        <v>8</v>
      </c>
      <c r="Z17" s="74">
        <f t="shared" si="9"/>
        <v>0</v>
      </c>
      <c r="AA17" s="74">
        <f t="shared" si="10"/>
        <v>10269</v>
      </c>
      <c r="AB17" s="75">
        <v>0</v>
      </c>
      <c r="AC17" s="74">
        <f t="shared" si="11"/>
        <v>135</v>
      </c>
      <c r="AD17" s="74">
        <f t="shared" si="12"/>
        <v>1197691</v>
      </c>
    </row>
    <row r="18" spans="1:30" s="50" customFormat="1" ht="12" customHeight="1">
      <c r="A18" s="53" t="s">
        <v>244</v>
      </c>
      <c r="B18" s="54" t="s">
        <v>302</v>
      </c>
      <c r="C18" s="53" t="s">
        <v>303</v>
      </c>
      <c r="D18" s="74">
        <f t="shared" si="1"/>
        <v>877403</v>
      </c>
      <c r="E18" s="74">
        <f t="shared" si="2"/>
        <v>11855</v>
      </c>
      <c r="F18" s="74">
        <v>980</v>
      </c>
      <c r="G18" s="74">
        <v>5200</v>
      </c>
      <c r="H18" s="74">
        <v>0</v>
      </c>
      <c r="I18" s="74">
        <v>5675</v>
      </c>
      <c r="J18" s="75">
        <v>0</v>
      </c>
      <c r="K18" s="74">
        <v>0</v>
      </c>
      <c r="L18" s="74">
        <v>865548</v>
      </c>
      <c r="M18" s="74">
        <f t="shared" si="3"/>
        <v>85492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85492</v>
      </c>
      <c r="V18" s="74">
        <f t="shared" si="5"/>
        <v>962895</v>
      </c>
      <c r="W18" s="74">
        <f t="shared" si="6"/>
        <v>11855</v>
      </c>
      <c r="X18" s="74">
        <f t="shared" si="7"/>
        <v>980</v>
      </c>
      <c r="Y18" s="74">
        <f t="shared" si="8"/>
        <v>5200</v>
      </c>
      <c r="Z18" s="74">
        <f t="shared" si="9"/>
        <v>0</v>
      </c>
      <c r="AA18" s="74">
        <f t="shared" si="10"/>
        <v>5675</v>
      </c>
      <c r="AB18" s="75">
        <v>0</v>
      </c>
      <c r="AC18" s="74">
        <f t="shared" si="11"/>
        <v>0</v>
      </c>
      <c r="AD18" s="74">
        <f t="shared" si="12"/>
        <v>951040</v>
      </c>
    </row>
    <row r="19" spans="1:30" s="50" customFormat="1" ht="12" customHeight="1">
      <c r="A19" s="53" t="s">
        <v>280</v>
      </c>
      <c r="B19" s="54" t="s">
        <v>304</v>
      </c>
      <c r="C19" s="53" t="s">
        <v>305</v>
      </c>
      <c r="D19" s="74">
        <f t="shared" si="1"/>
        <v>941667</v>
      </c>
      <c r="E19" s="74">
        <f t="shared" si="2"/>
        <v>194887</v>
      </c>
      <c r="F19" s="74">
        <v>44692</v>
      </c>
      <c r="G19" s="74">
        <v>22197</v>
      </c>
      <c r="H19" s="74">
        <v>67600</v>
      </c>
      <c r="I19" s="74">
        <v>51940</v>
      </c>
      <c r="J19" s="75">
        <v>0</v>
      </c>
      <c r="K19" s="74">
        <v>8458</v>
      </c>
      <c r="L19" s="74">
        <v>746780</v>
      </c>
      <c r="M19" s="74">
        <f t="shared" si="3"/>
        <v>163094</v>
      </c>
      <c r="N19" s="74">
        <f t="shared" si="4"/>
        <v>69513</v>
      </c>
      <c r="O19" s="74">
        <v>0</v>
      </c>
      <c r="P19" s="74">
        <v>6979</v>
      </c>
      <c r="Q19" s="74">
        <v>45100</v>
      </c>
      <c r="R19" s="74">
        <v>17434</v>
      </c>
      <c r="S19" s="75">
        <v>0</v>
      </c>
      <c r="T19" s="74">
        <v>0</v>
      </c>
      <c r="U19" s="74">
        <v>93581</v>
      </c>
      <c r="V19" s="74">
        <f t="shared" si="5"/>
        <v>1104761</v>
      </c>
      <c r="W19" s="74">
        <f t="shared" si="6"/>
        <v>264400</v>
      </c>
      <c r="X19" s="74">
        <f t="shared" si="7"/>
        <v>44692</v>
      </c>
      <c r="Y19" s="74">
        <f t="shared" si="8"/>
        <v>29176</v>
      </c>
      <c r="Z19" s="74">
        <f t="shared" si="9"/>
        <v>112700</v>
      </c>
      <c r="AA19" s="74">
        <f t="shared" si="10"/>
        <v>69374</v>
      </c>
      <c r="AB19" s="75">
        <v>0</v>
      </c>
      <c r="AC19" s="74">
        <f t="shared" si="11"/>
        <v>8458</v>
      </c>
      <c r="AD19" s="74">
        <f t="shared" si="12"/>
        <v>840361</v>
      </c>
    </row>
    <row r="20" spans="1:30" s="50" customFormat="1" ht="12" customHeight="1">
      <c r="A20" s="53" t="s">
        <v>244</v>
      </c>
      <c r="B20" s="54" t="s">
        <v>306</v>
      </c>
      <c r="C20" s="53" t="s">
        <v>307</v>
      </c>
      <c r="D20" s="74">
        <f t="shared" si="1"/>
        <v>850729</v>
      </c>
      <c r="E20" s="74">
        <f t="shared" si="2"/>
        <v>245122</v>
      </c>
      <c r="F20" s="74">
        <v>50767</v>
      </c>
      <c r="G20" s="74">
        <v>4200</v>
      </c>
      <c r="H20" s="74">
        <v>40700</v>
      </c>
      <c r="I20" s="74">
        <v>56134</v>
      </c>
      <c r="J20" s="75">
        <v>0</v>
      </c>
      <c r="K20" s="74">
        <v>93321</v>
      </c>
      <c r="L20" s="74">
        <v>605607</v>
      </c>
      <c r="M20" s="74">
        <f t="shared" si="3"/>
        <v>617181</v>
      </c>
      <c r="N20" s="74">
        <f t="shared" si="4"/>
        <v>366816</v>
      </c>
      <c r="O20" s="74">
        <v>0</v>
      </c>
      <c r="P20" s="74">
        <v>14200</v>
      </c>
      <c r="Q20" s="74">
        <v>81500</v>
      </c>
      <c r="R20" s="74">
        <v>271116</v>
      </c>
      <c r="S20" s="75">
        <v>0</v>
      </c>
      <c r="T20" s="74">
        <v>0</v>
      </c>
      <c r="U20" s="74">
        <v>250365</v>
      </c>
      <c r="V20" s="74">
        <f t="shared" si="5"/>
        <v>1467910</v>
      </c>
      <c r="W20" s="74">
        <f t="shared" si="6"/>
        <v>611938</v>
      </c>
      <c r="X20" s="74">
        <f t="shared" si="7"/>
        <v>50767</v>
      </c>
      <c r="Y20" s="74">
        <f t="shared" si="8"/>
        <v>18400</v>
      </c>
      <c r="Z20" s="74">
        <f t="shared" si="9"/>
        <v>122200</v>
      </c>
      <c r="AA20" s="74">
        <f t="shared" si="10"/>
        <v>327250</v>
      </c>
      <c r="AB20" s="75">
        <v>0</v>
      </c>
      <c r="AC20" s="74">
        <f t="shared" si="11"/>
        <v>93321</v>
      </c>
      <c r="AD20" s="74">
        <f t="shared" si="12"/>
        <v>855972</v>
      </c>
    </row>
    <row r="21" spans="1:30" s="50" customFormat="1" ht="12" customHeight="1">
      <c r="A21" s="53" t="s">
        <v>280</v>
      </c>
      <c r="B21" s="54" t="s">
        <v>308</v>
      </c>
      <c r="C21" s="53" t="s">
        <v>309</v>
      </c>
      <c r="D21" s="74">
        <f t="shared" si="1"/>
        <v>195787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195787</v>
      </c>
      <c r="M21" s="74">
        <f t="shared" si="3"/>
        <v>133732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133732</v>
      </c>
      <c r="V21" s="74">
        <f t="shared" si="5"/>
        <v>329519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329519</v>
      </c>
    </row>
    <row r="22" spans="1:30" s="50" customFormat="1" ht="12" customHeight="1">
      <c r="A22" s="53" t="s">
        <v>244</v>
      </c>
      <c r="B22" s="54" t="s">
        <v>310</v>
      </c>
      <c r="C22" s="53" t="s">
        <v>311</v>
      </c>
      <c r="D22" s="74">
        <f t="shared" si="1"/>
        <v>825892</v>
      </c>
      <c r="E22" s="74">
        <f t="shared" si="2"/>
        <v>1099</v>
      </c>
      <c r="F22" s="74">
        <v>0</v>
      </c>
      <c r="G22" s="74">
        <v>0</v>
      </c>
      <c r="H22" s="74">
        <v>0</v>
      </c>
      <c r="I22" s="74">
        <v>1099</v>
      </c>
      <c r="J22" s="75">
        <v>0</v>
      </c>
      <c r="K22" s="74">
        <v>0</v>
      </c>
      <c r="L22" s="74">
        <v>824793</v>
      </c>
      <c r="M22" s="74">
        <f t="shared" si="3"/>
        <v>120394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120394</v>
      </c>
      <c r="V22" s="74">
        <f t="shared" si="5"/>
        <v>946286</v>
      </c>
      <c r="W22" s="74">
        <f t="shared" si="6"/>
        <v>1099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1099</v>
      </c>
      <c r="AB22" s="75">
        <v>0</v>
      </c>
      <c r="AC22" s="74">
        <f t="shared" si="11"/>
        <v>0</v>
      </c>
      <c r="AD22" s="74">
        <f t="shared" si="12"/>
        <v>945187</v>
      </c>
    </row>
    <row r="23" spans="1:30" s="50" customFormat="1" ht="12" customHeight="1">
      <c r="A23" s="53" t="s">
        <v>280</v>
      </c>
      <c r="B23" s="54" t="s">
        <v>312</v>
      </c>
      <c r="C23" s="53" t="s">
        <v>313</v>
      </c>
      <c r="D23" s="74">
        <f t="shared" si="1"/>
        <v>233877</v>
      </c>
      <c r="E23" s="74">
        <f t="shared" si="2"/>
        <v>1846</v>
      </c>
      <c r="F23" s="74">
        <v>0</v>
      </c>
      <c r="G23" s="74">
        <v>0</v>
      </c>
      <c r="H23" s="74">
        <v>0</v>
      </c>
      <c r="I23" s="74">
        <v>1846</v>
      </c>
      <c r="J23" s="75">
        <v>0</v>
      </c>
      <c r="K23" s="74">
        <v>0</v>
      </c>
      <c r="L23" s="74">
        <v>232031</v>
      </c>
      <c r="M23" s="74">
        <f t="shared" si="3"/>
        <v>7839</v>
      </c>
      <c r="N23" s="74">
        <f t="shared" si="4"/>
        <v>1022</v>
      </c>
      <c r="O23" s="74">
        <v>0</v>
      </c>
      <c r="P23" s="74">
        <v>0</v>
      </c>
      <c r="Q23" s="74">
        <v>0</v>
      </c>
      <c r="R23" s="74">
        <v>1022</v>
      </c>
      <c r="S23" s="75">
        <v>0</v>
      </c>
      <c r="T23" s="74">
        <v>0</v>
      </c>
      <c r="U23" s="74">
        <v>6817</v>
      </c>
      <c r="V23" s="74">
        <f t="shared" si="5"/>
        <v>241716</v>
      </c>
      <c r="W23" s="74">
        <f t="shared" si="6"/>
        <v>2868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2868</v>
      </c>
      <c r="AB23" s="75">
        <v>0</v>
      </c>
      <c r="AC23" s="74">
        <f t="shared" si="11"/>
        <v>0</v>
      </c>
      <c r="AD23" s="74">
        <f t="shared" si="12"/>
        <v>238848</v>
      </c>
    </row>
    <row r="24" spans="1:30" s="50" customFormat="1" ht="12" customHeight="1">
      <c r="A24" s="53" t="s">
        <v>244</v>
      </c>
      <c r="B24" s="54" t="s">
        <v>314</v>
      </c>
      <c r="C24" s="53" t="s">
        <v>315</v>
      </c>
      <c r="D24" s="74">
        <f t="shared" si="1"/>
        <v>249586</v>
      </c>
      <c r="E24" s="74">
        <f t="shared" si="2"/>
        <v>17067</v>
      </c>
      <c r="F24" s="74">
        <v>16275</v>
      </c>
      <c r="G24" s="74">
        <v>0</v>
      </c>
      <c r="H24" s="74">
        <v>0</v>
      </c>
      <c r="I24" s="74">
        <v>792</v>
      </c>
      <c r="J24" s="75">
        <v>0</v>
      </c>
      <c r="K24" s="74">
        <v>0</v>
      </c>
      <c r="L24" s="74">
        <v>232519</v>
      </c>
      <c r="M24" s="74">
        <f t="shared" si="3"/>
        <v>44005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44005</v>
      </c>
      <c r="V24" s="74">
        <f t="shared" si="5"/>
        <v>293591</v>
      </c>
      <c r="W24" s="74">
        <f t="shared" si="6"/>
        <v>17067</v>
      </c>
      <c r="X24" s="74">
        <f t="shared" si="7"/>
        <v>16275</v>
      </c>
      <c r="Y24" s="74">
        <f t="shared" si="8"/>
        <v>0</v>
      </c>
      <c r="Z24" s="74">
        <f t="shared" si="9"/>
        <v>0</v>
      </c>
      <c r="AA24" s="74">
        <f t="shared" si="10"/>
        <v>792</v>
      </c>
      <c r="AB24" s="75">
        <v>0</v>
      </c>
      <c r="AC24" s="74">
        <f t="shared" si="11"/>
        <v>0</v>
      </c>
      <c r="AD24" s="74">
        <f t="shared" si="12"/>
        <v>276524</v>
      </c>
    </row>
    <row r="25" spans="1:30" s="50" customFormat="1" ht="12" customHeight="1">
      <c r="A25" s="53" t="s">
        <v>316</v>
      </c>
      <c r="B25" s="54" t="s">
        <v>317</v>
      </c>
      <c r="C25" s="53" t="s">
        <v>318</v>
      </c>
      <c r="D25" s="74">
        <f t="shared" si="1"/>
        <v>101360</v>
      </c>
      <c r="E25" s="74">
        <f t="shared" si="2"/>
        <v>231</v>
      </c>
      <c r="F25" s="74">
        <v>0</v>
      </c>
      <c r="G25" s="74">
        <v>0</v>
      </c>
      <c r="H25" s="74">
        <v>0</v>
      </c>
      <c r="I25" s="74">
        <v>231</v>
      </c>
      <c r="J25" s="75">
        <v>0</v>
      </c>
      <c r="K25" s="74">
        <v>0</v>
      </c>
      <c r="L25" s="74">
        <v>101129</v>
      </c>
      <c r="M25" s="74">
        <f t="shared" si="3"/>
        <v>31913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31913</v>
      </c>
      <c r="V25" s="74">
        <f t="shared" si="5"/>
        <v>133273</v>
      </c>
      <c r="W25" s="74">
        <f t="shared" si="6"/>
        <v>231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231</v>
      </c>
      <c r="AB25" s="75">
        <v>0</v>
      </c>
      <c r="AC25" s="74">
        <f t="shared" si="11"/>
        <v>0</v>
      </c>
      <c r="AD25" s="74">
        <f t="shared" si="12"/>
        <v>133042</v>
      </c>
    </row>
    <row r="26" spans="1:30" s="50" customFormat="1" ht="12" customHeight="1">
      <c r="A26" s="53" t="s">
        <v>244</v>
      </c>
      <c r="B26" s="54" t="s">
        <v>319</v>
      </c>
      <c r="C26" s="53" t="s">
        <v>320</v>
      </c>
      <c r="D26" s="74">
        <f t="shared" si="1"/>
        <v>121319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121319</v>
      </c>
      <c r="M26" s="74">
        <f t="shared" si="3"/>
        <v>53831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53831</v>
      </c>
      <c r="V26" s="74">
        <f t="shared" si="5"/>
        <v>175150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175150</v>
      </c>
    </row>
    <row r="27" spans="1:30" s="50" customFormat="1" ht="12" customHeight="1">
      <c r="A27" s="53" t="s">
        <v>316</v>
      </c>
      <c r="B27" s="54" t="s">
        <v>321</v>
      </c>
      <c r="C27" s="53" t="s">
        <v>322</v>
      </c>
      <c r="D27" s="74">
        <f t="shared" si="1"/>
        <v>78903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78903</v>
      </c>
      <c r="M27" s="74">
        <f t="shared" si="3"/>
        <v>16496</v>
      </c>
      <c r="N27" s="74">
        <f t="shared" si="4"/>
        <v>552</v>
      </c>
      <c r="O27" s="74">
        <v>276</v>
      </c>
      <c r="P27" s="74">
        <v>276</v>
      </c>
      <c r="Q27" s="74">
        <v>0</v>
      </c>
      <c r="R27" s="74">
        <v>0</v>
      </c>
      <c r="S27" s="75">
        <v>0</v>
      </c>
      <c r="T27" s="74">
        <v>0</v>
      </c>
      <c r="U27" s="74">
        <v>15944</v>
      </c>
      <c r="V27" s="74">
        <f t="shared" si="5"/>
        <v>95399</v>
      </c>
      <c r="W27" s="74">
        <f t="shared" si="6"/>
        <v>552</v>
      </c>
      <c r="X27" s="74">
        <f t="shared" si="7"/>
        <v>276</v>
      </c>
      <c r="Y27" s="74">
        <f t="shared" si="8"/>
        <v>276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94847</v>
      </c>
    </row>
    <row r="28" spans="1:30" s="50" customFormat="1" ht="12" customHeight="1">
      <c r="A28" s="53" t="s">
        <v>244</v>
      </c>
      <c r="B28" s="54" t="s">
        <v>323</v>
      </c>
      <c r="C28" s="53" t="s">
        <v>324</v>
      </c>
      <c r="D28" s="74">
        <f t="shared" si="1"/>
        <v>213323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213323</v>
      </c>
      <c r="M28" s="74">
        <f t="shared" si="3"/>
        <v>58002</v>
      </c>
      <c r="N28" s="74">
        <f t="shared" si="4"/>
        <v>1876</v>
      </c>
      <c r="O28" s="74">
        <v>938</v>
      </c>
      <c r="P28" s="74">
        <v>938</v>
      </c>
      <c r="Q28" s="74">
        <v>0</v>
      </c>
      <c r="R28" s="74">
        <v>0</v>
      </c>
      <c r="S28" s="75">
        <v>0</v>
      </c>
      <c r="T28" s="74">
        <v>0</v>
      </c>
      <c r="U28" s="74">
        <v>56126</v>
      </c>
      <c r="V28" s="74">
        <f t="shared" si="5"/>
        <v>271325</v>
      </c>
      <c r="W28" s="74">
        <f t="shared" si="6"/>
        <v>1876</v>
      </c>
      <c r="X28" s="74">
        <f t="shared" si="7"/>
        <v>938</v>
      </c>
      <c r="Y28" s="74">
        <f t="shared" si="8"/>
        <v>938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269449</v>
      </c>
    </row>
    <row r="29" spans="1:30" s="50" customFormat="1" ht="12" customHeight="1">
      <c r="A29" s="53" t="s">
        <v>244</v>
      </c>
      <c r="B29" s="54" t="s">
        <v>325</v>
      </c>
      <c r="C29" s="53" t="s">
        <v>326</v>
      </c>
      <c r="D29" s="74">
        <f t="shared" si="1"/>
        <v>264188</v>
      </c>
      <c r="E29" s="74">
        <f t="shared" si="2"/>
        <v>11488</v>
      </c>
      <c r="F29" s="74">
        <v>0</v>
      </c>
      <c r="G29" s="74">
        <v>0</v>
      </c>
      <c r="H29" s="74">
        <v>0</v>
      </c>
      <c r="I29" s="74">
        <v>691</v>
      </c>
      <c r="J29" s="75">
        <v>0</v>
      </c>
      <c r="K29" s="74">
        <v>10797</v>
      </c>
      <c r="L29" s="74">
        <v>252700</v>
      </c>
      <c r="M29" s="74">
        <f t="shared" si="3"/>
        <v>41147</v>
      </c>
      <c r="N29" s="74">
        <f t="shared" si="4"/>
        <v>18526</v>
      </c>
      <c r="O29" s="74">
        <v>0</v>
      </c>
      <c r="P29" s="74">
        <v>0</v>
      </c>
      <c r="Q29" s="74">
        <v>0</v>
      </c>
      <c r="R29" s="74">
        <v>18526</v>
      </c>
      <c r="S29" s="75">
        <v>0</v>
      </c>
      <c r="T29" s="74">
        <v>0</v>
      </c>
      <c r="U29" s="74">
        <v>22621</v>
      </c>
      <c r="V29" s="74">
        <f t="shared" si="5"/>
        <v>305335</v>
      </c>
      <c r="W29" s="74">
        <f t="shared" si="6"/>
        <v>30014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19217</v>
      </c>
      <c r="AB29" s="75">
        <v>0</v>
      </c>
      <c r="AC29" s="74">
        <f t="shared" si="11"/>
        <v>10797</v>
      </c>
      <c r="AD29" s="74">
        <f t="shared" si="12"/>
        <v>275321</v>
      </c>
    </row>
    <row r="30" spans="1:30" s="50" customFormat="1" ht="12" customHeight="1">
      <c r="A30" s="53" t="s">
        <v>244</v>
      </c>
      <c r="B30" s="54" t="s">
        <v>327</v>
      </c>
      <c r="C30" s="53" t="s">
        <v>328</v>
      </c>
      <c r="D30" s="74">
        <f t="shared" si="1"/>
        <v>120162</v>
      </c>
      <c r="E30" s="74">
        <f t="shared" si="2"/>
        <v>1742</v>
      </c>
      <c r="F30" s="74">
        <v>0</v>
      </c>
      <c r="G30" s="74">
        <v>0</v>
      </c>
      <c r="H30" s="74">
        <v>0</v>
      </c>
      <c r="I30" s="74">
        <v>1742</v>
      </c>
      <c r="J30" s="75">
        <v>0</v>
      </c>
      <c r="K30" s="74">
        <v>0</v>
      </c>
      <c r="L30" s="74">
        <v>118420</v>
      </c>
      <c r="M30" s="74">
        <f t="shared" si="3"/>
        <v>33992</v>
      </c>
      <c r="N30" s="74">
        <f t="shared" si="4"/>
        <v>3702</v>
      </c>
      <c r="O30" s="74">
        <v>1851</v>
      </c>
      <c r="P30" s="74">
        <v>1851</v>
      </c>
      <c r="Q30" s="74">
        <v>0</v>
      </c>
      <c r="R30" s="74">
        <v>0</v>
      </c>
      <c r="S30" s="75">
        <v>0</v>
      </c>
      <c r="T30" s="74">
        <v>0</v>
      </c>
      <c r="U30" s="74">
        <v>30290</v>
      </c>
      <c r="V30" s="74">
        <f t="shared" si="5"/>
        <v>154154</v>
      </c>
      <c r="W30" s="74">
        <f t="shared" si="6"/>
        <v>5444</v>
      </c>
      <c r="X30" s="74">
        <f t="shared" si="7"/>
        <v>1851</v>
      </c>
      <c r="Y30" s="74">
        <f t="shared" si="8"/>
        <v>1851</v>
      </c>
      <c r="Z30" s="74">
        <f t="shared" si="9"/>
        <v>0</v>
      </c>
      <c r="AA30" s="74">
        <f t="shared" si="10"/>
        <v>1742</v>
      </c>
      <c r="AB30" s="75">
        <v>0</v>
      </c>
      <c r="AC30" s="74">
        <f t="shared" si="11"/>
        <v>0</v>
      </c>
      <c r="AD30" s="74">
        <f t="shared" si="12"/>
        <v>148710</v>
      </c>
    </row>
    <row r="31" spans="1:30" s="50" customFormat="1" ht="12" customHeight="1">
      <c r="A31" s="53" t="s">
        <v>244</v>
      </c>
      <c r="B31" s="54" t="s">
        <v>329</v>
      </c>
      <c r="C31" s="53" t="s">
        <v>330</v>
      </c>
      <c r="D31" s="74">
        <f t="shared" si="1"/>
        <v>96770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96770</v>
      </c>
      <c r="M31" s="74">
        <f t="shared" si="3"/>
        <v>105553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105553</v>
      </c>
      <c r="V31" s="74">
        <f t="shared" si="5"/>
        <v>202323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202323</v>
      </c>
    </row>
    <row r="32" spans="1:30" s="50" customFormat="1" ht="12" customHeight="1">
      <c r="A32" s="53" t="s">
        <v>244</v>
      </c>
      <c r="B32" s="54" t="s">
        <v>331</v>
      </c>
      <c r="C32" s="53" t="s">
        <v>332</v>
      </c>
      <c r="D32" s="74">
        <f t="shared" si="1"/>
        <v>65639</v>
      </c>
      <c r="E32" s="74">
        <f t="shared" si="2"/>
        <v>3860</v>
      </c>
      <c r="F32" s="74">
        <v>0</v>
      </c>
      <c r="G32" s="74">
        <v>3449</v>
      </c>
      <c r="H32" s="74">
        <v>0</v>
      </c>
      <c r="I32" s="74">
        <v>95</v>
      </c>
      <c r="J32" s="75">
        <v>0</v>
      </c>
      <c r="K32" s="74">
        <v>316</v>
      </c>
      <c r="L32" s="74">
        <v>61779</v>
      </c>
      <c r="M32" s="74">
        <f t="shared" si="3"/>
        <v>23927</v>
      </c>
      <c r="N32" s="74">
        <f t="shared" si="4"/>
        <v>17343</v>
      </c>
      <c r="O32" s="74">
        <v>0</v>
      </c>
      <c r="P32" s="74">
        <v>0</v>
      </c>
      <c r="Q32" s="74">
        <v>0</v>
      </c>
      <c r="R32" s="74">
        <v>17343</v>
      </c>
      <c r="S32" s="75">
        <v>0</v>
      </c>
      <c r="T32" s="74">
        <v>0</v>
      </c>
      <c r="U32" s="74">
        <v>6584</v>
      </c>
      <c r="V32" s="74">
        <f t="shared" si="5"/>
        <v>89566</v>
      </c>
      <c r="W32" s="74">
        <f t="shared" si="6"/>
        <v>21203</v>
      </c>
      <c r="X32" s="74">
        <f t="shared" si="7"/>
        <v>0</v>
      </c>
      <c r="Y32" s="74">
        <f t="shared" si="8"/>
        <v>3449</v>
      </c>
      <c r="Z32" s="74">
        <f t="shared" si="9"/>
        <v>0</v>
      </c>
      <c r="AA32" s="74">
        <f t="shared" si="10"/>
        <v>17438</v>
      </c>
      <c r="AB32" s="75">
        <v>0</v>
      </c>
      <c r="AC32" s="74">
        <f t="shared" si="11"/>
        <v>316</v>
      </c>
      <c r="AD32" s="74">
        <f t="shared" si="12"/>
        <v>68363</v>
      </c>
    </row>
    <row r="33" spans="1:30" s="50" customFormat="1" ht="12" customHeight="1">
      <c r="A33" s="53" t="s">
        <v>244</v>
      </c>
      <c r="B33" s="54" t="s">
        <v>333</v>
      </c>
      <c r="C33" s="53" t="s">
        <v>334</v>
      </c>
      <c r="D33" s="74">
        <f t="shared" si="1"/>
        <v>330666</v>
      </c>
      <c r="E33" s="74">
        <f t="shared" si="2"/>
        <v>23877</v>
      </c>
      <c r="F33" s="74">
        <v>0</v>
      </c>
      <c r="G33" s="74">
        <v>3933</v>
      </c>
      <c r="H33" s="74">
        <v>11100</v>
      </c>
      <c r="I33" s="74">
        <v>6278</v>
      </c>
      <c r="J33" s="75">
        <v>0</v>
      </c>
      <c r="K33" s="74">
        <v>2566</v>
      </c>
      <c r="L33" s="74">
        <v>306789</v>
      </c>
      <c r="M33" s="74">
        <f t="shared" si="3"/>
        <v>142137</v>
      </c>
      <c r="N33" s="74">
        <f t="shared" si="4"/>
        <v>101991</v>
      </c>
      <c r="O33" s="74">
        <v>558</v>
      </c>
      <c r="P33" s="74"/>
      <c r="Q33" s="74">
        <v>6600</v>
      </c>
      <c r="R33" s="74">
        <v>94833</v>
      </c>
      <c r="S33" s="75">
        <v>0</v>
      </c>
      <c r="T33" s="74">
        <v>0</v>
      </c>
      <c r="U33" s="74">
        <v>40146</v>
      </c>
      <c r="V33" s="74">
        <f t="shared" si="5"/>
        <v>472803</v>
      </c>
      <c r="W33" s="74">
        <f t="shared" si="6"/>
        <v>125868</v>
      </c>
      <c r="X33" s="74">
        <f t="shared" si="7"/>
        <v>558</v>
      </c>
      <c r="Y33" s="74">
        <f t="shared" si="8"/>
        <v>3933</v>
      </c>
      <c r="Z33" s="74">
        <f t="shared" si="9"/>
        <v>17700</v>
      </c>
      <c r="AA33" s="74">
        <f t="shared" si="10"/>
        <v>101111</v>
      </c>
      <c r="AB33" s="75">
        <v>0</v>
      </c>
      <c r="AC33" s="74">
        <f t="shared" si="11"/>
        <v>2566</v>
      </c>
      <c r="AD33" s="74">
        <f t="shared" si="12"/>
        <v>346935</v>
      </c>
    </row>
    <row r="34" spans="1:30" s="50" customFormat="1" ht="12" customHeight="1">
      <c r="A34" s="53" t="s">
        <v>244</v>
      </c>
      <c r="B34" s="54" t="s">
        <v>335</v>
      </c>
      <c r="C34" s="53" t="s">
        <v>336</v>
      </c>
      <c r="D34" s="74">
        <f t="shared" si="1"/>
        <v>345148</v>
      </c>
      <c r="E34" s="74">
        <f t="shared" si="2"/>
        <v>225141</v>
      </c>
      <c r="F34" s="74">
        <v>0</v>
      </c>
      <c r="G34" s="74">
        <v>0</v>
      </c>
      <c r="H34" s="74">
        <v>0</v>
      </c>
      <c r="I34" s="74">
        <v>225141</v>
      </c>
      <c r="J34" s="75">
        <v>289723</v>
      </c>
      <c r="K34" s="74">
        <v>0</v>
      </c>
      <c r="L34" s="74">
        <v>120007</v>
      </c>
      <c r="M34" s="74">
        <f t="shared" si="3"/>
        <v>89428</v>
      </c>
      <c r="N34" s="74">
        <f t="shared" si="4"/>
        <v>65463</v>
      </c>
      <c r="O34" s="74">
        <v>0</v>
      </c>
      <c r="P34" s="74">
        <v>0</v>
      </c>
      <c r="Q34" s="74">
        <v>0</v>
      </c>
      <c r="R34" s="74">
        <v>65463</v>
      </c>
      <c r="S34" s="75">
        <v>239285</v>
      </c>
      <c r="T34" s="74">
        <v>0</v>
      </c>
      <c r="U34" s="74">
        <v>23965</v>
      </c>
      <c r="V34" s="74">
        <f t="shared" si="5"/>
        <v>434576</v>
      </c>
      <c r="W34" s="74">
        <f t="shared" si="6"/>
        <v>290604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290604</v>
      </c>
      <c r="AB34" s="75">
        <f aca="true" t="shared" si="13" ref="AB34:AB39">+SUM(J34,S34)</f>
        <v>529008</v>
      </c>
      <c r="AC34" s="74">
        <f t="shared" si="11"/>
        <v>0</v>
      </c>
      <c r="AD34" s="74">
        <f t="shared" si="12"/>
        <v>143972</v>
      </c>
    </row>
    <row r="35" spans="1:30" s="50" customFormat="1" ht="12" customHeight="1">
      <c r="A35" s="53" t="s">
        <v>244</v>
      </c>
      <c r="B35" s="54" t="s">
        <v>337</v>
      </c>
      <c r="C35" s="53" t="s">
        <v>338</v>
      </c>
      <c r="D35" s="74">
        <f t="shared" si="1"/>
        <v>813248</v>
      </c>
      <c r="E35" s="74">
        <f t="shared" si="2"/>
        <v>636235</v>
      </c>
      <c r="F35" s="74">
        <v>57020</v>
      </c>
      <c r="G35" s="74">
        <v>0</v>
      </c>
      <c r="H35" s="74">
        <v>257400</v>
      </c>
      <c r="I35" s="74">
        <v>321815</v>
      </c>
      <c r="J35" s="75">
        <v>2042587</v>
      </c>
      <c r="K35" s="74">
        <v>0</v>
      </c>
      <c r="L35" s="74">
        <v>177013</v>
      </c>
      <c r="M35" s="74">
        <f t="shared" si="3"/>
        <v>320973</v>
      </c>
      <c r="N35" s="74">
        <f t="shared" si="4"/>
        <v>156378</v>
      </c>
      <c r="O35" s="74">
        <v>0</v>
      </c>
      <c r="P35" s="74">
        <v>0</v>
      </c>
      <c r="Q35" s="74">
        <v>0</v>
      </c>
      <c r="R35" s="74">
        <v>156378</v>
      </c>
      <c r="S35" s="75">
        <v>839802</v>
      </c>
      <c r="T35" s="74">
        <v>0</v>
      </c>
      <c r="U35" s="74">
        <v>164595</v>
      </c>
      <c r="V35" s="74">
        <f t="shared" si="5"/>
        <v>1134221</v>
      </c>
      <c r="W35" s="74">
        <f t="shared" si="6"/>
        <v>792613</v>
      </c>
      <c r="X35" s="74">
        <f t="shared" si="7"/>
        <v>57020</v>
      </c>
      <c r="Y35" s="74">
        <f t="shared" si="8"/>
        <v>0</v>
      </c>
      <c r="Z35" s="74">
        <f t="shared" si="9"/>
        <v>257400</v>
      </c>
      <c r="AA35" s="74">
        <f t="shared" si="10"/>
        <v>478193</v>
      </c>
      <c r="AB35" s="75">
        <f t="shared" si="13"/>
        <v>2882389</v>
      </c>
      <c r="AC35" s="74">
        <f t="shared" si="11"/>
        <v>0</v>
      </c>
      <c r="AD35" s="74">
        <f t="shared" si="12"/>
        <v>341608</v>
      </c>
    </row>
    <row r="36" spans="1:30" s="50" customFormat="1" ht="12" customHeight="1">
      <c r="A36" s="53" t="s">
        <v>244</v>
      </c>
      <c r="B36" s="54" t="s">
        <v>339</v>
      </c>
      <c r="C36" s="53" t="s">
        <v>340</v>
      </c>
      <c r="D36" s="74">
        <f t="shared" si="1"/>
        <v>151038</v>
      </c>
      <c r="E36" s="74">
        <f t="shared" si="2"/>
        <v>104854</v>
      </c>
      <c r="F36" s="74">
        <v>0</v>
      </c>
      <c r="G36" s="74">
        <v>0</v>
      </c>
      <c r="H36" s="74">
        <v>0</v>
      </c>
      <c r="I36" s="74">
        <v>100785</v>
      </c>
      <c r="J36" s="75">
        <v>193968</v>
      </c>
      <c r="K36" s="74">
        <v>4069</v>
      </c>
      <c r="L36" s="74">
        <v>46184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151038</v>
      </c>
      <c r="W36" s="74">
        <f t="shared" si="6"/>
        <v>104854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100785</v>
      </c>
      <c r="AB36" s="75">
        <f t="shared" si="13"/>
        <v>193968</v>
      </c>
      <c r="AC36" s="74">
        <f t="shared" si="11"/>
        <v>4069</v>
      </c>
      <c r="AD36" s="74">
        <f t="shared" si="12"/>
        <v>46184</v>
      </c>
    </row>
    <row r="37" spans="1:30" s="50" customFormat="1" ht="12" customHeight="1">
      <c r="A37" s="53" t="s">
        <v>244</v>
      </c>
      <c r="B37" s="54" t="s">
        <v>341</v>
      </c>
      <c r="C37" s="53" t="s">
        <v>342</v>
      </c>
      <c r="D37" s="74">
        <f t="shared" si="1"/>
        <v>66311</v>
      </c>
      <c r="E37" s="74">
        <f t="shared" si="2"/>
        <v>66311</v>
      </c>
      <c r="F37" s="74">
        <v>1015</v>
      </c>
      <c r="G37" s="74">
        <v>0</v>
      </c>
      <c r="H37" s="74">
        <v>0</v>
      </c>
      <c r="I37" s="74">
        <v>65296</v>
      </c>
      <c r="J37" s="75">
        <v>922086</v>
      </c>
      <c r="K37" s="74">
        <v>0</v>
      </c>
      <c r="L37" s="74">
        <v>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47553</v>
      </c>
      <c r="T37" s="74">
        <v>0</v>
      </c>
      <c r="U37" s="74">
        <v>0</v>
      </c>
      <c r="V37" s="74">
        <f t="shared" si="5"/>
        <v>66311</v>
      </c>
      <c r="W37" s="74">
        <f t="shared" si="6"/>
        <v>66311</v>
      </c>
      <c r="X37" s="74">
        <f t="shared" si="7"/>
        <v>1015</v>
      </c>
      <c r="Y37" s="74">
        <f t="shared" si="8"/>
        <v>0</v>
      </c>
      <c r="Z37" s="74">
        <f t="shared" si="9"/>
        <v>0</v>
      </c>
      <c r="AA37" s="74">
        <f t="shared" si="10"/>
        <v>65296</v>
      </c>
      <c r="AB37" s="75">
        <f t="shared" si="13"/>
        <v>969639</v>
      </c>
      <c r="AC37" s="74">
        <f t="shared" si="11"/>
        <v>0</v>
      </c>
      <c r="AD37" s="74">
        <f t="shared" si="12"/>
        <v>0</v>
      </c>
    </row>
    <row r="38" spans="1:30" s="50" customFormat="1" ht="12" customHeight="1">
      <c r="A38" s="53" t="s">
        <v>244</v>
      </c>
      <c r="B38" s="54" t="s">
        <v>343</v>
      </c>
      <c r="C38" s="53" t="s">
        <v>344</v>
      </c>
      <c r="D38" s="74">
        <f t="shared" si="1"/>
        <v>39506</v>
      </c>
      <c r="E38" s="74">
        <f t="shared" si="2"/>
        <v>30296</v>
      </c>
      <c r="F38" s="74">
        <v>0</v>
      </c>
      <c r="G38" s="74">
        <v>22201</v>
      </c>
      <c r="H38" s="74">
        <v>0</v>
      </c>
      <c r="I38" s="74">
        <v>8093</v>
      </c>
      <c r="J38" s="75">
        <v>355651</v>
      </c>
      <c r="K38" s="74">
        <v>2</v>
      </c>
      <c r="L38" s="74">
        <v>9210</v>
      </c>
      <c r="M38" s="74">
        <f t="shared" si="3"/>
        <v>0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0</v>
      </c>
      <c r="V38" s="74">
        <f t="shared" si="5"/>
        <v>39506</v>
      </c>
      <c r="W38" s="74">
        <f t="shared" si="6"/>
        <v>30296</v>
      </c>
      <c r="X38" s="74">
        <f t="shared" si="7"/>
        <v>0</v>
      </c>
      <c r="Y38" s="74">
        <f t="shared" si="8"/>
        <v>22201</v>
      </c>
      <c r="Z38" s="74">
        <f t="shared" si="9"/>
        <v>0</v>
      </c>
      <c r="AA38" s="74">
        <f t="shared" si="10"/>
        <v>8093</v>
      </c>
      <c r="AB38" s="75">
        <f t="shared" si="13"/>
        <v>355651</v>
      </c>
      <c r="AC38" s="74">
        <f t="shared" si="11"/>
        <v>2</v>
      </c>
      <c r="AD38" s="74">
        <f t="shared" si="12"/>
        <v>9210</v>
      </c>
    </row>
    <row r="39" spans="1:30" s="50" customFormat="1" ht="12" customHeight="1">
      <c r="A39" s="53" t="s">
        <v>244</v>
      </c>
      <c r="B39" s="54" t="s">
        <v>345</v>
      </c>
      <c r="C39" s="53" t="s">
        <v>346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140101</v>
      </c>
      <c r="N39" s="74">
        <f t="shared" si="4"/>
        <v>140101</v>
      </c>
      <c r="O39" s="74">
        <v>0</v>
      </c>
      <c r="P39" s="74">
        <v>0</v>
      </c>
      <c r="Q39" s="74">
        <v>0</v>
      </c>
      <c r="R39" s="74">
        <v>140101</v>
      </c>
      <c r="S39" s="75">
        <v>218869</v>
      </c>
      <c r="T39" s="74">
        <v>0</v>
      </c>
      <c r="U39" s="74">
        <v>0</v>
      </c>
      <c r="V39" s="74">
        <f t="shared" si="5"/>
        <v>140101</v>
      </c>
      <c r="W39" s="74">
        <f t="shared" si="6"/>
        <v>140101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140101</v>
      </c>
      <c r="AB39" s="75">
        <f t="shared" si="13"/>
        <v>218869</v>
      </c>
      <c r="AC39" s="74">
        <f t="shared" si="11"/>
        <v>0</v>
      </c>
      <c r="AD39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347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348</v>
      </c>
      <c r="B2" s="147" t="s">
        <v>349</v>
      </c>
      <c r="C2" s="153" t="s">
        <v>350</v>
      </c>
      <c r="D2" s="132" t="s">
        <v>351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352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353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354</v>
      </c>
      <c r="E3" s="80"/>
      <c r="F3" s="80"/>
      <c r="G3" s="80"/>
      <c r="H3" s="80"/>
      <c r="I3" s="80"/>
      <c r="J3" s="80"/>
      <c r="K3" s="85"/>
      <c r="L3" s="81" t="s">
        <v>355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356</v>
      </c>
      <c r="AE3" s="90" t="s">
        <v>357</v>
      </c>
      <c r="AF3" s="134" t="s">
        <v>354</v>
      </c>
      <c r="AG3" s="80"/>
      <c r="AH3" s="80"/>
      <c r="AI3" s="80"/>
      <c r="AJ3" s="80"/>
      <c r="AK3" s="80"/>
      <c r="AL3" s="80"/>
      <c r="AM3" s="85"/>
      <c r="AN3" s="81" t="s">
        <v>355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356</v>
      </c>
      <c r="BG3" s="90" t="s">
        <v>357</v>
      </c>
      <c r="BH3" s="134" t="s">
        <v>354</v>
      </c>
      <c r="BI3" s="80"/>
      <c r="BJ3" s="80"/>
      <c r="BK3" s="80"/>
      <c r="BL3" s="80"/>
      <c r="BM3" s="80"/>
      <c r="BN3" s="80"/>
      <c r="BO3" s="85"/>
      <c r="BP3" s="81" t="s">
        <v>355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356</v>
      </c>
      <c r="CI3" s="90" t="s">
        <v>357</v>
      </c>
    </row>
    <row r="4" spans="1:87" s="45" customFormat="1" ht="13.5" customHeight="1">
      <c r="A4" s="148"/>
      <c r="B4" s="148"/>
      <c r="C4" s="154"/>
      <c r="D4" s="90" t="s">
        <v>357</v>
      </c>
      <c r="E4" s="95" t="s">
        <v>358</v>
      </c>
      <c r="F4" s="89"/>
      <c r="G4" s="93"/>
      <c r="H4" s="80"/>
      <c r="I4" s="94"/>
      <c r="J4" s="135" t="s">
        <v>359</v>
      </c>
      <c r="K4" s="145" t="s">
        <v>360</v>
      </c>
      <c r="L4" s="90" t="s">
        <v>357</v>
      </c>
      <c r="M4" s="134" t="s">
        <v>361</v>
      </c>
      <c r="N4" s="87"/>
      <c r="O4" s="87"/>
      <c r="P4" s="87"/>
      <c r="Q4" s="88"/>
      <c r="R4" s="134" t="s">
        <v>362</v>
      </c>
      <c r="S4" s="80"/>
      <c r="T4" s="80"/>
      <c r="U4" s="94"/>
      <c r="V4" s="95" t="s">
        <v>363</v>
      </c>
      <c r="W4" s="134" t="s">
        <v>364</v>
      </c>
      <c r="X4" s="86"/>
      <c r="Y4" s="87"/>
      <c r="Z4" s="87"/>
      <c r="AA4" s="88"/>
      <c r="AB4" s="95" t="s">
        <v>365</v>
      </c>
      <c r="AC4" s="95" t="s">
        <v>366</v>
      </c>
      <c r="AD4" s="90"/>
      <c r="AE4" s="90"/>
      <c r="AF4" s="90" t="s">
        <v>357</v>
      </c>
      <c r="AG4" s="95" t="s">
        <v>358</v>
      </c>
      <c r="AH4" s="89"/>
      <c r="AI4" s="93"/>
      <c r="AJ4" s="80"/>
      <c r="AK4" s="94"/>
      <c r="AL4" s="135" t="s">
        <v>359</v>
      </c>
      <c r="AM4" s="145" t="s">
        <v>360</v>
      </c>
      <c r="AN4" s="90" t="s">
        <v>357</v>
      </c>
      <c r="AO4" s="134" t="s">
        <v>361</v>
      </c>
      <c r="AP4" s="87"/>
      <c r="AQ4" s="87"/>
      <c r="AR4" s="87"/>
      <c r="AS4" s="88"/>
      <c r="AT4" s="134" t="s">
        <v>362</v>
      </c>
      <c r="AU4" s="80"/>
      <c r="AV4" s="80"/>
      <c r="AW4" s="94"/>
      <c r="AX4" s="95" t="s">
        <v>363</v>
      </c>
      <c r="AY4" s="134" t="s">
        <v>364</v>
      </c>
      <c r="AZ4" s="96"/>
      <c r="BA4" s="96"/>
      <c r="BB4" s="97"/>
      <c r="BC4" s="88"/>
      <c r="BD4" s="95" t="s">
        <v>365</v>
      </c>
      <c r="BE4" s="95" t="s">
        <v>366</v>
      </c>
      <c r="BF4" s="90"/>
      <c r="BG4" s="90"/>
      <c r="BH4" s="90" t="s">
        <v>357</v>
      </c>
      <c r="BI4" s="95" t="s">
        <v>358</v>
      </c>
      <c r="BJ4" s="89"/>
      <c r="BK4" s="93"/>
      <c r="BL4" s="80"/>
      <c r="BM4" s="94"/>
      <c r="BN4" s="135" t="s">
        <v>359</v>
      </c>
      <c r="BO4" s="145" t="s">
        <v>360</v>
      </c>
      <c r="BP4" s="90" t="s">
        <v>357</v>
      </c>
      <c r="BQ4" s="134" t="s">
        <v>361</v>
      </c>
      <c r="BR4" s="87"/>
      <c r="BS4" s="87"/>
      <c r="BT4" s="87"/>
      <c r="BU4" s="88"/>
      <c r="BV4" s="134" t="s">
        <v>362</v>
      </c>
      <c r="BW4" s="80"/>
      <c r="BX4" s="80"/>
      <c r="BY4" s="94"/>
      <c r="BZ4" s="95" t="s">
        <v>363</v>
      </c>
      <c r="CA4" s="134" t="s">
        <v>364</v>
      </c>
      <c r="CB4" s="87"/>
      <c r="CC4" s="87"/>
      <c r="CD4" s="87"/>
      <c r="CE4" s="88"/>
      <c r="CF4" s="95" t="s">
        <v>365</v>
      </c>
      <c r="CG4" s="95" t="s">
        <v>366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357</v>
      </c>
      <c r="F5" s="135" t="s">
        <v>367</v>
      </c>
      <c r="G5" s="135" t="s">
        <v>368</v>
      </c>
      <c r="H5" s="135" t="s">
        <v>369</v>
      </c>
      <c r="I5" s="135" t="s">
        <v>356</v>
      </c>
      <c r="J5" s="98"/>
      <c r="K5" s="146"/>
      <c r="L5" s="90"/>
      <c r="M5" s="90" t="s">
        <v>357</v>
      </c>
      <c r="N5" s="90" t="s">
        <v>370</v>
      </c>
      <c r="O5" s="90" t="s">
        <v>371</v>
      </c>
      <c r="P5" s="90" t="s">
        <v>372</v>
      </c>
      <c r="Q5" s="90" t="s">
        <v>373</v>
      </c>
      <c r="R5" s="90" t="s">
        <v>357</v>
      </c>
      <c r="S5" s="95" t="s">
        <v>374</v>
      </c>
      <c r="T5" s="95" t="s">
        <v>375</v>
      </c>
      <c r="U5" s="95" t="s">
        <v>376</v>
      </c>
      <c r="V5" s="90"/>
      <c r="W5" s="90" t="s">
        <v>357</v>
      </c>
      <c r="X5" s="95" t="s">
        <v>374</v>
      </c>
      <c r="Y5" s="95" t="s">
        <v>375</v>
      </c>
      <c r="Z5" s="95" t="s">
        <v>376</v>
      </c>
      <c r="AA5" s="95" t="s">
        <v>356</v>
      </c>
      <c r="AB5" s="90"/>
      <c r="AC5" s="90"/>
      <c r="AD5" s="90"/>
      <c r="AE5" s="90"/>
      <c r="AF5" s="90"/>
      <c r="AG5" s="90" t="s">
        <v>357</v>
      </c>
      <c r="AH5" s="135" t="s">
        <v>367</v>
      </c>
      <c r="AI5" s="135" t="s">
        <v>368</v>
      </c>
      <c r="AJ5" s="135" t="s">
        <v>369</v>
      </c>
      <c r="AK5" s="135" t="s">
        <v>356</v>
      </c>
      <c r="AL5" s="98"/>
      <c r="AM5" s="146"/>
      <c r="AN5" s="90"/>
      <c r="AO5" s="90" t="s">
        <v>357</v>
      </c>
      <c r="AP5" s="90" t="s">
        <v>370</v>
      </c>
      <c r="AQ5" s="90" t="s">
        <v>371</v>
      </c>
      <c r="AR5" s="90" t="s">
        <v>372</v>
      </c>
      <c r="AS5" s="90" t="s">
        <v>373</v>
      </c>
      <c r="AT5" s="90" t="s">
        <v>357</v>
      </c>
      <c r="AU5" s="95" t="s">
        <v>374</v>
      </c>
      <c r="AV5" s="95" t="s">
        <v>375</v>
      </c>
      <c r="AW5" s="95" t="s">
        <v>376</v>
      </c>
      <c r="AX5" s="90"/>
      <c r="AY5" s="90" t="s">
        <v>357</v>
      </c>
      <c r="AZ5" s="95" t="s">
        <v>374</v>
      </c>
      <c r="BA5" s="95" t="s">
        <v>375</v>
      </c>
      <c r="BB5" s="95" t="s">
        <v>376</v>
      </c>
      <c r="BC5" s="95" t="s">
        <v>356</v>
      </c>
      <c r="BD5" s="90"/>
      <c r="BE5" s="90"/>
      <c r="BF5" s="90"/>
      <c r="BG5" s="90"/>
      <c r="BH5" s="90"/>
      <c r="BI5" s="90" t="s">
        <v>357</v>
      </c>
      <c r="BJ5" s="135" t="s">
        <v>367</v>
      </c>
      <c r="BK5" s="135" t="s">
        <v>368</v>
      </c>
      <c r="BL5" s="135" t="s">
        <v>369</v>
      </c>
      <c r="BM5" s="135" t="s">
        <v>356</v>
      </c>
      <c r="BN5" s="98"/>
      <c r="BO5" s="146"/>
      <c r="BP5" s="90"/>
      <c r="BQ5" s="90" t="s">
        <v>357</v>
      </c>
      <c r="BR5" s="90" t="s">
        <v>370</v>
      </c>
      <c r="BS5" s="90" t="s">
        <v>371</v>
      </c>
      <c r="BT5" s="90" t="s">
        <v>372</v>
      </c>
      <c r="BU5" s="90" t="s">
        <v>373</v>
      </c>
      <c r="BV5" s="90" t="s">
        <v>357</v>
      </c>
      <c r="BW5" s="95" t="s">
        <v>374</v>
      </c>
      <c r="BX5" s="95" t="s">
        <v>375</v>
      </c>
      <c r="BY5" s="95" t="s">
        <v>376</v>
      </c>
      <c r="BZ5" s="90"/>
      <c r="CA5" s="90" t="s">
        <v>357</v>
      </c>
      <c r="CB5" s="95" t="s">
        <v>374</v>
      </c>
      <c r="CC5" s="95" t="s">
        <v>375</v>
      </c>
      <c r="CD5" s="95" t="s">
        <v>376</v>
      </c>
      <c r="CE5" s="95" t="s">
        <v>356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377</v>
      </c>
      <c r="E6" s="101" t="s">
        <v>377</v>
      </c>
      <c r="F6" s="102" t="s">
        <v>377</v>
      </c>
      <c r="G6" s="102" t="s">
        <v>377</v>
      </c>
      <c r="H6" s="102" t="s">
        <v>377</v>
      </c>
      <c r="I6" s="102" t="s">
        <v>377</v>
      </c>
      <c r="J6" s="102" t="s">
        <v>377</v>
      </c>
      <c r="K6" s="102" t="s">
        <v>377</v>
      </c>
      <c r="L6" s="101" t="s">
        <v>377</v>
      </c>
      <c r="M6" s="101" t="s">
        <v>377</v>
      </c>
      <c r="N6" s="101" t="s">
        <v>377</v>
      </c>
      <c r="O6" s="101" t="s">
        <v>377</v>
      </c>
      <c r="P6" s="101" t="s">
        <v>377</v>
      </c>
      <c r="Q6" s="101" t="s">
        <v>377</v>
      </c>
      <c r="R6" s="101" t="s">
        <v>377</v>
      </c>
      <c r="S6" s="101" t="s">
        <v>377</v>
      </c>
      <c r="T6" s="101" t="s">
        <v>377</v>
      </c>
      <c r="U6" s="101" t="s">
        <v>377</v>
      </c>
      <c r="V6" s="101" t="s">
        <v>377</v>
      </c>
      <c r="W6" s="101" t="s">
        <v>377</v>
      </c>
      <c r="X6" s="101" t="s">
        <v>377</v>
      </c>
      <c r="Y6" s="101" t="s">
        <v>377</v>
      </c>
      <c r="Z6" s="101" t="s">
        <v>377</v>
      </c>
      <c r="AA6" s="101" t="s">
        <v>377</v>
      </c>
      <c r="AB6" s="101" t="s">
        <v>377</v>
      </c>
      <c r="AC6" s="101" t="s">
        <v>377</v>
      </c>
      <c r="AD6" s="101" t="s">
        <v>377</v>
      </c>
      <c r="AE6" s="101" t="s">
        <v>377</v>
      </c>
      <c r="AF6" s="101" t="s">
        <v>377</v>
      </c>
      <c r="AG6" s="101" t="s">
        <v>377</v>
      </c>
      <c r="AH6" s="102" t="s">
        <v>377</v>
      </c>
      <c r="AI6" s="102" t="s">
        <v>377</v>
      </c>
      <c r="AJ6" s="102" t="s">
        <v>377</v>
      </c>
      <c r="AK6" s="102" t="s">
        <v>377</v>
      </c>
      <c r="AL6" s="102" t="s">
        <v>377</v>
      </c>
      <c r="AM6" s="102" t="s">
        <v>377</v>
      </c>
      <c r="AN6" s="101" t="s">
        <v>377</v>
      </c>
      <c r="AO6" s="101" t="s">
        <v>377</v>
      </c>
      <c r="AP6" s="101" t="s">
        <v>377</v>
      </c>
      <c r="AQ6" s="101" t="s">
        <v>377</v>
      </c>
      <c r="AR6" s="101" t="s">
        <v>377</v>
      </c>
      <c r="AS6" s="101" t="s">
        <v>377</v>
      </c>
      <c r="AT6" s="101" t="s">
        <v>377</v>
      </c>
      <c r="AU6" s="101" t="s">
        <v>377</v>
      </c>
      <c r="AV6" s="101" t="s">
        <v>377</v>
      </c>
      <c r="AW6" s="101" t="s">
        <v>377</v>
      </c>
      <c r="AX6" s="101" t="s">
        <v>377</v>
      </c>
      <c r="AY6" s="101" t="s">
        <v>377</v>
      </c>
      <c r="AZ6" s="101" t="s">
        <v>377</v>
      </c>
      <c r="BA6" s="101" t="s">
        <v>377</v>
      </c>
      <c r="BB6" s="101" t="s">
        <v>377</v>
      </c>
      <c r="BC6" s="101" t="s">
        <v>377</v>
      </c>
      <c r="BD6" s="101" t="s">
        <v>377</v>
      </c>
      <c r="BE6" s="101" t="s">
        <v>377</v>
      </c>
      <c r="BF6" s="101" t="s">
        <v>377</v>
      </c>
      <c r="BG6" s="101" t="s">
        <v>377</v>
      </c>
      <c r="BH6" s="101" t="s">
        <v>377</v>
      </c>
      <c r="BI6" s="101" t="s">
        <v>377</v>
      </c>
      <c r="BJ6" s="102" t="s">
        <v>377</v>
      </c>
      <c r="BK6" s="102" t="s">
        <v>377</v>
      </c>
      <c r="BL6" s="102" t="s">
        <v>377</v>
      </c>
      <c r="BM6" s="102" t="s">
        <v>377</v>
      </c>
      <c r="BN6" s="102" t="s">
        <v>377</v>
      </c>
      <c r="BO6" s="102" t="s">
        <v>377</v>
      </c>
      <c r="BP6" s="101" t="s">
        <v>377</v>
      </c>
      <c r="BQ6" s="101" t="s">
        <v>377</v>
      </c>
      <c r="BR6" s="102" t="s">
        <v>377</v>
      </c>
      <c r="BS6" s="102" t="s">
        <v>377</v>
      </c>
      <c r="BT6" s="102" t="s">
        <v>377</v>
      </c>
      <c r="BU6" s="102" t="s">
        <v>377</v>
      </c>
      <c r="BV6" s="101" t="s">
        <v>377</v>
      </c>
      <c r="BW6" s="101" t="s">
        <v>377</v>
      </c>
      <c r="BX6" s="101" t="s">
        <v>377</v>
      </c>
      <c r="BY6" s="101" t="s">
        <v>377</v>
      </c>
      <c r="BZ6" s="101" t="s">
        <v>377</v>
      </c>
      <c r="CA6" s="101" t="s">
        <v>377</v>
      </c>
      <c r="CB6" s="101" t="s">
        <v>377</v>
      </c>
      <c r="CC6" s="101" t="s">
        <v>377</v>
      </c>
      <c r="CD6" s="101" t="s">
        <v>377</v>
      </c>
      <c r="CE6" s="101" t="s">
        <v>377</v>
      </c>
      <c r="CF6" s="101" t="s">
        <v>377</v>
      </c>
      <c r="CG6" s="101" t="s">
        <v>377</v>
      </c>
      <c r="CH6" s="101" t="s">
        <v>377</v>
      </c>
      <c r="CI6" s="101" t="s">
        <v>377</v>
      </c>
    </row>
    <row r="7" spans="1:87" s="50" customFormat="1" ht="12" customHeight="1">
      <c r="A7" s="48" t="s">
        <v>378</v>
      </c>
      <c r="B7" s="63" t="s">
        <v>379</v>
      </c>
      <c r="C7" s="48" t="s">
        <v>357</v>
      </c>
      <c r="D7" s="70">
        <f aca="true" t="shared" si="0" ref="D7:AI7">SUM(D8:D39)</f>
        <v>5889705</v>
      </c>
      <c r="E7" s="70">
        <f t="shared" si="0"/>
        <v>5858656</v>
      </c>
      <c r="F7" s="70">
        <f t="shared" si="0"/>
        <v>33547</v>
      </c>
      <c r="G7" s="70">
        <f t="shared" si="0"/>
        <v>4786686</v>
      </c>
      <c r="H7" s="70">
        <f t="shared" si="0"/>
        <v>1007218</v>
      </c>
      <c r="I7" s="70">
        <f t="shared" si="0"/>
        <v>31205</v>
      </c>
      <c r="J7" s="70">
        <f t="shared" si="0"/>
        <v>31049</v>
      </c>
      <c r="K7" s="70">
        <f t="shared" si="0"/>
        <v>555084</v>
      </c>
      <c r="L7" s="70">
        <f t="shared" si="0"/>
        <v>33016459</v>
      </c>
      <c r="M7" s="70">
        <f t="shared" si="0"/>
        <v>14974053</v>
      </c>
      <c r="N7" s="70">
        <f t="shared" si="0"/>
        <v>4565012</v>
      </c>
      <c r="O7" s="70">
        <f t="shared" si="0"/>
        <v>7216770</v>
      </c>
      <c r="P7" s="70">
        <f t="shared" si="0"/>
        <v>2977617</v>
      </c>
      <c r="Q7" s="70">
        <f t="shared" si="0"/>
        <v>214654</v>
      </c>
      <c r="R7" s="70">
        <f t="shared" si="0"/>
        <v>8645261</v>
      </c>
      <c r="S7" s="70">
        <f t="shared" si="0"/>
        <v>1915670</v>
      </c>
      <c r="T7" s="70">
        <f t="shared" si="0"/>
        <v>5855044</v>
      </c>
      <c r="U7" s="70">
        <f t="shared" si="0"/>
        <v>874547</v>
      </c>
      <c r="V7" s="70">
        <f t="shared" si="0"/>
        <v>302114</v>
      </c>
      <c r="W7" s="70">
        <f t="shared" si="0"/>
        <v>9053100</v>
      </c>
      <c r="X7" s="70">
        <f t="shared" si="0"/>
        <v>4894129</v>
      </c>
      <c r="Y7" s="70">
        <f t="shared" si="0"/>
        <v>3641745</v>
      </c>
      <c r="Z7" s="70">
        <f t="shared" si="0"/>
        <v>372184</v>
      </c>
      <c r="AA7" s="70">
        <f t="shared" si="0"/>
        <v>145042</v>
      </c>
      <c r="AB7" s="70">
        <f t="shared" si="0"/>
        <v>3244931</v>
      </c>
      <c r="AC7" s="70">
        <f t="shared" si="0"/>
        <v>41931</v>
      </c>
      <c r="AD7" s="70">
        <f t="shared" si="0"/>
        <v>4462766</v>
      </c>
      <c r="AE7" s="70">
        <f t="shared" si="0"/>
        <v>43368930</v>
      </c>
      <c r="AF7" s="70">
        <f t="shared" si="0"/>
        <v>125060</v>
      </c>
      <c r="AG7" s="70">
        <f t="shared" si="0"/>
        <v>125060</v>
      </c>
      <c r="AH7" s="70">
        <f t="shared" si="0"/>
        <v>0</v>
      </c>
      <c r="AI7" s="70">
        <f t="shared" si="0"/>
        <v>117709</v>
      </c>
      <c r="AJ7" s="70">
        <f aca="true" t="shared" si="1" ref="AJ7:BO7">SUM(AJ8:AJ39)</f>
        <v>0</v>
      </c>
      <c r="AK7" s="70">
        <f t="shared" si="1"/>
        <v>7351</v>
      </c>
      <c r="AL7" s="70">
        <f t="shared" si="1"/>
        <v>0</v>
      </c>
      <c r="AM7" s="70">
        <f t="shared" si="1"/>
        <v>6573</v>
      </c>
      <c r="AN7" s="70">
        <f t="shared" si="1"/>
        <v>4756437</v>
      </c>
      <c r="AO7" s="70">
        <f t="shared" si="1"/>
        <v>1156585</v>
      </c>
      <c r="AP7" s="70">
        <f t="shared" si="1"/>
        <v>765986</v>
      </c>
      <c r="AQ7" s="70">
        <f t="shared" si="1"/>
        <v>296734</v>
      </c>
      <c r="AR7" s="70">
        <f t="shared" si="1"/>
        <v>93283</v>
      </c>
      <c r="AS7" s="70">
        <f t="shared" si="1"/>
        <v>582</v>
      </c>
      <c r="AT7" s="70">
        <f t="shared" si="1"/>
        <v>778820</v>
      </c>
      <c r="AU7" s="70">
        <f t="shared" si="1"/>
        <v>139821</v>
      </c>
      <c r="AV7" s="70">
        <f t="shared" si="1"/>
        <v>600179</v>
      </c>
      <c r="AW7" s="70">
        <f t="shared" si="1"/>
        <v>38820</v>
      </c>
      <c r="AX7" s="70">
        <f t="shared" si="1"/>
        <v>138981</v>
      </c>
      <c r="AY7" s="70">
        <f t="shared" si="1"/>
        <v>2681381</v>
      </c>
      <c r="AZ7" s="70">
        <f t="shared" si="1"/>
        <v>2009909</v>
      </c>
      <c r="BA7" s="70">
        <f t="shared" si="1"/>
        <v>617384</v>
      </c>
      <c r="BB7" s="70">
        <f t="shared" si="1"/>
        <v>29770</v>
      </c>
      <c r="BC7" s="70">
        <f t="shared" si="1"/>
        <v>24318</v>
      </c>
      <c r="BD7" s="70">
        <f t="shared" si="1"/>
        <v>1368184</v>
      </c>
      <c r="BE7" s="70">
        <f t="shared" si="1"/>
        <v>670</v>
      </c>
      <c r="BF7" s="70">
        <f t="shared" si="1"/>
        <v>327748</v>
      </c>
      <c r="BG7" s="70">
        <f t="shared" si="1"/>
        <v>5209245</v>
      </c>
      <c r="BH7" s="70">
        <f t="shared" si="1"/>
        <v>6014765</v>
      </c>
      <c r="BI7" s="70">
        <f t="shared" si="1"/>
        <v>5983716</v>
      </c>
      <c r="BJ7" s="70">
        <f t="shared" si="1"/>
        <v>33547</v>
      </c>
      <c r="BK7" s="70">
        <f t="shared" si="1"/>
        <v>4904395</v>
      </c>
      <c r="BL7" s="70">
        <f t="shared" si="1"/>
        <v>1007218</v>
      </c>
      <c r="BM7" s="70">
        <f t="shared" si="1"/>
        <v>38556</v>
      </c>
      <c r="BN7" s="70">
        <f t="shared" si="1"/>
        <v>31049</v>
      </c>
      <c r="BO7" s="70">
        <f t="shared" si="1"/>
        <v>561657</v>
      </c>
      <c r="BP7" s="70">
        <f aca="true" t="shared" si="2" ref="BP7:CU7">SUM(BP8:BP39)</f>
        <v>37772896</v>
      </c>
      <c r="BQ7" s="70">
        <f t="shared" si="2"/>
        <v>16130638</v>
      </c>
      <c r="BR7" s="70">
        <f t="shared" si="2"/>
        <v>5330998</v>
      </c>
      <c r="BS7" s="70">
        <f t="shared" si="2"/>
        <v>7513504</v>
      </c>
      <c r="BT7" s="70">
        <f t="shared" si="2"/>
        <v>3070900</v>
      </c>
      <c r="BU7" s="70">
        <f t="shared" si="2"/>
        <v>215236</v>
      </c>
      <c r="BV7" s="70">
        <f t="shared" si="2"/>
        <v>9424081</v>
      </c>
      <c r="BW7" s="70">
        <f t="shared" si="2"/>
        <v>2055491</v>
      </c>
      <c r="BX7" s="70">
        <f t="shared" si="2"/>
        <v>6455223</v>
      </c>
      <c r="BY7" s="70">
        <f t="shared" si="2"/>
        <v>913367</v>
      </c>
      <c r="BZ7" s="70">
        <f t="shared" si="2"/>
        <v>441095</v>
      </c>
      <c r="CA7" s="70">
        <f t="shared" si="2"/>
        <v>11734481</v>
      </c>
      <c r="CB7" s="70">
        <f t="shared" si="2"/>
        <v>6904038</v>
      </c>
      <c r="CC7" s="70">
        <f t="shared" si="2"/>
        <v>4259129</v>
      </c>
      <c r="CD7" s="70">
        <f t="shared" si="2"/>
        <v>401954</v>
      </c>
      <c r="CE7" s="70">
        <f t="shared" si="2"/>
        <v>169360</v>
      </c>
      <c r="CF7" s="70">
        <f t="shared" si="2"/>
        <v>4613115</v>
      </c>
      <c r="CG7" s="70">
        <f t="shared" si="2"/>
        <v>42601</v>
      </c>
      <c r="CH7" s="70">
        <f t="shared" si="2"/>
        <v>4790514</v>
      </c>
      <c r="CI7" s="70">
        <f t="shared" si="2"/>
        <v>48578175</v>
      </c>
    </row>
    <row r="8" spans="1:87" s="50" customFormat="1" ht="12" customHeight="1">
      <c r="A8" s="51" t="s">
        <v>378</v>
      </c>
      <c r="B8" s="64" t="s">
        <v>380</v>
      </c>
      <c r="C8" s="51" t="s">
        <v>381</v>
      </c>
      <c r="D8" s="72">
        <f aca="true" t="shared" si="3" ref="D8:D39">+SUM(E8,J8)</f>
        <v>3693549</v>
      </c>
      <c r="E8" s="72">
        <f aca="true" t="shared" si="4" ref="E8:E39">+SUM(F8:I8)</f>
        <v>3681465</v>
      </c>
      <c r="F8" s="72">
        <v>0</v>
      </c>
      <c r="G8" s="72">
        <v>3547189</v>
      </c>
      <c r="H8" s="72">
        <v>134276</v>
      </c>
      <c r="I8" s="72">
        <v>0</v>
      </c>
      <c r="J8" s="72">
        <v>12084</v>
      </c>
      <c r="K8" s="73">
        <v>0</v>
      </c>
      <c r="L8" s="72">
        <f aca="true" t="shared" si="5" ref="L8:L39">+SUM(M8,R8,V8,W8,AC8)</f>
        <v>18508317</v>
      </c>
      <c r="M8" s="72">
        <f aca="true" t="shared" si="6" ref="M8:M39">+SUM(N8:Q8)</f>
        <v>10369060</v>
      </c>
      <c r="N8" s="72">
        <v>2842929</v>
      </c>
      <c r="O8" s="72">
        <v>5392344</v>
      </c>
      <c r="P8" s="72">
        <v>2011198</v>
      </c>
      <c r="Q8" s="72">
        <v>122589</v>
      </c>
      <c r="R8" s="72">
        <f aca="true" t="shared" si="7" ref="R8:R39">+SUM(S8:U8)</f>
        <v>6140409</v>
      </c>
      <c r="S8" s="72">
        <v>1660534</v>
      </c>
      <c r="T8" s="72">
        <v>3855539</v>
      </c>
      <c r="U8" s="72">
        <v>624336</v>
      </c>
      <c r="V8" s="72">
        <v>176248</v>
      </c>
      <c r="W8" s="72">
        <f aca="true" t="shared" si="8" ref="W8:W39">+SUM(X8:AA8)</f>
        <v>1793214</v>
      </c>
      <c r="X8" s="72">
        <v>1107462</v>
      </c>
      <c r="Y8" s="72">
        <v>678047</v>
      </c>
      <c r="Z8" s="72">
        <v>7705</v>
      </c>
      <c r="AA8" s="72">
        <v>0</v>
      </c>
      <c r="AB8" s="73">
        <v>0</v>
      </c>
      <c r="AC8" s="72">
        <v>29386</v>
      </c>
      <c r="AD8" s="72">
        <v>3787682</v>
      </c>
      <c r="AE8" s="72">
        <f aca="true" t="shared" si="9" ref="AE8:AE39">+SUM(D8,L8,AD8)</f>
        <v>25989548</v>
      </c>
      <c r="AF8" s="72">
        <f aca="true" t="shared" si="10" ref="AF8:AF39">+SUM(AG8,AL8)</f>
        <v>7351</v>
      </c>
      <c r="AG8" s="72">
        <f aca="true" t="shared" si="11" ref="AG8:AG39">+SUM(AH8:AK8)</f>
        <v>7351</v>
      </c>
      <c r="AH8" s="72">
        <v>0</v>
      </c>
      <c r="AI8" s="72">
        <v>0</v>
      </c>
      <c r="AJ8" s="72">
        <v>0</v>
      </c>
      <c r="AK8" s="72">
        <v>7351</v>
      </c>
      <c r="AL8" s="72">
        <v>0</v>
      </c>
      <c r="AM8" s="73">
        <v>0</v>
      </c>
      <c r="AN8" s="72">
        <f aca="true" t="shared" si="12" ref="AN8:AN39">+SUM(AO8,AT8,AX8,AY8,BE8)</f>
        <v>973058</v>
      </c>
      <c r="AO8" s="72">
        <f aca="true" t="shared" si="13" ref="AO8:AO39">+SUM(AP8:AS8)</f>
        <v>245119</v>
      </c>
      <c r="AP8" s="72">
        <v>76352</v>
      </c>
      <c r="AQ8" s="72">
        <v>168767</v>
      </c>
      <c r="AR8" s="72">
        <v>0</v>
      </c>
      <c r="AS8" s="72">
        <v>0</v>
      </c>
      <c r="AT8" s="72">
        <f aca="true" t="shared" si="14" ref="AT8:AT39">+SUM(AU8:AW8)</f>
        <v>137528</v>
      </c>
      <c r="AU8" s="72">
        <v>113215</v>
      </c>
      <c r="AV8" s="72">
        <v>24313</v>
      </c>
      <c r="AW8" s="72">
        <v>0</v>
      </c>
      <c r="AX8" s="72">
        <v>10469</v>
      </c>
      <c r="AY8" s="72">
        <f aca="true" t="shared" si="15" ref="AY8:AY39">+SUM(AZ8:BC8)</f>
        <v>579942</v>
      </c>
      <c r="AZ8" s="72">
        <v>522099</v>
      </c>
      <c r="BA8" s="72">
        <v>47335</v>
      </c>
      <c r="BB8" s="72">
        <v>0</v>
      </c>
      <c r="BC8" s="72">
        <v>10508</v>
      </c>
      <c r="BD8" s="73">
        <v>0</v>
      </c>
      <c r="BE8" s="72">
        <v>0</v>
      </c>
      <c r="BF8" s="72">
        <v>5329</v>
      </c>
      <c r="BG8" s="72">
        <f aca="true" t="shared" si="16" ref="BG8:BG39">+SUM(BF8,AN8,AF8)</f>
        <v>985738</v>
      </c>
      <c r="BH8" s="72">
        <f aca="true" t="shared" si="17" ref="BH8:BH33">SUM(D8,AF8)</f>
        <v>3700900</v>
      </c>
      <c r="BI8" s="72">
        <f aca="true" t="shared" si="18" ref="BI8:BI33">SUM(E8,AG8)</f>
        <v>3688816</v>
      </c>
      <c r="BJ8" s="72">
        <f aca="true" t="shared" si="19" ref="BJ8:BJ33">SUM(F8,AH8)</f>
        <v>0</v>
      </c>
      <c r="BK8" s="72">
        <f aca="true" t="shared" si="20" ref="BK8:BK33">SUM(G8,AI8)</f>
        <v>3547189</v>
      </c>
      <c r="BL8" s="72">
        <f aca="true" t="shared" si="21" ref="BL8:BL33">SUM(H8,AJ8)</f>
        <v>134276</v>
      </c>
      <c r="BM8" s="72">
        <f aca="true" t="shared" si="22" ref="BM8:BM33">SUM(I8,AK8)</f>
        <v>7351</v>
      </c>
      <c r="BN8" s="72">
        <f aca="true" t="shared" si="23" ref="BN8:BN33">SUM(J8,AL8)</f>
        <v>12084</v>
      </c>
      <c r="BO8" s="73">
        <f aca="true" t="shared" si="24" ref="BO8:BO33">SUM(K8,AM8)</f>
        <v>0</v>
      </c>
      <c r="BP8" s="72">
        <f aca="true" t="shared" si="25" ref="BP8:BP33">SUM(L8,AN8)</f>
        <v>19481375</v>
      </c>
      <c r="BQ8" s="72">
        <f aca="true" t="shared" si="26" ref="BQ8:BQ33">SUM(M8,AO8)</f>
        <v>10614179</v>
      </c>
      <c r="BR8" s="72">
        <f aca="true" t="shared" si="27" ref="BR8:BR33">SUM(N8,AP8)</f>
        <v>2919281</v>
      </c>
      <c r="BS8" s="72">
        <f aca="true" t="shared" si="28" ref="BS8:BS33">SUM(O8,AQ8)</f>
        <v>5561111</v>
      </c>
      <c r="BT8" s="72">
        <f aca="true" t="shared" si="29" ref="BT8:BT33">SUM(P8,AR8)</f>
        <v>2011198</v>
      </c>
      <c r="BU8" s="72">
        <f aca="true" t="shared" si="30" ref="BU8:BU33">SUM(Q8,AS8)</f>
        <v>122589</v>
      </c>
      <c r="BV8" s="72">
        <f aca="true" t="shared" si="31" ref="BV8:BV33">SUM(R8,AT8)</f>
        <v>6277937</v>
      </c>
      <c r="BW8" s="72">
        <f aca="true" t="shared" si="32" ref="BW8:BW33">SUM(S8,AU8)</f>
        <v>1773749</v>
      </c>
      <c r="BX8" s="72">
        <f aca="true" t="shared" si="33" ref="BX8:BX33">SUM(T8,AV8)</f>
        <v>3879852</v>
      </c>
      <c r="BY8" s="72">
        <f aca="true" t="shared" si="34" ref="BY8:BY33">SUM(U8,AW8)</f>
        <v>624336</v>
      </c>
      <c r="BZ8" s="72">
        <f aca="true" t="shared" si="35" ref="BZ8:BZ33">SUM(V8,AX8)</f>
        <v>186717</v>
      </c>
      <c r="CA8" s="72">
        <f aca="true" t="shared" si="36" ref="CA8:CA33">SUM(W8,AY8)</f>
        <v>2373156</v>
      </c>
      <c r="CB8" s="72">
        <f aca="true" t="shared" si="37" ref="CB8:CB33">SUM(X8,AZ8)</f>
        <v>1629561</v>
      </c>
      <c r="CC8" s="72">
        <f aca="true" t="shared" si="38" ref="CC8:CC33">SUM(Y8,BA8)</f>
        <v>725382</v>
      </c>
      <c r="CD8" s="72">
        <f aca="true" t="shared" si="39" ref="CD8:CD33">SUM(Z8,BB8)</f>
        <v>7705</v>
      </c>
      <c r="CE8" s="72">
        <f aca="true" t="shared" si="40" ref="CE8:CE33">SUM(AA8,BC8)</f>
        <v>10508</v>
      </c>
      <c r="CF8" s="73">
        <f aca="true" t="shared" si="41" ref="CF8:CF33">SUM(AB8,BD8)</f>
        <v>0</v>
      </c>
      <c r="CG8" s="72">
        <f aca="true" t="shared" si="42" ref="CG8:CG33">SUM(AC8,BE8)</f>
        <v>29386</v>
      </c>
      <c r="CH8" s="72">
        <f aca="true" t="shared" si="43" ref="CH8:CH33">SUM(AD8,BF8)</f>
        <v>3793011</v>
      </c>
      <c r="CI8" s="72">
        <f aca="true" t="shared" si="44" ref="CI8:CI33">SUM(AE8,BG8)</f>
        <v>26975286</v>
      </c>
    </row>
    <row r="9" spans="1:87" s="50" customFormat="1" ht="12" customHeight="1">
      <c r="A9" s="51" t="s">
        <v>378</v>
      </c>
      <c r="B9" s="64" t="s">
        <v>382</v>
      </c>
      <c r="C9" s="51" t="s">
        <v>383</v>
      </c>
      <c r="D9" s="72">
        <f t="shared" si="3"/>
        <v>27071</v>
      </c>
      <c r="E9" s="72">
        <f t="shared" si="4"/>
        <v>27071</v>
      </c>
      <c r="F9" s="72">
        <v>0</v>
      </c>
      <c r="G9" s="72">
        <v>15836</v>
      </c>
      <c r="H9" s="72">
        <v>11235</v>
      </c>
      <c r="I9" s="72">
        <v>0</v>
      </c>
      <c r="J9" s="72">
        <v>0</v>
      </c>
      <c r="K9" s="73">
        <v>0</v>
      </c>
      <c r="L9" s="72">
        <f t="shared" si="5"/>
        <v>965613</v>
      </c>
      <c r="M9" s="72">
        <f t="shared" si="6"/>
        <v>84675</v>
      </c>
      <c r="N9" s="72">
        <v>84675</v>
      </c>
      <c r="O9" s="72">
        <v>0</v>
      </c>
      <c r="P9" s="72">
        <v>0</v>
      </c>
      <c r="Q9" s="72">
        <v>0</v>
      </c>
      <c r="R9" s="72">
        <f t="shared" si="7"/>
        <v>203234</v>
      </c>
      <c r="S9" s="72">
        <v>53305</v>
      </c>
      <c r="T9" s="72">
        <v>133719</v>
      </c>
      <c r="U9" s="72">
        <v>16210</v>
      </c>
      <c r="V9" s="72">
        <v>0</v>
      </c>
      <c r="W9" s="72">
        <f t="shared" si="8"/>
        <v>676706</v>
      </c>
      <c r="X9" s="72">
        <v>344702</v>
      </c>
      <c r="Y9" s="72">
        <v>301271</v>
      </c>
      <c r="Z9" s="72">
        <v>18793</v>
      </c>
      <c r="AA9" s="72">
        <v>11940</v>
      </c>
      <c r="AB9" s="73">
        <v>0</v>
      </c>
      <c r="AC9" s="72">
        <v>998</v>
      </c>
      <c r="AD9" s="72">
        <v>23561</v>
      </c>
      <c r="AE9" s="72">
        <f t="shared" si="9"/>
        <v>1016245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140035</v>
      </c>
      <c r="AO9" s="72">
        <f t="shared" si="13"/>
        <v>1308</v>
      </c>
      <c r="AP9" s="72">
        <v>1308</v>
      </c>
      <c r="AQ9" s="72">
        <v>0</v>
      </c>
      <c r="AR9" s="72">
        <v>0</v>
      </c>
      <c r="AS9" s="72">
        <v>0</v>
      </c>
      <c r="AT9" s="72">
        <f t="shared" si="14"/>
        <v>19237</v>
      </c>
      <c r="AU9" s="72">
        <v>19237</v>
      </c>
      <c r="AV9" s="72">
        <v>0</v>
      </c>
      <c r="AW9" s="72">
        <v>0</v>
      </c>
      <c r="AX9" s="72">
        <v>0</v>
      </c>
      <c r="AY9" s="72">
        <f t="shared" si="15"/>
        <v>119490</v>
      </c>
      <c r="AZ9" s="72">
        <v>119490</v>
      </c>
      <c r="BA9" s="72">
        <v>0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140035</v>
      </c>
      <c r="BH9" s="72">
        <f t="shared" si="17"/>
        <v>27071</v>
      </c>
      <c r="BI9" s="72">
        <f t="shared" si="18"/>
        <v>27071</v>
      </c>
      <c r="BJ9" s="72">
        <f t="shared" si="19"/>
        <v>0</v>
      </c>
      <c r="BK9" s="72">
        <f t="shared" si="20"/>
        <v>15836</v>
      </c>
      <c r="BL9" s="72">
        <f t="shared" si="21"/>
        <v>11235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1105648</v>
      </c>
      <c r="BQ9" s="72">
        <f t="shared" si="26"/>
        <v>85983</v>
      </c>
      <c r="BR9" s="72">
        <f t="shared" si="27"/>
        <v>85983</v>
      </c>
      <c r="BS9" s="72">
        <f t="shared" si="28"/>
        <v>0</v>
      </c>
      <c r="BT9" s="72">
        <f t="shared" si="29"/>
        <v>0</v>
      </c>
      <c r="BU9" s="72">
        <f t="shared" si="30"/>
        <v>0</v>
      </c>
      <c r="BV9" s="72">
        <f t="shared" si="31"/>
        <v>222471</v>
      </c>
      <c r="BW9" s="72">
        <f t="shared" si="32"/>
        <v>72542</v>
      </c>
      <c r="BX9" s="72">
        <f t="shared" si="33"/>
        <v>133719</v>
      </c>
      <c r="BY9" s="72">
        <f t="shared" si="34"/>
        <v>16210</v>
      </c>
      <c r="BZ9" s="72">
        <f t="shared" si="35"/>
        <v>0</v>
      </c>
      <c r="CA9" s="72">
        <f t="shared" si="36"/>
        <v>796196</v>
      </c>
      <c r="CB9" s="72">
        <f t="shared" si="37"/>
        <v>464192</v>
      </c>
      <c r="CC9" s="72">
        <f t="shared" si="38"/>
        <v>301271</v>
      </c>
      <c r="CD9" s="72">
        <f t="shared" si="39"/>
        <v>18793</v>
      </c>
      <c r="CE9" s="72">
        <f t="shared" si="40"/>
        <v>11940</v>
      </c>
      <c r="CF9" s="73">
        <f t="shared" si="41"/>
        <v>0</v>
      </c>
      <c r="CG9" s="72">
        <f t="shared" si="42"/>
        <v>998</v>
      </c>
      <c r="CH9" s="72">
        <f t="shared" si="43"/>
        <v>23561</v>
      </c>
      <c r="CI9" s="72">
        <f t="shared" si="44"/>
        <v>1156280</v>
      </c>
    </row>
    <row r="10" spans="1:87" s="50" customFormat="1" ht="12" customHeight="1">
      <c r="A10" s="51" t="s">
        <v>378</v>
      </c>
      <c r="B10" s="64" t="s">
        <v>384</v>
      </c>
      <c r="C10" s="51" t="s">
        <v>385</v>
      </c>
      <c r="D10" s="72">
        <f t="shared" si="3"/>
        <v>1035572</v>
      </c>
      <c r="E10" s="72">
        <f t="shared" si="4"/>
        <v>1019823</v>
      </c>
      <c r="F10" s="72">
        <v>0</v>
      </c>
      <c r="G10" s="72">
        <v>242816</v>
      </c>
      <c r="H10" s="72">
        <v>777007</v>
      </c>
      <c r="I10" s="72">
        <v>0</v>
      </c>
      <c r="J10" s="72">
        <v>15749</v>
      </c>
      <c r="K10" s="73">
        <v>0</v>
      </c>
      <c r="L10" s="72">
        <f t="shared" si="5"/>
        <v>1102073</v>
      </c>
      <c r="M10" s="72">
        <f t="shared" si="6"/>
        <v>206097</v>
      </c>
      <c r="N10" s="72">
        <v>186507</v>
      </c>
      <c r="O10" s="72">
        <v>0</v>
      </c>
      <c r="P10" s="72">
        <v>15780</v>
      </c>
      <c r="Q10" s="72">
        <v>3810</v>
      </c>
      <c r="R10" s="72">
        <f t="shared" si="7"/>
        <v>176335</v>
      </c>
      <c r="S10" s="72">
        <v>5241</v>
      </c>
      <c r="T10" s="72">
        <v>161092</v>
      </c>
      <c r="U10" s="72">
        <v>10002</v>
      </c>
      <c r="V10" s="72">
        <v>8695</v>
      </c>
      <c r="W10" s="72">
        <f t="shared" si="8"/>
        <v>710946</v>
      </c>
      <c r="X10" s="72">
        <v>383887</v>
      </c>
      <c r="Y10" s="72">
        <v>218628</v>
      </c>
      <c r="Z10" s="72">
        <v>49738</v>
      </c>
      <c r="AA10" s="72">
        <v>58693</v>
      </c>
      <c r="AB10" s="73">
        <v>0</v>
      </c>
      <c r="AC10" s="72">
        <v>0</v>
      </c>
      <c r="AD10" s="72">
        <v>65761</v>
      </c>
      <c r="AE10" s="72">
        <f t="shared" si="9"/>
        <v>2203406</v>
      </c>
      <c r="AF10" s="72">
        <f t="shared" si="10"/>
        <v>15342</v>
      </c>
      <c r="AG10" s="72">
        <f t="shared" si="11"/>
        <v>15342</v>
      </c>
      <c r="AH10" s="72">
        <v>0</v>
      </c>
      <c r="AI10" s="72">
        <v>15342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181886</v>
      </c>
      <c r="AO10" s="72">
        <f t="shared" si="13"/>
        <v>47147</v>
      </c>
      <c r="AP10" s="72">
        <v>43834</v>
      </c>
      <c r="AQ10" s="72">
        <v>0</v>
      </c>
      <c r="AR10" s="72">
        <v>3313</v>
      </c>
      <c r="AS10" s="72">
        <v>0</v>
      </c>
      <c r="AT10" s="72">
        <f t="shared" si="14"/>
        <v>29845</v>
      </c>
      <c r="AU10" s="72">
        <v>0</v>
      </c>
      <c r="AV10" s="72">
        <v>29845</v>
      </c>
      <c r="AW10" s="72">
        <v>0</v>
      </c>
      <c r="AX10" s="72">
        <v>0</v>
      </c>
      <c r="AY10" s="72">
        <f t="shared" si="15"/>
        <v>104894</v>
      </c>
      <c r="AZ10" s="72">
        <v>22486</v>
      </c>
      <c r="BA10" s="72">
        <v>80803</v>
      </c>
      <c r="BB10" s="72">
        <v>0</v>
      </c>
      <c r="BC10" s="72">
        <v>1605</v>
      </c>
      <c r="BD10" s="73">
        <v>0</v>
      </c>
      <c r="BE10" s="72">
        <v>0</v>
      </c>
      <c r="BF10" s="72">
        <v>958</v>
      </c>
      <c r="BG10" s="72">
        <f t="shared" si="16"/>
        <v>198186</v>
      </c>
      <c r="BH10" s="72">
        <f t="shared" si="17"/>
        <v>1050914</v>
      </c>
      <c r="BI10" s="72">
        <f t="shared" si="18"/>
        <v>1035165</v>
      </c>
      <c r="BJ10" s="72">
        <f t="shared" si="19"/>
        <v>0</v>
      </c>
      <c r="BK10" s="72">
        <f t="shared" si="20"/>
        <v>258158</v>
      </c>
      <c r="BL10" s="72">
        <f t="shared" si="21"/>
        <v>777007</v>
      </c>
      <c r="BM10" s="72">
        <f t="shared" si="22"/>
        <v>0</v>
      </c>
      <c r="BN10" s="72">
        <f t="shared" si="23"/>
        <v>15749</v>
      </c>
      <c r="BO10" s="73">
        <f t="shared" si="24"/>
        <v>0</v>
      </c>
      <c r="BP10" s="72">
        <f t="shared" si="25"/>
        <v>1283959</v>
      </c>
      <c r="BQ10" s="72">
        <f t="shared" si="26"/>
        <v>253244</v>
      </c>
      <c r="BR10" s="72">
        <f t="shared" si="27"/>
        <v>230341</v>
      </c>
      <c r="BS10" s="72">
        <f t="shared" si="28"/>
        <v>0</v>
      </c>
      <c r="BT10" s="72">
        <f t="shared" si="29"/>
        <v>19093</v>
      </c>
      <c r="BU10" s="72">
        <f t="shared" si="30"/>
        <v>3810</v>
      </c>
      <c r="BV10" s="72">
        <f t="shared" si="31"/>
        <v>206180</v>
      </c>
      <c r="BW10" s="72">
        <f t="shared" si="32"/>
        <v>5241</v>
      </c>
      <c r="BX10" s="72">
        <f t="shared" si="33"/>
        <v>190937</v>
      </c>
      <c r="BY10" s="72">
        <f t="shared" si="34"/>
        <v>10002</v>
      </c>
      <c r="BZ10" s="72">
        <f t="shared" si="35"/>
        <v>8695</v>
      </c>
      <c r="CA10" s="72">
        <f t="shared" si="36"/>
        <v>815840</v>
      </c>
      <c r="CB10" s="72">
        <f t="shared" si="37"/>
        <v>406373</v>
      </c>
      <c r="CC10" s="72">
        <f t="shared" si="38"/>
        <v>299431</v>
      </c>
      <c r="CD10" s="72">
        <f t="shared" si="39"/>
        <v>49738</v>
      </c>
      <c r="CE10" s="72">
        <f t="shared" si="40"/>
        <v>60298</v>
      </c>
      <c r="CF10" s="73">
        <f t="shared" si="41"/>
        <v>0</v>
      </c>
      <c r="CG10" s="72">
        <f t="shared" si="42"/>
        <v>0</v>
      </c>
      <c r="CH10" s="72">
        <f t="shared" si="43"/>
        <v>66719</v>
      </c>
      <c r="CI10" s="72">
        <f t="shared" si="44"/>
        <v>2401592</v>
      </c>
    </row>
    <row r="11" spans="1:87" s="50" customFormat="1" ht="12" customHeight="1">
      <c r="A11" s="51" t="s">
        <v>378</v>
      </c>
      <c r="B11" s="64" t="s">
        <v>386</v>
      </c>
      <c r="C11" s="51" t="s">
        <v>387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734343</v>
      </c>
      <c r="M11" s="72">
        <f t="shared" si="6"/>
        <v>99103</v>
      </c>
      <c r="N11" s="72">
        <v>99103</v>
      </c>
      <c r="O11" s="72">
        <v>0</v>
      </c>
      <c r="P11" s="72">
        <v>0</v>
      </c>
      <c r="Q11" s="72">
        <v>0</v>
      </c>
      <c r="R11" s="72">
        <f t="shared" si="7"/>
        <v>231924</v>
      </c>
      <c r="S11" s="72">
        <v>28958</v>
      </c>
      <c r="T11" s="72">
        <v>191362</v>
      </c>
      <c r="U11" s="72">
        <v>11604</v>
      </c>
      <c r="V11" s="72">
        <v>7140</v>
      </c>
      <c r="W11" s="72">
        <f t="shared" si="8"/>
        <v>396176</v>
      </c>
      <c r="X11" s="72">
        <v>201562</v>
      </c>
      <c r="Y11" s="72">
        <v>190558</v>
      </c>
      <c r="Z11" s="72">
        <v>3563</v>
      </c>
      <c r="AA11" s="72">
        <v>493</v>
      </c>
      <c r="AB11" s="73">
        <v>0</v>
      </c>
      <c r="AC11" s="72">
        <v>0</v>
      </c>
      <c r="AD11" s="72">
        <v>7333</v>
      </c>
      <c r="AE11" s="72">
        <f t="shared" si="9"/>
        <v>741676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306588</v>
      </c>
      <c r="AO11" s="72">
        <f t="shared" si="13"/>
        <v>27391</v>
      </c>
      <c r="AP11" s="72">
        <v>27391</v>
      </c>
      <c r="AQ11" s="72">
        <v>0</v>
      </c>
      <c r="AR11" s="72">
        <v>0</v>
      </c>
      <c r="AS11" s="72">
        <v>0</v>
      </c>
      <c r="AT11" s="72">
        <f t="shared" si="14"/>
        <v>52553</v>
      </c>
      <c r="AU11" s="72">
        <v>1055</v>
      </c>
      <c r="AV11" s="72">
        <v>12678</v>
      </c>
      <c r="AW11" s="72">
        <v>38820</v>
      </c>
      <c r="AX11" s="72">
        <v>0</v>
      </c>
      <c r="AY11" s="72">
        <f t="shared" si="15"/>
        <v>226644</v>
      </c>
      <c r="AZ11" s="72">
        <v>202687</v>
      </c>
      <c r="BA11" s="72">
        <v>0</v>
      </c>
      <c r="BB11" s="72">
        <v>23957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306588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1040931</v>
      </c>
      <c r="BQ11" s="72">
        <f t="shared" si="26"/>
        <v>126494</v>
      </c>
      <c r="BR11" s="72">
        <f t="shared" si="27"/>
        <v>126494</v>
      </c>
      <c r="BS11" s="72">
        <f t="shared" si="28"/>
        <v>0</v>
      </c>
      <c r="BT11" s="72">
        <f t="shared" si="29"/>
        <v>0</v>
      </c>
      <c r="BU11" s="72">
        <f t="shared" si="30"/>
        <v>0</v>
      </c>
      <c r="BV11" s="72">
        <f t="shared" si="31"/>
        <v>284477</v>
      </c>
      <c r="BW11" s="72">
        <f t="shared" si="32"/>
        <v>30013</v>
      </c>
      <c r="BX11" s="72">
        <f t="shared" si="33"/>
        <v>204040</v>
      </c>
      <c r="BY11" s="72">
        <f t="shared" si="34"/>
        <v>50424</v>
      </c>
      <c r="BZ11" s="72">
        <f t="shared" si="35"/>
        <v>7140</v>
      </c>
      <c r="CA11" s="72">
        <f t="shared" si="36"/>
        <v>622820</v>
      </c>
      <c r="CB11" s="72">
        <f t="shared" si="37"/>
        <v>404249</v>
      </c>
      <c r="CC11" s="72">
        <f t="shared" si="38"/>
        <v>190558</v>
      </c>
      <c r="CD11" s="72">
        <f t="shared" si="39"/>
        <v>27520</v>
      </c>
      <c r="CE11" s="72">
        <f t="shared" si="40"/>
        <v>493</v>
      </c>
      <c r="CF11" s="73">
        <f t="shared" si="41"/>
        <v>0</v>
      </c>
      <c r="CG11" s="72">
        <f t="shared" si="42"/>
        <v>0</v>
      </c>
      <c r="CH11" s="72">
        <f t="shared" si="43"/>
        <v>7333</v>
      </c>
      <c r="CI11" s="72">
        <f t="shared" si="44"/>
        <v>1048264</v>
      </c>
    </row>
    <row r="12" spans="1:87" s="50" customFormat="1" ht="12" customHeight="1">
      <c r="A12" s="53" t="s">
        <v>378</v>
      </c>
      <c r="B12" s="54" t="s">
        <v>388</v>
      </c>
      <c r="C12" s="53" t="s">
        <v>389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165756</v>
      </c>
      <c r="L12" s="74">
        <f t="shared" si="5"/>
        <v>1164567</v>
      </c>
      <c r="M12" s="74">
        <f t="shared" si="6"/>
        <v>760175</v>
      </c>
      <c r="N12" s="74">
        <v>96919</v>
      </c>
      <c r="O12" s="74">
        <v>663256</v>
      </c>
      <c r="P12" s="74">
        <v>0</v>
      </c>
      <c r="Q12" s="74">
        <v>0</v>
      </c>
      <c r="R12" s="74">
        <f t="shared" si="7"/>
        <v>102575</v>
      </c>
      <c r="S12" s="74">
        <v>41751</v>
      </c>
      <c r="T12" s="74">
        <v>0</v>
      </c>
      <c r="U12" s="74">
        <v>60824</v>
      </c>
      <c r="V12" s="74">
        <v>33070</v>
      </c>
      <c r="W12" s="74">
        <f t="shared" si="8"/>
        <v>268747</v>
      </c>
      <c r="X12" s="74">
        <v>259828</v>
      </c>
      <c r="Y12" s="74">
        <v>0</v>
      </c>
      <c r="Z12" s="74">
        <v>8810</v>
      </c>
      <c r="AA12" s="74">
        <v>109</v>
      </c>
      <c r="AB12" s="75">
        <v>809783</v>
      </c>
      <c r="AC12" s="74">
        <v>0</v>
      </c>
      <c r="AD12" s="74">
        <v>0</v>
      </c>
      <c r="AE12" s="74">
        <f t="shared" si="9"/>
        <v>1164567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/>
      <c r="AM12" s="75">
        <v>3342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423613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169098</v>
      </c>
      <c r="BP12" s="74">
        <f t="shared" si="25"/>
        <v>1164567</v>
      </c>
      <c r="BQ12" s="74">
        <f t="shared" si="26"/>
        <v>760175</v>
      </c>
      <c r="BR12" s="74">
        <f t="shared" si="27"/>
        <v>96919</v>
      </c>
      <c r="BS12" s="74">
        <f t="shared" si="28"/>
        <v>663256</v>
      </c>
      <c r="BT12" s="74">
        <f t="shared" si="29"/>
        <v>0</v>
      </c>
      <c r="BU12" s="74">
        <f t="shared" si="30"/>
        <v>0</v>
      </c>
      <c r="BV12" s="74">
        <f t="shared" si="31"/>
        <v>102575</v>
      </c>
      <c r="BW12" s="74">
        <f t="shared" si="32"/>
        <v>41751</v>
      </c>
      <c r="BX12" s="74">
        <f t="shared" si="33"/>
        <v>0</v>
      </c>
      <c r="BY12" s="74">
        <f t="shared" si="34"/>
        <v>60824</v>
      </c>
      <c r="BZ12" s="74">
        <f t="shared" si="35"/>
        <v>33070</v>
      </c>
      <c r="CA12" s="74">
        <f t="shared" si="36"/>
        <v>268747</v>
      </c>
      <c r="CB12" s="74">
        <f t="shared" si="37"/>
        <v>259828</v>
      </c>
      <c r="CC12" s="74">
        <f t="shared" si="38"/>
        <v>0</v>
      </c>
      <c r="CD12" s="74">
        <f t="shared" si="39"/>
        <v>8810</v>
      </c>
      <c r="CE12" s="74">
        <f t="shared" si="40"/>
        <v>109</v>
      </c>
      <c r="CF12" s="75">
        <f t="shared" si="41"/>
        <v>1233396</v>
      </c>
      <c r="CG12" s="74">
        <f t="shared" si="42"/>
        <v>0</v>
      </c>
      <c r="CH12" s="74">
        <f t="shared" si="43"/>
        <v>0</v>
      </c>
      <c r="CI12" s="74">
        <f t="shared" si="44"/>
        <v>1164567</v>
      </c>
    </row>
    <row r="13" spans="1:87" s="50" customFormat="1" ht="12" customHeight="1">
      <c r="A13" s="53" t="s">
        <v>378</v>
      </c>
      <c r="B13" s="54" t="s">
        <v>390</v>
      </c>
      <c r="C13" s="53" t="s">
        <v>391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474916</v>
      </c>
      <c r="M13" s="74">
        <f t="shared" si="6"/>
        <v>1925</v>
      </c>
      <c r="N13" s="74">
        <v>1925</v>
      </c>
      <c r="O13" s="74">
        <v>0</v>
      </c>
      <c r="P13" s="74">
        <v>0</v>
      </c>
      <c r="Q13" s="74">
        <v>0</v>
      </c>
      <c r="R13" s="74">
        <f t="shared" si="7"/>
        <v>79430</v>
      </c>
      <c r="S13" s="74">
        <v>0</v>
      </c>
      <c r="T13" s="74">
        <v>72526</v>
      </c>
      <c r="U13" s="74">
        <v>6904</v>
      </c>
      <c r="V13" s="74">
        <v>0</v>
      </c>
      <c r="W13" s="74">
        <f t="shared" si="8"/>
        <v>393561</v>
      </c>
      <c r="X13" s="74">
        <v>130245</v>
      </c>
      <c r="Y13" s="74">
        <v>250225</v>
      </c>
      <c r="Z13" s="74">
        <v>13091</v>
      </c>
      <c r="AA13" s="74">
        <v>0</v>
      </c>
      <c r="AB13" s="75">
        <v>0</v>
      </c>
      <c r="AC13" s="74">
        <v>0</v>
      </c>
      <c r="AD13" s="74">
        <v>5945</v>
      </c>
      <c r="AE13" s="74">
        <f t="shared" si="9"/>
        <v>480861</v>
      </c>
      <c r="AF13" s="74">
        <f t="shared" si="10"/>
        <v>735</v>
      </c>
      <c r="AG13" s="74">
        <f t="shared" si="11"/>
        <v>735</v>
      </c>
      <c r="AH13" s="74">
        <v>0</v>
      </c>
      <c r="AI13" s="74">
        <v>735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151516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24100</v>
      </c>
      <c r="AU13" s="74">
        <v>0</v>
      </c>
      <c r="AV13" s="74">
        <v>24100</v>
      </c>
      <c r="AW13" s="74">
        <v>0</v>
      </c>
      <c r="AX13" s="74">
        <v>0</v>
      </c>
      <c r="AY13" s="74">
        <f t="shared" si="15"/>
        <v>127416</v>
      </c>
      <c r="AZ13" s="74">
        <v>0</v>
      </c>
      <c r="BA13" s="74">
        <v>127416</v>
      </c>
      <c r="BB13" s="74">
        <v>0</v>
      </c>
      <c r="BC13" s="74">
        <v>0</v>
      </c>
      <c r="BD13" s="75">
        <v>0</v>
      </c>
      <c r="BE13" s="74">
        <v>0</v>
      </c>
      <c r="BF13" s="74">
        <v>1100</v>
      </c>
      <c r="BG13" s="74">
        <f t="shared" si="16"/>
        <v>153351</v>
      </c>
      <c r="BH13" s="74">
        <f t="shared" si="17"/>
        <v>735</v>
      </c>
      <c r="BI13" s="74">
        <f t="shared" si="18"/>
        <v>735</v>
      </c>
      <c r="BJ13" s="74">
        <f t="shared" si="19"/>
        <v>0</v>
      </c>
      <c r="BK13" s="74">
        <f t="shared" si="20"/>
        <v>735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626432</v>
      </c>
      <c r="BQ13" s="74">
        <f t="shared" si="26"/>
        <v>1925</v>
      </c>
      <c r="BR13" s="74">
        <f t="shared" si="27"/>
        <v>1925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103530</v>
      </c>
      <c r="BW13" s="74">
        <f t="shared" si="32"/>
        <v>0</v>
      </c>
      <c r="BX13" s="74">
        <f t="shared" si="33"/>
        <v>96626</v>
      </c>
      <c r="BY13" s="74">
        <f t="shared" si="34"/>
        <v>6904</v>
      </c>
      <c r="BZ13" s="74">
        <f t="shared" si="35"/>
        <v>0</v>
      </c>
      <c r="CA13" s="74">
        <f t="shared" si="36"/>
        <v>520977</v>
      </c>
      <c r="CB13" s="74">
        <f t="shared" si="37"/>
        <v>130245</v>
      </c>
      <c r="CC13" s="74">
        <f t="shared" si="38"/>
        <v>377641</v>
      </c>
      <c r="CD13" s="74">
        <f t="shared" si="39"/>
        <v>13091</v>
      </c>
      <c r="CE13" s="74">
        <f t="shared" si="40"/>
        <v>0</v>
      </c>
      <c r="CF13" s="75">
        <f t="shared" si="41"/>
        <v>0</v>
      </c>
      <c r="CG13" s="74">
        <f t="shared" si="42"/>
        <v>0</v>
      </c>
      <c r="CH13" s="74">
        <f t="shared" si="43"/>
        <v>7045</v>
      </c>
      <c r="CI13" s="74">
        <f t="shared" si="44"/>
        <v>634212</v>
      </c>
    </row>
    <row r="14" spans="1:87" s="50" customFormat="1" ht="12" customHeight="1">
      <c r="A14" s="53" t="s">
        <v>378</v>
      </c>
      <c r="B14" s="54" t="s">
        <v>392</v>
      </c>
      <c r="C14" s="53" t="s">
        <v>393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954973</v>
      </c>
      <c r="M14" s="74">
        <f t="shared" si="6"/>
        <v>112908</v>
      </c>
      <c r="N14" s="74">
        <v>80283</v>
      </c>
      <c r="O14" s="74">
        <v>2702</v>
      </c>
      <c r="P14" s="74">
        <v>10977</v>
      </c>
      <c r="Q14" s="74">
        <v>18946</v>
      </c>
      <c r="R14" s="74">
        <f t="shared" si="7"/>
        <v>266658</v>
      </c>
      <c r="S14" s="74">
        <v>0</v>
      </c>
      <c r="T14" s="74">
        <v>253088</v>
      </c>
      <c r="U14" s="74">
        <v>13570</v>
      </c>
      <c r="V14" s="74">
        <v>24696</v>
      </c>
      <c r="W14" s="74">
        <f t="shared" si="8"/>
        <v>550711</v>
      </c>
      <c r="X14" s="74">
        <v>379854</v>
      </c>
      <c r="Y14" s="74">
        <v>122801</v>
      </c>
      <c r="Z14" s="74">
        <v>48056</v>
      </c>
      <c r="AA14" s="74">
        <v>0</v>
      </c>
      <c r="AB14" s="75">
        <v>0</v>
      </c>
      <c r="AC14" s="74">
        <v>0</v>
      </c>
      <c r="AD14" s="74">
        <v>73119</v>
      </c>
      <c r="AE14" s="74">
        <f t="shared" si="9"/>
        <v>1028092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358316</v>
      </c>
      <c r="AO14" s="74">
        <f t="shared" si="13"/>
        <v>37215</v>
      </c>
      <c r="AP14" s="74">
        <v>37215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321101</v>
      </c>
      <c r="AZ14" s="74">
        <v>172938</v>
      </c>
      <c r="BA14" s="74">
        <v>147368</v>
      </c>
      <c r="BB14" s="74">
        <v>795</v>
      </c>
      <c r="BC14" s="74">
        <v>0</v>
      </c>
      <c r="BD14" s="75">
        <v>0</v>
      </c>
      <c r="BE14" s="74">
        <v>0</v>
      </c>
      <c r="BF14" s="74">
        <v>13227</v>
      </c>
      <c r="BG14" s="74">
        <f t="shared" si="16"/>
        <v>371543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1313289</v>
      </c>
      <c r="BQ14" s="74">
        <f t="shared" si="26"/>
        <v>150123</v>
      </c>
      <c r="BR14" s="74">
        <f t="shared" si="27"/>
        <v>117498</v>
      </c>
      <c r="BS14" s="74">
        <f t="shared" si="28"/>
        <v>2702</v>
      </c>
      <c r="BT14" s="74">
        <f t="shared" si="29"/>
        <v>10977</v>
      </c>
      <c r="BU14" s="74">
        <f t="shared" si="30"/>
        <v>18946</v>
      </c>
      <c r="BV14" s="74">
        <f t="shared" si="31"/>
        <v>266658</v>
      </c>
      <c r="BW14" s="74">
        <f t="shared" si="32"/>
        <v>0</v>
      </c>
      <c r="BX14" s="74">
        <f t="shared" si="33"/>
        <v>253088</v>
      </c>
      <c r="BY14" s="74">
        <f t="shared" si="34"/>
        <v>13570</v>
      </c>
      <c r="BZ14" s="74">
        <f t="shared" si="35"/>
        <v>24696</v>
      </c>
      <c r="CA14" s="74">
        <f t="shared" si="36"/>
        <v>871812</v>
      </c>
      <c r="CB14" s="74">
        <f t="shared" si="37"/>
        <v>552792</v>
      </c>
      <c r="CC14" s="74">
        <f t="shared" si="38"/>
        <v>270169</v>
      </c>
      <c r="CD14" s="74">
        <f t="shared" si="39"/>
        <v>48851</v>
      </c>
      <c r="CE14" s="74">
        <f t="shared" si="40"/>
        <v>0</v>
      </c>
      <c r="CF14" s="75">
        <f t="shared" si="41"/>
        <v>0</v>
      </c>
      <c r="CG14" s="74">
        <f t="shared" si="42"/>
        <v>0</v>
      </c>
      <c r="CH14" s="74">
        <f t="shared" si="43"/>
        <v>86346</v>
      </c>
      <c r="CI14" s="74">
        <f t="shared" si="44"/>
        <v>1399635</v>
      </c>
    </row>
    <row r="15" spans="1:87" s="50" customFormat="1" ht="12" customHeight="1">
      <c r="A15" s="53" t="s">
        <v>378</v>
      </c>
      <c r="B15" s="54" t="s">
        <v>394</v>
      </c>
      <c r="C15" s="53" t="s">
        <v>395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79408</v>
      </c>
      <c r="L15" s="74">
        <f t="shared" si="5"/>
        <v>399397</v>
      </c>
      <c r="M15" s="74">
        <f t="shared" si="6"/>
        <v>207278</v>
      </c>
      <c r="N15" s="74">
        <v>207278</v>
      </c>
      <c r="O15" s="74">
        <v>0</v>
      </c>
      <c r="P15" s="74">
        <v>0</v>
      </c>
      <c r="Q15" s="74">
        <v>0</v>
      </c>
      <c r="R15" s="74">
        <f t="shared" si="7"/>
        <v>10118</v>
      </c>
      <c r="S15" s="74">
        <v>10118</v>
      </c>
      <c r="T15" s="74">
        <v>0</v>
      </c>
      <c r="U15" s="74">
        <v>0</v>
      </c>
      <c r="V15" s="74">
        <v>0</v>
      </c>
      <c r="W15" s="74">
        <f t="shared" si="8"/>
        <v>182001</v>
      </c>
      <c r="X15" s="74">
        <v>181661</v>
      </c>
      <c r="Y15" s="74">
        <v>0</v>
      </c>
      <c r="Z15" s="74">
        <v>0</v>
      </c>
      <c r="AA15" s="74">
        <v>340</v>
      </c>
      <c r="AB15" s="75">
        <v>387936</v>
      </c>
      <c r="AC15" s="74">
        <v>0</v>
      </c>
      <c r="AD15" s="74">
        <v>0</v>
      </c>
      <c r="AE15" s="74">
        <f t="shared" si="9"/>
        <v>399397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1547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196059</v>
      </c>
      <c r="BE15" s="74">
        <v>0</v>
      </c>
      <c r="BF15" s="74">
        <v>80812</v>
      </c>
      <c r="BG15" s="74">
        <f t="shared" si="16"/>
        <v>80812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80955</v>
      </c>
      <c r="BP15" s="74">
        <f t="shared" si="25"/>
        <v>399397</v>
      </c>
      <c r="BQ15" s="74">
        <f t="shared" si="26"/>
        <v>207278</v>
      </c>
      <c r="BR15" s="74">
        <f t="shared" si="27"/>
        <v>207278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10118</v>
      </c>
      <c r="BW15" s="74">
        <f t="shared" si="32"/>
        <v>10118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182001</v>
      </c>
      <c r="CB15" s="74">
        <f t="shared" si="37"/>
        <v>181661</v>
      </c>
      <c r="CC15" s="74">
        <f t="shared" si="38"/>
        <v>0</v>
      </c>
      <c r="CD15" s="74">
        <f t="shared" si="39"/>
        <v>0</v>
      </c>
      <c r="CE15" s="74">
        <f t="shared" si="40"/>
        <v>340</v>
      </c>
      <c r="CF15" s="75">
        <f t="shared" si="41"/>
        <v>583995</v>
      </c>
      <c r="CG15" s="74">
        <f t="shared" si="42"/>
        <v>0</v>
      </c>
      <c r="CH15" s="74">
        <f t="shared" si="43"/>
        <v>80812</v>
      </c>
      <c r="CI15" s="74">
        <f t="shared" si="44"/>
        <v>480209</v>
      </c>
    </row>
    <row r="16" spans="1:87" s="50" customFormat="1" ht="12" customHeight="1">
      <c r="A16" s="53" t="s">
        <v>378</v>
      </c>
      <c r="B16" s="54" t="s">
        <v>396</v>
      </c>
      <c r="C16" s="53" t="s">
        <v>397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76231</v>
      </c>
      <c r="L16" s="74">
        <f t="shared" si="5"/>
        <v>457735</v>
      </c>
      <c r="M16" s="74">
        <f t="shared" si="6"/>
        <v>140776</v>
      </c>
      <c r="N16" s="74">
        <v>21116</v>
      </c>
      <c r="O16" s="74">
        <v>119660</v>
      </c>
      <c r="P16" s="74">
        <v>0</v>
      </c>
      <c r="Q16" s="74">
        <v>0</v>
      </c>
      <c r="R16" s="74">
        <f t="shared" si="7"/>
        <v>6587</v>
      </c>
      <c r="S16" s="74">
        <v>6587</v>
      </c>
      <c r="T16" s="74">
        <v>0</v>
      </c>
      <c r="U16" s="74">
        <v>0</v>
      </c>
      <c r="V16" s="74">
        <v>0</v>
      </c>
      <c r="W16" s="74">
        <f t="shared" si="8"/>
        <v>310372</v>
      </c>
      <c r="X16" s="74">
        <v>310372</v>
      </c>
      <c r="Y16" s="74">
        <v>0</v>
      </c>
      <c r="Z16" s="74">
        <v>0</v>
      </c>
      <c r="AA16" s="74">
        <v>0</v>
      </c>
      <c r="AB16" s="75">
        <v>262913</v>
      </c>
      <c r="AC16" s="74">
        <v>0</v>
      </c>
      <c r="AD16" s="74">
        <v>0</v>
      </c>
      <c r="AE16" s="74">
        <f t="shared" si="9"/>
        <v>457735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41703</v>
      </c>
      <c r="AO16" s="74">
        <f t="shared" si="13"/>
        <v>7965</v>
      </c>
      <c r="AP16" s="74">
        <v>7965</v>
      </c>
      <c r="AQ16" s="74">
        <v>0</v>
      </c>
      <c r="AR16" s="74">
        <v>0</v>
      </c>
      <c r="AS16" s="74">
        <v>0</v>
      </c>
      <c r="AT16" s="74">
        <f t="shared" si="14"/>
        <v>48</v>
      </c>
      <c r="AU16" s="74">
        <v>48</v>
      </c>
      <c r="AV16" s="74">
        <v>0</v>
      </c>
      <c r="AW16" s="74">
        <v>0</v>
      </c>
      <c r="AX16" s="74">
        <v>0</v>
      </c>
      <c r="AY16" s="74">
        <f t="shared" si="15"/>
        <v>33690</v>
      </c>
      <c r="AZ16" s="74">
        <v>33690</v>
      </c>
      <c r="BA16" s="74">
        <v>0</v>
      </c>
      <c r="BB16" s="74">
        <v>0</v>
      </c>
      <c r="BC16" s="74">
        <v>0</v>
      </c>
      <c r="BD16" s="75">
        <v>17490</v>
      </c>
      <c r="BE16" s="74">
        <v>0</v>
      </c>
      <c r="BF16" s="74">
        <v>0</v>
      </c>
      <c r="BG16" s="74">
        <f t="shared" si="16"/>
        <v>41703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76231</v>
      </c>
      <c r="BP16" s="74">
        <f t="shared" si="25"/>
        <v>499438</v>
      </c>
      <c r="BQ16" s="74">
        <f t="shared" si="26"/>
        <v>148741</v>
      </c>
      <c r="BR16" s="74">
        <f t="shared" si="27"/>
        <v>29081</v>
      </c>
      <c r="BS16" s="74">
        <f t="shared" si="28"/>
        <v>119660</v>
      </c>
      <c r="BT16" s="74">
        <f t="shared" si="29"/>
        <v>0</v>
      </c>
      <c r="BU16" s="74">
        <f t="shared" si="30"/>
        <v>0</v>
      </c>
      <c r="BV16" s="74">
        <f t="shared" si="31"/>
        <v>6635</v>
      </c>
      <c r="BW16" s="74">
        <f t="shared" si="32"/>
        <v>6635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344062</v>
      </c>
      <c r="CB16" s="74">
        <f t="shared" si="37"/>
        <v>344062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280403</v>
      </c>
      <c r="CG16" s="74">
        <f t="shared" si="42"/>
        <v>0</v>
      </c>
      <c r="CH16" s="74">
        <f t="shared" si="43"/>
        <v>0</v>
      </c>
      <c r="CI16" s="74">
        <f t="shared" si="44"/>
        <v>499438</v>
      </c>
    </row>
    <row r="17" spans="1:87" s="50" customFormat="1" ht="12" customHeight="1">
      <c r="A17" s="53" t="s">
        <v>378</v>
      </c>
      <c r="B17" s="54" t="s">
        <v>398</v>
      </c>
      <c r="C17" s="53" t="s">
        <v>399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109558</v>
      </c>
      <c r="L17" s="74">
        <f t="shared" si="5"/>
        <v>631440</v>
      </c>
      <c r="M17" s="74">
        <f t="shared" si="6"/>
        <v>256297</v>
      </c>
      <c r="N17" s="74">
        <v>59191</v>
      </c>
      <c r="O17" s="74">
        <v>197106</v>
      </c>
      <c r="P17" s="74">
        <v>0</v>
      </c>
      <c r="Q17" s="74">
        <v>0</v>
      </c>
      <c r="R17" s="74">
        <f t="shared" si="7"/>
        <v>5305</v>
      </c>
      <c r="S17" s="74">
        <v>5305</v>
      </c>
      <c r="T17" s="74">
        <v>0</v>
      </c>
      <c r="U17" s="74">
        <v>0</v>
      </c>
      <c r="V17" s="74">
        <v>0</v>
      </c>
      <c r="W17" s="74">
        <f t="shared" si="8"/>
        <v>369838</v>
      </c>
      <c r="X17" s="74">
        <v>369838</v>
      </c>
      <c r="Y17" s="74">
        <v>0</v>
      </c>
      <c r="Z17" s="74">
        <v>0</v>
      </c>
      <c r="AA17" s="74">
        <v>0</v>
      </c>
      <c r="AB17" s="75">
        <v>377856</v>
      </c>
      <c r="AC17" s="74"/>
      <c r="AD17" s="74">
        <v>0</v>
      </c>
      <c r="AE17" s="74">
        <f t="shared" si="9"/>
        <v>631440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64112</v>
      </c>
      <c r="AO17" s="74">
        <f t="shared" si="13"/>
        <v>62820</v>
      </c>
      <c r="AP17" s="74">
        <v>17218</v>
      </c>
      <c r="AQ17" s="74">
        <v>45602</v>
      </c>
      <c r="AR17" s="74">
        <v>0</v>
      </c>
      <c r="AS17" s="74">
        <v>0</v>
      </c>
      <c r="AT17" s="74">
        <f t="shared" si="14"/>
        <v>1292</v>
      </c>
      <c r="AU17" s="74">
        <v>1292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25137</v>
      </c>
      <c r="BE17" s="74"/>
      <c r="BF17" s="74">
        <v>0</v>
      </c>
      <c r="BG17" s="74">
        <f t="shared" si="16"/>
        <v>64112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109558</v>
      </c>
      <c r="BP17" s="74">
        <f t="shared" si="25"/>
        <v>695552</v>
      </c>
      <c r="BQ17" s="74">
        <f t="shared" si="26"/>
        <v>319117</v>
      </c>
      <c r="BR17" s="74">
        <f t="shared" si="27"/>
        <v>76409</v>
      </c>
      <c r="BS17" s="74">
        <f t="shared" si="28"/>
        <v>242708</v>
      </c>
      <c r="BT17" s="74">
        <f t="shared" si="29"/>
        <v>0</v>
      </c>
      <c r="BU17" s="74">
        <f t="shared" si="30"/>
        <v>0</v>
      </c>
      <c r="BV17" s="74">
        <f t="shared" si="31"/>
        <v>6597</v>
      </c>
      <c r="BW17" s="74">
        <f t="shared" si="32"/>
        <v>6597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369838</v>
      </c>
      <c r="CB17" s="74">
        <f t="shared" si="37"/>
        <v>369838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402993</v>
      </c>
      <c r="CG17" s="74">
        <f t="shared" si="42"/>
        <v>0</v>
      </c>
      <c r="CH17" s="74">
        <f t="shared" si="43"/>
        <v>0</v>
      </c>
      <c r="CI17" s="74">
        <f t="shared" si="44"/>
        <v>695552</v>
      </c>
    </row>
    <row r="18" spans="1:87" s="50" customFormat="1" ht="12" customHeight="1">
      <c r="A18" s="53" t="s">
        <v>378</v>
      </c>
      <c r="B18" s="54" t="s">
        <v>400</v>
      </c>
      <c r="C18" s="53" t="s">
        <v>401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63998</v>
      </c>
      <c r="L18" s="74">
        <f t="shared" si="5"/>
        <v>500750</v>
      </c>
      <c r="M18" s="74">
        <f t="shared" si="6"/>
        <v>433856</v>
      </c>
      <c r="N18" s="74">
        <v>60936</v>
      </c>
      <c r="O18" s="74">
        <v>372920</v>
      </c>
      <c r="P18" s="74">
        <v>0</v>
      </c>
      <c r="Q18" s="74">
        <v>0</v>
      </c>
      <c r="R18" s="74">
        <f t="shared" si="7"/>
        <v>28065</v>
      </c>
      <c r="S18" s="74">
        <v>28065</v>
      </c>
      <c r="T18" s="74">
        <v>0</v>
      </c>
      <c r="U18" s="74">
        <v>0</v>
      </c>
      <c r="V18" s="74">
        <v>6248</v>
      </c>
      <c r="W18" s="74">
        <f t="shared" si="8"/>
        <v>32581</v>
      </c>
      <c r="X18" s="74">
        <v>32581</v>
      </c>
      <c r="Y18" s="74">
        <v>0</v>
      </c>
      <c r="Z18" s="74">
        <v>0</v>
      </c>
      <c r="AA18" s="74">
        <v>0</v>
      </c>
      <c r="AB18" s="75">
        <v>312655</v>
      </c>
      <c r="AC18" s="74">
        <v>0</v>
      </c>
      <c r="AD18" s="74">
        <v>0</v>
      </c>
      <c r="AE18" s="74">
        <f t="shared" si="9"/>
        <v>500750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669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84823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64667</v>
      </c>
      <c r="BP18" s="74">
        <f t="shared" si="25"/>
        <v>500750</v>
      </c>
      <c r="BQ18" s="74">
        <f t="shared" si="26"/>
        <v>433856</v>
      </c>
      <c r="BR18" s="74">
        <f t="shared" si="27"/>
        <v>60936</v>
      </c>
      <c r="BS18" s="74">
        <f t="shared" si="28"/>
        <v>372920</v>
      </c>
      <c r="BT18" s="74">
        <f t="shared" si="29"/>
        <v>0</v>
      </c>
      <c r="BU18" s="74">
        <f t="shared" si="30"/>
        <v>0</v>
      </c>
      <c r="BV18" s="74">
        <f t="shared" si="31"/>
        <v>28065</v>
      </c>
      <c r="BW18" s="74">
        <f t="shared" si="32"/>
        <v>28065</v>
      </c>
      <c r="BX18" s="74">
        <f t="shared" si="33"/>
        <v>0</v>
      </c>
      <c r="BY18" s="74">
        <f t="shared" si="34"/>
        <v>0</v>
      </c>
      <c r="BZ18" s="74">
        <f t="shared" si="35"/>
        <v>6248</v>
      </c>
      <c r="CA18" s="74">
        <f t="shared" si="36"/>
        <v>32581</v>
      </c>
      <c r="CB18" s="74">
        <f t="shared" si="37"/>
        <v>32581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397478</v>
      </c>
      <c r="CG18" s="74">
        <f t="shared" si="42"/>
        <v>0</v>
      </c>
      <c r="CH18" s="74">
        <f t="shared" si="43"/>
        <v>0</v>
      </c>
      <c r="CI18" s="74">
        <f t="shared" si="44"/>
        <v>500750</v>
      </c>
    </row>
    <row r="19" spans="1:87" s="50" customFormat="1" ht="12" customHeight="1">
      <c r="A19" s="53" t="s">
        <v>378</v>
      </c>
      <c r="B19" s="54" t="s">
        <v>402</v>
      </c>
      <c r="C19" s="53" t="s">
        <v>403</v>
      </c>
      <c r="D19" s="74">
        <f t="shared" si="3"/>
        <v>160252</v>
      </c>
      <c r="E19" s="74">
        <f t="shared" si="4"/>
        <v>157036</v>
      </c>
      <c r="F19" s="74">
        <v>0</v>
      </c>
      <c r="G19" s="74">
        <v>157036</v>
      </c>
      <c r="H19" s="74">
        <v>0</v>
      </c>
      <c r="I19" s="74">
        <v>0</v>
      </c>
      <c r="J19" s="74">
        <v>3216</v>
      </c>
      <c r="K19" s="75">
        <v>0</v>
      </c>
      <c r="L19" s="74">
        <f t="shared" si="5"/>
        <v>758477</v>
      </c>
      <c r="M19" s="74">
        <f t="shared" si="6"/>
        <v>363116</v>
      </c>
      <c r="N19" s="74">
        <v>28128</v>
      </c>
      <c r="O19" s="74">
        <v>232152</v>
      </c>
      <c r="P19" s="74">
        <v>93180</v>
      </c>
      <c r="Q19" s="74">
        <v>9656</v>
      </c>
      <c r="R19" s="74">
        <f t="shared" si="7"/>
        <v>138758</v>
      </c>
      <c r="S19" s="74">
        <v>14261</v>
      </c>
      <c r="T19" s="74">
        <v>120518</v>
      </c>
      <c r="U19" s="74">
        <v>3979</v>
      </c>
      <c r="V19" s="74">
        <v>11550</v>
      </c>
      <c r="W19" s="74">
        <f t="shared" si="8"/>
        <v>240219</v>
      </c>
      <c r="X19" s="74">
        <v>123054</v>
      </c>
      <c r="Y19" s="74">
        <v>106292</v>
      </c>
      <c r="Z19" s="74">
        <v>8952</v>
      </c>
      <c r="AA19" s="74">
        <v>1921</v>
      </c>
      <c r="AB19" s="75">
        <v>0</v>
      </c>
      <c r="AC19" s="74">
        <v>4834</v>
      </c>
      <c r="AD19" s="74">
        <v>22938</v>
      </c>
      <c r="AE19" s="74">
        <f t="shared" si="9"/>
        <v>941667</v>
      </c>
      <c r="AF19" s="74">
        <f t="shared" si="10"/>
        <v>60262</v>
      </c>
      <c r="AG19" s="74">
        <f t="shared" si="11"/>
        <v>60262</v>
      </c>
      <c r="AH19" s="74">
        <v>0</v>
      </c>
      <c r="AI19" s="74">
        <v>60262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101789</v>
      </c>
      <c r="AO19" s="74">
        <f t="shared" si="13"/>
        <v>41651</v>
      </c>
      <c r="AP19" s="74">
        <v>20360</v>
      </c>
      <c r="AQ19" s="74">
        <v>0</v>
      </c>
      <c r="AR19" s="74">
        <v>21291</v>
      </c>
      <c r="AS19" s="74">
        <v>0</v>
      </c>
      <c r="AT19" s="74">
        <f t="shared" si="14"/>
        <v>19765</v>
      </c>
      <c r="AU19" s="74">
        <v>0</v>
      </c>
      <c r="AV19" s="74">
        <v>19765</v>
      </c>
      <c r="AW19" s="74">
        <v>0</v>
      </c>
      <c r="AX19" s="74">
        <v>0</v>
      </c>
      <c r="AY19" s="74">
        <f t="shared" si="15"/>
        <v>39703</v>
      </c>
      <c r="AZ19" s="74">
        <v>30333</v>
      </c>
      <c r="BA19" s="74">
        <v>0</v>
      </c>
      <c r="BB19" s="74">
        <v>0</v>
      </c>
      <c r="BC19" s="74">
        <v>9370</v>
      </c>
      <c r="BD19" s="75">
        <v>0</v>
      </c>
      <c r="BE19" s="74">
        <v>670</v>
      </c>
      <c r="BF19" s="74">
        <v>1043</v>
      </c>
      <c r="BG19" s="74">
        <f t="shared" si="16"/>
        <v>163094</v>
      </c>
      <c r="BH19" s="74">
        <f t="shared" si="17"/>
        <v>220514</v>
      </c>
      <c r="BI19" s="74">
        <f t="shared" si="18"/>
        <v>217298</v>
      </c>
      <c r="BJ19" s="74">
        <f t="shared" si="19"/>
        <v>0</v>
      </c>
      <c r="BK19" s="74">
        <f t="shared" si="20"/>
        <v>217298</v>
      </c>
      <c r="BL19" s="74">
        <f t="shared" si="21"/>
        <v>0</v>
      </c>
      <c r="BM19" s="74">
        <f t="shared" si="22"/>
        <v>0</v>
      </c>
      <c r="BN19" s="74">
        <f t="shared" si="23"/>
        <v>3216</v>
      </c>
      <c r="BO19" s="75">
        <f t="shared" si="24"/>
        <v>0</v>
      </c>
      <c r="BP19" s="74">
        <f t="shared" si="25"/>
        <v>860266</v>
      </c>
      <c r="BQ19" s="74">
        <f t="shared" si="26"/>
        <v>404767</v>
      </c>
      <c r="BR19" s="74">
        <f t="shared" si="27"/>
        <v>48488</v>
      </c>
      <c r="BS19" s="74">
        <f t="shared" si="28"/>
        <v>232152</v>
      </c>
      <c r="BT19" s="74">
        <f t="shared" si="29"/>
        <v>114471</v>
      </c>
      <c r="BU19" s="74">
        <f t="shared" si="30"/>
        <v>9656</v>
      </c>
      <c r="BV19" s="74">
        <f t="shared" si="31"/>
        <v>158523</v>
      </c>
      <c r="BW19" s="74">
        <f t="shared" si="32"/>
        <v>14261</v>
      </c>
      <c r="BX19" s="74">
        <f t="shared" si="33"/>
        <v>140283</v>
      </c>
      <c r="BY19" s="74">
        <f t="shared" si="34"/>
        <v>3979</v>
      </c>
      <c r="BZ19" s="74">
        <f t="shared" si="35"/>
        <v>11550</v>
      </c>
      <c r="CA19" s="74">
        <f t="shared" si="36"/>
        <v>279922</v>
      </c>
      <c r="CB19" s="74">
        <f t="shared" si="37"/>
        <v>153387</v>
      </c>
      <c r="CC19" s="74">
        <f t="shared" si="38"/>
        <v>106292</v>
      </c>
      <c r="CD19" s="74">
        <f t="shared" si="39"/>
        <v>8952</v>
      </c>
      <c r="CE19" s="74">
        <f t="shared" si="40"/>
        <v>11291</v>
      </c>
      <c r="CF19" s="75">
        <f t="shared" si="41"/>
        <v>0</v>
      </c>
      <c r="CG19" s="74">
        <f t="shared" si="42"/>
        <v>5504</v>
      </c>
      <c r="CH19" s="74">
        <f t="shared" si="43"/>
        <v>23981</v>
      </c>
      <c r="CI19" s="74">
        <f t="shared" si="44"/>
        <v>1104761</v>
      </c>
    </row>
    <row r="20" spans="1:87" s="50" customFormat="1" ht="12" customHeight="1">
      <c r="A20" s="53" t="s">
        <v>378</v>
      </c>
      <c r="B20" s="54" t="s">
        <v>404</v>
      </c>
      <c r="C20" s="53" t="s">
        <v>405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789449</v>
      </c>
      <c r="M20" s="74">
        <f t="shared" si="6"/>
        <v>40305</v>
      </c>
      <c r="N20" s="74">
        <v>40305</v>
      </c>
      <c r="O20" s="74">
        <v>0</v>
      </c>
      <c r="P20" s="74">
        <v>0</v>
      </c>
      <c r="Q20" s="74">
        <v>0</v>
      </c>
      <c r="R20" s="74">
        <f t="shared" si="7"/>
        <v>259304</v>
      </c>
      <c r="S20" s="74">
        <v>0</v>
      </c>
      <c r="T20" s="74">
        <v>200280</v>
      </c>
      <c r="U20" s="74">
        <v>59024</v>
      </c>
      <c r="V20" s="74">
        <v>0</v>
      </c>
      <c r="W20" s="74">
        <f t="shared" si="8"/>
        <v>487590</v>
      </c>
      <c r="X20" s="74">
        <v>176176</v>
      </c>
      <c r="Y20" s="74">
        <v>249396</v>
      </c>
      <c r="Z20" s="74">
        <v>58200</v>
      </c>
      <c r="AA20" s="74">
        <v>3818</v>
      </c>
      <c r="AB20" s="75">
        <v>0</v>
      </c>
      <c r="AC20" s="74">
        <v>2250</v>
      </c>
      <c r="AD20" s="74">
        <v>61280</v>
      </c>
      <c r="AE20" s="74">
        <f t="shared" si="9"/>
        <v>850729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596681</v>
      </c>
      <c r="AO20" s="74">
        <f t="shared" si="13"/>
        <v>73018</v>
      </c>
      <c r="AP20" s="74">
        <v>73018</v>
      </c>
      <c r="AQ20" s="74">
        <v>0</v>
      </c>
      <c r="AR20" s="74">
        <v>0</v>
      </c>
      <c r="AS20" s="74">
        <v>0</v>
      </c>
      <c r="AT20" s="74">
        <f t="shared" si="14"/>
        <v>241576</v>
      </c>
      <c r="AU20" s="74">
        <v>0</v>
      </c>
      <c r="AV20" s="74">
        <v>241576</v>
      </c>
      <c r="AW20" s="74">
        <v>0</v>
      </c>
      <c r="AX20" s="74">
        <v>0</v>
      </c>
      <c r="AY20" s="74">
        <f t="shared" si="15"/>
        <v>282087</v>
      </c>
      <c r="AZ20" s="74">
        <v>180604</v>
      </c>
      <c r="BA20" s="74">
        <v>101483</v>
      </c>
      <c r="BB20" s="74">
        <v>0</v>
      </c>
      <c r="BC20" s="74">
        <v>0</v>
      </c>
      <c r="BD20" s="75">
        <v>0</v>
      </c>
      <c r="BE20" s="74">
        <v>0</v>
      </c>
      <c r="BF20" s="74">
        <v>20500</v>
      </c>
      <c r="BG20" s="74">
        <f t="shared" si="16"/>
        <v>617181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1386130</v>
      </c>
      <c r="BQ20" s="74">
        <f t="shared" si="26"/>
        <v>113323</v>
      </c>
      <c r="BR20" s="74">
        <f t="shared" si="27"/>
        <v>113323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500880</v>
      </c>
      <c r="BW20" s="74">
        <f t="shared" si="32"/>
        <v>0</v>
      </c>
      <c r="BX20" s="74">
        <f t="shared" si="33"/>
        <v>441856</v>
      </c>
      <c r="BY20" s="74">
        <f t="shared" si="34"/>
        <v>59024</v>
      </c>
      <c r="BZ20" s="74">
        <f t="shared" si="35"/>
        <v>0</v>
      </c>
      <c r="CA20" s="74">
        <f t="shared" si="36"/>
        <v>769677</v>
      </c>
      <c r="CB20" s="74">
        <f t="shared" si="37"/>
        <v>356780</v>
      </c>
      <c r="CC20" s="74">
        <f t="shared" si="38"/>
        <v>350879</v>
      </c>
      <c r="CD20" s="74">
        <f t="shared" si="39"/>
        <v>58200</v>
      </c>
      <c r="CE20" s="74">
        <f t="shared" si="40"/>
        <v>3818</v>
      </c>
      <c r="CF20" s="75">
        <f t="shared" si="41"/>
        <v>0</v>
      </c>
      <c r="CG20" s="74">
        <f t="shared" si="42"/>
        <v>2250</v>
      </c>
      <c r="CH20" s="74">
        <f t="shared" si="43"/>
        <v>81780</v>
      </c>
      <c r="CI20" s="74">
        <f t="shared" si="44"/>
        <v>1467910</v>
      </c>
    </row>
    <row r="21" spans="1:87" s="50" customFormat="1" ht="12" customHeight="1">
      <c r="A21" s="53" t="s">
        <v>378</v>
      </c>
      <c r="B21" s="54" t="s">
        <v>406</v>
      </c>
      <c r="C21" s="53" t="s">
        <v>407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2834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2096</v>
      </c>
      <c r="S21" s="74">
        <v>2096</v>
      </c>
      <c r="T21" s="74">
        <v>0</v>
      </c>
      <c r="U21" s="74">
        <v>0</v>
      </c>
      <c r="V21" s="74">
        <v>0</v>
      </c>
      <c r="W21" s="74">
        <f t="shared" si="8"/>
        <v>738</v>
      </c>
      <c r="X21" s="74">
        <v>0</v>
      </c>
      <c r="Y21" s="74">
        <v>0</v>
      </c>
      <c r="Z21" s="74">
        <v>0</v>
      </c>
      <c r="AA21" s="74">
        <v>738</v>
      </c>
      <c r="AB21" s="75">
        <v>192953</v>
      </c>
      <c r="AC21" s="74">
        <v>0</v>
      </c>
      <c r="AD21" s="74">
        <v>0</v>
      </c>
      <c r="AE21" s="74">
        <f t="shared" si="9"/>
        <v>2834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133732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2834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2096</v>
      </c>
      <c r="BW21" s="74">
        <f t="shared" si="32"/>
        <v>2096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738</v>
      </c>
      <c r="CB21" s="74">
        <f t="shared" si="37"/>
        <v>0</v>
      </c>
      <c r="CC21" s="74">
        <f t="shared" si="38"/>
        <v>0</v>
      </c>
      <c r="CD21" s="74">
        <f t="shared" si="39"/>
        <v>0</v>
      </c>
      <c r="CE21" s="74">
        <f t="shared" si="40"/>
        <v>738</v>
      </c>
      <c r="CF21" s="75">
        <f t="shared" si="41"/>
        <v>326685</v>
      </c>
      <c r="CG21" s="74">
        <f t="shared" si="42"/>
        <v>0</v>
      </c>
      <c r="CH21" s="74">
        <f t="shared" si="43"/>
        <v>0</v>
      </c>
      <c r="CI21" s="74">
        <f t="shared" si="44"/>
        <v>2834</v>
      </c>
    </row>
    <row r="22" spans="1:87" s="50" customFormat="1" ht="12" customHeight="1">
      <c r="A22" s="53" t="s">
        <v>378</v>
      </c>
      <c r="B22" s="54" t="s">
        <v>408</v>
      </c>
      <c r="C22" s="53" t="s">
        <v>409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762</v>
      </c>
      <c r="L22" s="74">
        <f t="shared" si="5"/>
        <v>713949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713949</v>
      </c>
      <c r="X22" s="74">
        <v>407799</v>
      </c>
      <c r="Y22" s="74">
        <v>304675</v>
      </c>
      <c r="Z22" s="74">
        <v>1475</v>
      </c>
      <c r="AA22" s="74">
        <v>0</v>
      </c>
      <c r="AB22" s="75">
        <v>111181</v>
      </c>
      <c r="AC22" s="74">
        <v>0</v>
      </c>
      <c r="AD22" s="74">
        <v>0</v>
      </c>
      <c r="AE22" s="74">
        <f t="shared" si="9"/>
        <v>713949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120394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762</v>
      </c>
      <c r="BP22" s="74">
        <f t="shared" si="25"/>
        <v>713949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713949</v>
      </c>
      <c r="CB22" s="74">
        <f t="shared" si="37"/>
        <v>407799</v>
      </c>
      <c r="CC22" s="74">
        <f t="shared" si="38"/>
        <v>304675</v>
      </c>
      <c r="CD22" s="74">
        <f t="shared" si="39"/>
        <v>1475</v>
      </c>
      <c r="CE22" s="74">
        <f t="shared" si="40"/>
        <v>0</v>
      </c>
      <c r="CF22" s="75">
        <f t="shared" si="41"/>
        <v>231575</v>
      </c>
      <c r="CG22" s="74">
        <f t="shared" si="42"/>
        <v>0</v>
      </c>
      <c r="CH22" s="74">
        <f t="shared" si="43"/>
        <v>0</v>
      </c>
      <c r="CI22" s="74">
        <f t="shared" si="44"/>
        <v>713949</v>
      </c>
    </row>
    <row r="23" spans="1:87" s="50" customFormat="1" ht="12" customHeight="1">
      <c r="A23" s="53" t="s">
        <v>378</v>
      </c>
      <c r="B23" s="54" t="s">
        <v>410</v>
      </c>
      <c r="C23" s="53" t="s">
        <v>411</v>
      </c>
      <c r="D23" s="74">
        <f t="shared" si="3"/>
        <v>21472</v>
      </c>
      <c r="E23" s="74">
        <f t="shared" si="4"/>
        <v>21472</v>
      </c>
      <c r="F23" s="74">
        <v>21472</v>
      </c>
      <c r="G23" s="74">
        <v>0</v>
      </c>
      <c r="H23" s="74">
        <v>0</v>
      </c>
      <c r="I23" s="74">
        <v>0</v>
      </c>
      <c r="J23" s="74">
        <v>0</v>
      </c>
      <c r="K23" s="75">
        <v>21472</v>
      </c>
      <c r="L23" s="74">
        <f t="shared" si="5"/>
        <v>116877</v>
      </c>
      <c r="M23" s="74">
        <f t="shared" si="6"/>
        <v>39795</v>
      </c>
      <c r="N23" s="74">
        <v>0</v>
      </c>
      <c r="O23" s="74">
        <v>39795</v>
      </c>
      <c r="P23" s="74">
        <v>0</v>
      </c>
      <c r="Q23" s="74">
        <v>0</v>
      </c>
      <c r="R23" s="74">
        <f t="shared" si="7"/>
        <v>2543</v>
      </c>
      <c r="S23" s="74">
        <v>2543</v>
      </c>
      <c r="T23" s="74">
        <v>0</v>
      </c>
      <c r="U23" s="74">
        <v>0</v>
      </c>
      <c r="V23" s="74">
        <v>3444</v>
      </c>
      <c r="W23" s="74">
        <f t="shared" si="8"/>
        <v>71095</v>
      </c>
      <c r="X23" s="74">
        <v>71095</v>
      </c>
      <c r="Y23" s="74">
        <v>0</v>
      </c>
      <c r="Z23" s="74">
        <v>0</v>
      </c>
      <c r="AA23" s="74">
        <v>0</v>
      </c>
      <c r="AB23" s="75">
        <v>74056</v>
      </c>
      <c r="AC23" s="74">
        <v>0</v>
      </c>
      <c r="AD23" s="74">
        <v>0</v>
      </c>
      <c r="AE23" s="74">
        <f t="shared" si="9"/>
        <v>138349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2913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2913</v>
      </c>
      <c r="AZ23" s="74">
        <v>2913</v>
      </c>
      <c r="BA23" s="74">
        <v>0</v>
      </c>
      <c r="BB23" s="74">
        <v>0</v>
      </c>
      <c r="BC23" s="74">
        <v>0</v>
      </c>
      <c r="BD23" s="75">
        <v>4926</v>
      </c>
      <c r="BE23" s="74">
        <v>0</v>
      </c>
      <c r="BF23" s="74">
        <v>0</v>
      </c>
      <c r="BG23" s="74">
        <f t="shared" si="16"/>
        <v>2913</v>
      </c>
      <c r="BH23" s="74">
        <f t="shared" si="17"/>
        <v>21472</v>
      </c>
      <c r="BI23" s="74">
        <f t="shared" si="18"/>
        <v>21472</v>
      </c>
      <c r="BJ23" s="74">
        <f t="shared" si="19"/>
        <v>21472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21472</v>
      </c>
      <c r="BP23" s="74">
        <f t="shared" si="25"/>
        <v>119790</v>
      </c>
      <c r="BQ23" s="74">
        <f t="shared" si="26"/>
        <v>39795</v>
      </c>
      <c r="BR23" s="74">
        <f t="shared" si="27"/>
        <v>0</v>
      </c>
      <c r="BS23" s="74">
        <f t="shared" si="28"/>
        <v>39795</v>
      </c>
      <c r="BT23" s="74">
        <f t="shared" si="29"/>
        <v>0</v>
      </c>
      <c r="BU23" s="74">
        <f t="shared" si="30"/>
        <v>0</v>
      </c>
      <c r="BV23" s="74">
        <f t="shared" si="31"/>
        <v>2543</v>
      </c>
      <c r="BW23" s="74">
        <f t="shared" si="32"/>
        <v>2543</v>
      </c>
      <c r="BX23" s="74">
        <f t="shared" si="33"/>
        <v>0</v>
      </c>
      <c r="BY23" s="74">
        <f t="shared" si="34"/>
        <v>0</v>
      </c>
      <c r="BZ23" s="74">
        <f t="shared" si="35"/>
        <v>3444</v>
      </c>
      <c r="CA23" s="74">
        <f t="shared" si="36"/>
        <v>74008</v>
      </c>
      <c r="CB23" s="74">
        <f t="shared" si="37"/>
        <v>74008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78982</v>
      </c>
      <c r="CG23" s="74">
        <f t="shared" si="42"/>
        <v>0</v>
      </c>
      <c r="CH23" s="74">
        <f t="shared" si="43"/>
        <v>0</v>
      </c>
      <c r="CI23" s="74">
        <f t="shared" si="44"/>
        <v>141262</v>
      </c>
    </row>
    <row r="24" spans="1:87" s="50" customFormat="1" ht="12" customHeight="1">
      <c r="A24" s="53" t="s">
        <v>378</v>
      </c>
      <c r="B24" s="54" t="s">
        <v>412</v>
      </c>
      <c r="C24" s="53" t="s">
        <v>413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18741</v>
      </c>
      <c r="L24" s="74">
        <f t="shared" si="5"/>
        <v>138935</v>
      </c>
      <c r="M24" s="74">
        <f t="shared" si="6"/>
        <v>70760</v>
      </c>
      <c r="N24" s="74">
        <v>0</v>
      </c>
      <c r="O24" s="74">
        <v>70760</v>
      </c>
      <c r="P24" s="74">
        <v>0</v>
      </c>
      <c r="Q24" s="74">
        <v>0</v>
      </c>
      <c r="R24" s="74">
        <f t="shared" si="7"/>
        <v>6492</v>
      </c>
      <c r="S24" s="74">
        <v>6492</v>
      </c>
      <c r="T24" s="74">
        <v>0</v>
      </c>
      <c r="U24" s="74">
        <v>0</v>
      </c>
      <c r="V24" s="74">
        <v>16275</v>
      </c>
      <c r="W24" s="74">
        <f t="shared" si="8"/>
        <v>45408</v>
      </c>
      <c r="X24" s="74">
        <v>45408</v>
      </c>
      <c r="Y24" s="74">
        <v>0</v>
      </c>
      <c r="Z24" s="74">
        <v>0</v>
      </c>
      <c r="AA24" s="74">
        <v>0</v>
      </c>
      <c r="AB24" s="75">
        <v>91559</v>
      </c>
      <c r="AC24" s="74">
        <v>0</v>
      </c>
      <c r="AD24" s="74">
        <v>351</v>
      </c>
      <c r="AE24" s="74">
        <f t="shared" si="9"/>
        <v>139286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344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43661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19085</v>
      </c>
      <c r="BP24" s="74">
        <f t="shared" si="25"/>
        <v>138935</v>
      </c>
      <c r="BQ24" s="74">
        <f t="shared" si="26"/>
        <v>70760</v>
      </c>
      <c r="BR24" s="74">
        <f t="shared" si="27"/>
        <v>0</v>
      </c>
      <c r="BS24" s="74">
        <f t="shared" si="28"/>
        <v>70760</v>
      </c>
      <c r="BT24" s="74">
        <f t="shared" si="29"/>
        <v>0</v>
      </c>
      <c r="BU24" s="74">
        <f t="shared" si="30"/>
        <v>0</v>
      </c>
      <c r="BV24" s="74">
        <f t="shared" si="31"/>
        <v>6492</v>
      </c>
      <c r="BW24" s="74">
        <f t="shared" si="32"/>
        <v>6492</v>
      </c>
      <c r="BX24" s="74">
        <f t="shared" si="33"/>
        <v>0</v>
      </c>
      <c r="BY24" s="74">
        <f t="shared" si="34"/>
        <v>0</v>
      </c>
      <c r="BZ24" s="74">
        <f t="shared" si="35"/>
        <v>16275</v>
      </c>
      <c r="CA24" s="74">
        <f t="shared" si="36"/>
        <v>45408</v>
      </c>
      <c r="CB24" s="74">
        <f t="shared" si="37"/>
        <v>45408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135220</v>
      </c>
      <c r="CG24" s="74">
        <f t="shared" si="42"/>
        <v>0</v>
      </c>
      <c r="CH24" s="74">
        <f t="shared" si="43"/>
        <v>351</v>
      </c>
      <c r="CI24" s="74">
        <f t="shared" si="44"/>
        <v>139286</v>
      </c>
    </row>
    <row r="25" spans="1:87" s="50" customFormat="1" ht="12" customHeight="1">
      <c r="A25" s="53" t="s">
        <v>378</v>
      </c>
      <c r="B25" s="54" t="s">
        <v>414</v>
      </c>
      <c r="C25" s="53" t="s">
        <v>415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9093</v>
      </c>
      <c r="L25" s="74">
        <f t="shared" si="5"/>
        <v>45802</v>
      </c>
      <c r="M25" s="74">
        <f t="shared" si="6"/>
        <v>8050</v>
      </c>
      <c r="N25" s="74">
        <v>8050</v>
      </c>
      <c r="O25" s="74">
        <v>0</v>
      </c>
      <c r="P25" s="74">
        <v>0</v>
      </c>
      <c r="Q25" s="74">
        <v>0</v>
      </c>
      <c r="R25" s="74">
        <f t="shared" si="7"/>
        <v>884</v>
      </c>
      <c r="S25" s="74">
        <v>884</v>
      </c>
      <c r="T25" s="74">
        <v>0</v>
      </c>
      <c r="U25" s="74">
        <v>0</v>
      </c>
      <c r="V25" s="74">
        <v>7784</v>
      </c>
      <c r="W25" s="74">
        <f t="shared" si="8"/>
        <v>29084</v>
      </c>
      <c r="X25" s="74">
        <v>29084</v>
      </c>
      <c r="Y25" s="74">
        <v>0</v>
      </c>
      <c r="Z25" s="74">
        <v>0</v>
      </c>
      <c r="AA25" s="74">
        <v>0</v>
      </c>
      <c r="AB25" s="75">
        <v>44423</v>
      </c>
      <c r="AC25" s="74">
        <v>0</v>
      </c>
      <c r="AD25" s="74">
        <v>2042</v>
      </c>
      <c r="AE25" s="74">
        <f t="shared" si="9"/>
        <v>47844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250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31663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9343</v>
      </c>
      <c r="BP25" s="74">
        <f t="shared" si="25"/>
        <v>45802</v>
      </c>
      <c r="BQ25" s="74">
        <f t="shared" si="26"/>
        <v>8050</v>
      </c>
      <c r="BR25" s="74">
        <f t="shared" si="27"/>
        <v>8050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884</v>
      </c>
      <c r="BW25" s="74">
        <f t="shared" si="32"/>
        <v>884</v>
      </c>
      <c r="BX25" s="74">
        <f t="shared" si="33"/>
        <v>0</v>
      </c>
      <c r="BY25" s="74">
        <f t="shared" si="34"/>
        <v>0</v>
      </c>
      <c r="BZ25" s="74">
        <f t="shared" si="35"/>
        <v>7784</v>
      </c>
      <c r="CA25" s="74">
        <f t="shared" si="36"/>
        <v>29084</v>
      </c>
      <c r="CB25" s="74">
        <f t="shared" si="37"/>
        <v>29084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76086</v>
      </c>
      <c r="CG25" s="74">
        <f t="shared" si="42"/>
        <v>0</v>
      </c>
      <c r="CH25" s="74">
        <f t="shared" si="43"/>
        <v>2042</v>
      </c>
      <c r="CI25" s="74">
        <f t="shared" si="44"/>
        <v>47844</v>
      </c>
    </row>
    <row r="26" spans="1:87" s="50" customFormat="1" ht="12" customHeight="1">
      <c r="A26" s="53" t="s">
        <v>378</v>
      </c>
      <c r="B26" s="54" t="s">
        <v>416</v>
      </c>
      <c r="C26" s="53" t="s">
        <v>417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10065</v>
      </c>
      <c r="L26" s="74">
        <f t="shared" si="5"/>
        <v>62084</v>
      </c>
      <c r="M26" s="74">
        <f t="shared" si="6"/>
        <v>33406</v>
      </c>
      <c r="N26" s="74">
        <v>0</v>
      </c>
      <c r="O26" s="74">
        <v>33406</v>
      </c>
      <c r="P26" s="74">
        <v>0</v>
      </c>
      <c r="Q26" s="74">
        <v>0</v>
      </c>
      <c r="R26" s="74">
        <f t="shared" si="7"/>
        <v>2871</v>
      </c>
      <c r="S26" s="74">
        <v>2871</v>
      </c>
      <c r="T26" s="74">
        <v>0</v>
      </c>
      <c r="U26" s="74">
        <v>0</v>
      </c>
      <c r="V26" s="74">
        <v>0</v>
      </c>
      <c r="W26" s="74">
        <f t="shared" si="8"/>
        <v>25807</v>
      </c>
      <c r="X26" s="74">
        <v>25807</v>
      </c>
      <c r="Y26" s="74">
        <v>0</v>
      </c>
      <c r="Z26" s="74">
        <v>0</v>
      </c>
      <c r="AA26" s="74">
        <v>0</v>
      </c>
      <c r="AB26" s="75">
        <v>49170</v>
      </c>
      <c r="AC26" s="74">
        <v>0</v>
      </c>
      <c r="AD26" s="74">
        <v>0</v>
      </c>
      <c r="AE26" s="74">
        <f t="shared" si="9"/>
        <v>62084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421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53410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10486</v>
      </c>
      <c r="BP26" s="74">
        <f t="shared" si="25"/>
        <v>62084</v>
      </c>
      <c r="BQ26" s="74">
        <f t="shared" si="26"/>
        <v>33406</v>
      </c>
      <c r="BR26" s="74">
        <f t="shared" si="27"/>
        <v>0</v>
      </c>
      <c r="BS26" s="74">
        <f t="shared" si="28"/>
        <v>33406</v>
      </c>
      <c r="BT26" s="74">
        <f t="shared" si="29"/>
        <v>0</v>
      </c>
      <c r="BU26" s="74">
        <f t="shared" si="30"/>
        <v>0</v>
      </c>
      <c r="BV26" s="74">
        <f t="shared" si="31"/>
        <v>2871</v>
      </c>
      <c r="BW26" s="74">
        <f t="shared" si="32"/>
        <v>2871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25807</v>
      </c>
      <c r="CB26" s="74">
        <f t="shared" si="37"/>
        <v>25807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102580</v>
      </c>
      <c r="CG26" s="74">
        <f t="shared" si="42"/>
        <v>0</v>
      </c>
      <c r="CH26" s="74">
        <f t="shared" si="43"/>
        <v>0</v>
      </c>
      <c r="CI26" s="74">
        <f t="shared" si="44"/>
        <v>62084</v>
      </c>
    </row>
    <row r="27" spans="1:87" s="50" customFormat="1" ht="12" customHeight="1">
      <c r="A27" s="53" t="s">
        <v>378</v>
      </c>
      <c r="B27" s="54" t="s">
        <v>418</v>
      </c>
      <c r="C27" s="53" t="s">
        <v>419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78903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15468</v>
      </c>
      <c r="BE27" s="74">
        <v>0</v>
      </c>
      <c r="BF27" s="74">
        <v>1028</v>
      </c>
      <c r="BG27" s="74">
        <f t="shared" si="16"/>
        <v>1028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94371</v>
      </c>
      <c r="CG27" s="74">
        <f t="shared" si="42"/>
        <v>0</v>
      </c>
      <c r="CH27" s="74">
        <f t="shared" si="43"/>
        <v>1028</v>
      </c>
      <c r="CI27" s="74">
        <f t="shared" si="44"/>
        <v>1028</v>
      </c>
    </row>
    <row r="28" spans="1:87" s="50" customFormat="1" ht="12" customHeight="1">
      <c r="A28" s="53" t="s">
        <v>378</v>
      </c>
      <c r="B28" s="54" t="s">
        <v>420</v>
      </c>
      <c r="C28" s="53" t="s">
        <v>421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38976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38976</v>
      </c>
      <c r="X28" s="74">
        <v>33239</v>
      </c>
      <c r="Y28" s="74">
        <v>5430</v>
      </c>
      <c r="Z28" s="74">
        <v>0</v>
      </c>
      <c r="AA28" s="74">
        <v>307</v>
      </c>
      <c r="AB28" s="75">
        <v>172185</v>
      </c>
      <c r="AC28" s="74">
        <v>0</v>
      </c>
      <c r="AD28" s="74">
        <v>2162</v>
      </c>
      <c r="AE28" s="74">
        <f t="shared" si="9"/>
        <v>41138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55142</v>
      </c>
      <c r="BE28" s="74">
        <v>0</v>
      </c>
      <c r="BF28" s="74">
        <v>2860</v>
      </c>
      <c r="BG28" s="74">
        <f t="shared" si="16"/>
        <v>2860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38976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38976</v>
      </c>
      <c r="CB28" s="74">
        <f t="shared" si="37"/>
        <v>33239</v>
      </c>
      <c r="CC28" s="74">
        <f t="shared" si="38"/>
        <v>5430</v>
      </c>
      <c r="CD28" s="74">
        <f t="shared" si="39"/>
        <v>0</v>
      </c>
      <c r="CE28" s="74">
        <f t="shared" si="40"/>
        <v>307</v>
      </c>
      <c r="CF28" s="75">
        <f t="shared" si="41"/>
        <v>227327</v>
      </c>
      <c r="CG28" s="74">
        <f t="shared" si="42"/>
        <v>0</v>
      </c>
      <c r="CH28" s="74">
        <f t="shared" si="43"/>
        <v>5022</v>
      </c>
      <c r="CI28" s="74">
        <f t="shared" si="44"/>
        <v>43998</v>
      </c>
    </row>
    <row r="29" spans="1:87" s="50" customFormat="1" ht="12" customHeight="1">
      <c r="A29" s="53" t="s">
        <v>378</v>
      </c>
      <c r="B29" s="54" t="s">
        <v>422</v>
      </c>
      <c r="C29" s="53" t="s">
        <v>423</v>
      </c>
      <c r="D29" s="74">
        <f t="shared" si="3"/>
        <v>417</v>
      </c>
      <c r="E29" s="74">
        <f t="shared" si="4"/>
        <v>417</v>
      </c>
      <c r="F29" s="74">
        <v>0</v>
      </c>
      <c r="G29" s="74">
        <v>0</v>
      </c>
      <c r="H29" s="74">
        <v>417</v>
      </c>
      <c r="I29" s="74">
        <v>0</v>
      </c>
      <c r="J29" s="74">
        <v>0</v>
      </c>
      <c r="K29" s="75">
        <v>0</v>
      </c>
      <c r="L29" s="74">
        <f t="shared" si="5"/>
        <v>181746</v>
      </c>
      <c r="M29" s="74">
        <f t="shared" si="6"/>
        <v>30832</v>
      </c>
      <c r="N29" s="74">
        <v>6196</v>
      </c>
      <c r="O29" s="74">
        <v>24636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150914</v>
      </c>
      <c r="X29" s="74">
        <v>83673</v>
      </c>
      <c r="Y29" s="74">
        <v>66422</v>
      </c>
      <c r="Z29" s="74">
        <v>819</v>
      </c>
      <c r="AA29" s="74">
        <v>0</v>
      </c>
      <c r="AB29" s="75">
        <v>82025</v>
      </c>
      <c r="AC29" s="74">
        <v>0</v>
      </c>
      <c r="AD29" s="74">
        <v>0</v>
      </c>
      <c r="AE29" s="74">
        <f t="shared" si="9"/>
        <v>182163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3098</v>
      </c>
      <c r="AO29" s="74">
        <f t="shared" si="13"/>
        <v>3098</v>
      </c>
      <c r="AP29" s="74">
        <v>3098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38049</v>
      </c>
      <c r="BE29" s="74">
        <v>0</v>
      </c>
      <c r="BF29" s="74">
        <v>0</v>
      </c>
      <c r="BG29" s="74">
        <f t="shared" si="16"/>
        <v>3098</v>
      </c>
      <c r="BH29" s="74">
        <f t="shared" si="17"/>
        <v>417</v>
      </c>
      <c r="BI29" s="74">
        <f t="shared" si="18"/>
        <v>417</v>
      </c>
      <c r="BJ29" s="74">
        <f t="shared" si="19"/>
        <v>0</v>
      </c>
      <c r="BK29" s="74">
        <f t="shared" si="20"/>
        <v>0</v>
      </c>
      <c r="BL29" s="74">
        <f t="shared" si="21"/>
        <v>417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184844</v>
      </c>
      <c r="BQ29" s="74">
        <f t="shared" si="26"/>
        <v>33930</v>
      </c>
      <c r="BR29" s="74">
        <f t="shared" si="27"/>
        <v>9294</v>
      </c>
      <c r="BS29" s="74">
        <f t="shared" si="28"/>
        <v>24636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150914</v>
      </c>
      <c r="CB29" s="74">
        <f t="shared" si="37"/>
        <v>83673</v>
      </c>
      <c r="CC29" s="74">
        <f t="shared" si="38"/>
        <v>66422</v>
      </c>
      <c r="CD29" s="74">
        <f t="shared" si="39"/>
        <v>819</v>
      </c>
      <c r="CE29" s="74">
        <f t="shared" si="40"/>
        <v>0</v>
      </c>
      <c r="CF29" s="75">
        <f t="shared" si="41"/>
        <v>120074</v>
      </c>
      <c r="CG29" s="74">
        <f t="shared" si="42"/>
        <v>0</v>
      </c>
      <c r="CH29" s="74">
        <f t="shared" si="43"/>
        <v>0</v>
      </c>
      <c r="CI29" s="74">
        <f t="shared" si="44"/>
        <v>185261</v>
      </c>
    </row>
    <row r="30" spans="1:87" s="50" customFormat="1" ht="12" customHeight="1">
      <c r="A30" s="53" t="s">
        <v>378</v>
      </c>
      <c r="B30" s="54" t="s">
        <v>424</v>
      </c>
      <c r="C30" s="53" t="s">
        <v>425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19599</v>
      </c>
      <c r="M30" s="74">
        <f t="shared" si="6"/>
        <v>6265</v>
      </c>
      <c r="N30" s="74">
        <v>6265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13334</v>
      </c>
      <c r="X30" s="74">
        <v>9261</v>
      </c>
      <c r="Y30" s="74">
        <v>4073</v>
      </c>
      <c r="Z30" s="74">
        <v>0</v>
      </c>
      <c r="AA30" s="74">
        <v>0</v>
      </c>
      <c r="AB30" s="75">
        <v>100563</v>
      </c>
      <c r="AC30" s="74">
        <v>0</v>
      </c>
      <c r="AD30" s="74">
        <v>0</v>
      </c>
      <c r="AE30" s="74">
        <f t="shared" si="9"/>
        <v>19599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14928</v>
      </c>
      <c r="AO30" s="74">
        <f t="shared" si="13"/>
        <v>5421</v>
      </c>
      <c r="AP30" s="74">
        <v>5421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9507</v>
      </c>
      <c r="AZ30" s="74">
        <v>9507</v>
      </c>
      <c r="BA30" s="74">
        <v>0</v>
      </c>
      <c r="BB30" s="74">
        <v>0</v>
      </c>
      <c r="BC30" s="74">
        <v>0</v>
      </c>
      <c r="BD30" s="75">
        <v>19064</v>
      </c>
      <c r="BE30" s="74">
        <v>0</v>
      </c>
      <c r="BF30" s="74">
        <v>0</v>
      </c>
      <c r="BG30" s="74">
        <f t="shared" si="16"/>
        <v>14928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34527</v>
      </c>
      <c r="BQ30" s="74">
        <f t="shared" si="26"/>
        <v>11686</v>
      </c>
      <c r="BR30" s="74">
        <f t="shared" si="27"/>
        <v>11686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22841</v>
      </c>
      <c r="CB30" s="74">
        <f t="shared" si="37"/>
        <v>18768</v>
      </c>
      <c r="CC30" s="74">
        <f t="shared" si="38"/>
        <v>4073</v>
      </c>
      <c r="CD30" s="74">
        <f t="shared" si="39"/>
        <v>0</v>
      </c>
      <c r="CE30" s="74">
        <f t="shared" si="40"/>
        <v>0</v>
      </c>
      <c r="CF30" s="75">
        <f t="shared" si="41"/>
        <v>119627</v>
      </c>
      <c r="CG30" s="74">
        <f t="shared" si="42"/>
        <v>0</v>
      </c>
      <c r="CH30" s="74">
        <f t="shared" si="43"/>
        <v>0</v>
      </c>
      <c r="CI30" s="74">
        <f t="shared" si="44"/>
        <v>34527</v>
      </c>
    </row>
    <row r="31" spans="1:87" s="50" customFormat="1" ht="12" customHeight="1">
      <c r="A31" s="53" t="s">
        <v>378</v>
      </c>
      <c r="B31" s="54" t="s">
        <v>426</v>
      </c>
      <c r="C31" s="53" t="s">
        <v>427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96770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105553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0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202323</v>
      </c>
      <c r="CG31" s="74">
        <f t="shared" si="42"/>
        <v>0</v>
      </c>
      <c r="CH31" s="74">
        <f t="shared" si="43"/>
        <v>0</v>
      </c>
      <c r="CI31" s="74">
        <f t="shared" si="44"/>
        <v>0</v>
      </c>
    </row>
    <row r="32" spans="1:87" s="50" customFormat="1" ht="12" customHeight="1">
      <c r="A32" s="53" t="s">
        <v>378</v>
      </c>
      <c r="B32" s="54" t="s">
        <v>428</v>
      </c>
      <c r="C32" s="53" t="s">
        <v>429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62552</v>
      </c>
      <c r="M32" s="74">
        <f t="shared" si="6"/>
        <v>3975</v>
      </c>
      <c r="N32" s="74">
        <v>3975</v>
      </c>
      <c r="O32" s="74">
        <v>0</v>
      </c>
      <c r="P32" s="74">
        <v>0</v>
      </c>
      <c r="Q32" s="74">
        <v>0</v>
      </c>
      <c r="R32" s="74">
        <f t="shared" si="7"/>
        <v>10681</v>
      </c>
      <c r="S32" s="74">
        <v>2704</v>
      </c>
      <c r="T32" s="74">
        <v>3855</v>
      </c>
      <c r="U32" s="74">
        <v>4122</v>
      </c>
      <c r="V32" s="74">
        <v>6898</v>
      </c>
      <c r="W32" s="74">
        <f t="shared" si="8"/>
        <v>40998</v>
      </c>
      <c r="X32" s="74">
        <v>15082</v>
      </c>
      <c r="Y32" s="74">
        <v>21846</v>
      </c>
      <c r="Z32" s="74">
        <v>4070</v>
      </c>
      <c r="AA32" s="74">
        <v>0</v>
      </c>
      <c r="AB32" s="75">
        <v>0</v>
      </c>
      <c r="AC32" s="74">
        <v>0</v>
      </c>
      <c r="AD32" s="74">
        <v>3087</v>
      </c>
      <c r="AE32" s="74">
        <f t="shared" si="9"/>
        <v>65639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23863</v>
      </c>
      <c r="AO32" s="74">
        <f t="shared" si="13"/>
        <v>1704</v>
      </c>
      <c r="AP32" s="74">
        <v>1704</v>
      </c>
      <c r="AQ32" s="74">
        <v>0</v>
      </c>
      <c r="AR32" s="74">
        <v>0</v>
      </c>
      <c r="AS32" s="74">
        <v>0</v>
      </c>
      <c r="AT32" s="74">
        <f t="shared" si="14"/>
        <v>1553</v>
      </c>
      <c r="AU32" s="74">
        <v>1553</v>
      </c>
      <c r="AV32" s="74">
        <v>0</v>
      </c>
      <c r="AW32" s="74">
        <v>0</v>
      </c>
      <c r="AX32" s="74">
        <v>0</v>
      </c>
      <c r="AY32" s="74">
        <f t="shared" si="15"/>
        <v>20606</v>
      </c>
      <c r="AZ32" s="74">
        <v>9827</v>
      </c>
      <c r="BA32" s="74">
        <v>10779</v>
      </c>
      <c r="BB32" s="74">
        <v>0</v>
      </c>
      <c r="BC32" s="74">
        <v>0</v>
      </c>
      <c r="BD32" s="75">
        <v>0</v>
      </c>
      <c r="BE32" s="74">
        <v>0</v>
      </c>
      <c r="BF32" s="74">
        <v>64</v>
      </c>
      <c r="BG32" s="74">
        <f t="shared" si="16"/>
        <v>23927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86415</v>
      </c>
      <c r="BQ32" s="74">
        <f t="shared" si="26"/>
        <v>5679</v>
      </c>
      <c r="BR32" s="74">
        <f t="shared" si="27"/>
        <v>5679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12234</v>
      </c>
      <c r="BW32" s="74">
        <f t="shared" si="32"/>
        <v>4257</v>
      </c>
      <c r="BX32" s="74">
        <f t="shared" si="33"/>
        <v>3855</v>
      </c>
      <c r="BY32" s="74">
        <f t="shared" si="34"/>
        <v>4122</v>
      </c>
      <c r="BZ32" s="74">
        <f t="shared" si="35"/>
        <v>6898</v>
      </c>
      <c r="CA32" s="74">
        <f t="shared" si="36"/>
        <v>61604</v>
      </c>
      <c r="CB32" s="74">
        <f t="shared" si="37"/>
        <v>24909</v>
      </c>
      <c r="CC32" s="74">
        <f t="shared" si="38"/>
        <v>32625</v>
      </c>
      <c r="CD32" s="74">
        <f t="shared" si="39"/>
        <v>4070</v>
      </c>
      <c r="CE32" s="74">
        <f t="shared" si="40"/>
        <v>0</v>
      </c>
      <c r="CF32" s="75">
        <f t="shared" si="41"/>
        <v>0</v>
      </c>
      <c r="CG32" s="74">
        <f t="shared" si="42"/>
        <v>0</v>
      </c>
      <c r="CH32" s="74">
        <f t="shared" si="43"/>
        <v>3151</v>
      </c>
      <c r="CI32" s="74">
        <f t="shared" si="44"/>
        <v>89566</v>
      </c>
    </row>
    <row r="33" spans="1:87" s="50" customFormat="1" ht="12" customHeight="1">
      <c r="A33" s="53" t="s">
        <v>378</v>
      </c>
      <c r="B33" s="54" t="s">
        <v>430</v>
      </c>
      <c r="C33" s="53" t="s">
        <v>431</v>
      </c>
      <c r="D33" s="74">
        <f t="shared" si="3"/>
        <v>29548</v>
      </c>
      <c r="E33" s="74">
        <f t="shared" si="4"/>
        <v>29548</v>
      </c>
      <c r="F33" s="74">
        <v>0</v>
      </c>
      <c r="G33" s="74">
        <v>0</v>
      </c>
      <c r="H33" s="74">
        <v>12143</v>
      </c>
      <c r="I33" s="74">
        <v>17405</v>
      </c>
      <c r="J33" s="74">
        <v>0</v>
      </c>
      <c r="K33" s="75">
        <v>0</v>
      </c>
      <c r="L33" s="74">
        <f t="shared" si="5"/>
        <v>301118</v>
      </c>
      <c r="M33" s="74">
        <f t="shared" si="6"/>
        <v>10848</v>
      </c>
      <c r="N33" s="74">
        <v>7811</v>
      </c>
      <c r="O33" s="74">
        <v>0</v>
      </c>
      <c r="P33" s="74">
        <v>0</v>
      </c>
      <c r="Q33" s="74">
        <v>3037</v>
      </c>
      <c r="R33" s="74">
        <f t="shared" si="7"/>
        <v>31514</v>
      </c>
      <c r="S33" s="74">
        <v>130</v>
      </c>
      <c r="T33" s="74">
        <v>1426</v>
      </c>
      <c r="U33" s="74">
        <v>29958</v>
      </c>
      <c r="V33" s="74">
        <v>0</v>
      </c>
      <c r="W33" s="74">
        <f t="shared" si="8"/>
        <v>258756</v>
      </c>
      <c r="X33" s="74">
        <v>101860</v>
      </c>
      <c r="Y33" s="74">
        <v>137486</v>
      </c>
      <c r="Z33" s="74">
        <v>19410</v>
      </c>
      <c r="AA33" s="74">
        <v>0</v>
      </c>
      <c r="AB33" s="75">
        <v>0</v>
      </c>
      <c r="AC33" s="74">
        <v>0</v>
      </c>
      <c r="AD33" s="74">
        <v>0</v>
      </c>
      <c r="AE33" s="74">
        <f t="shared" si="9"/>
        <v>330666</v>
      </c>
      <c r="AF33" s="74">
        <f t="shared" si="10"/>
        <v>15267</v>
      </c>
      <c r="AG33" s="74">
        <f t="shared" si="11"/>
        <v>15267</v>
      </c>
      <c r="AH33" s="74">
        <v>0</v>
      </c>
      <c r="AI33" s="74">
        <v>15267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126870</v>
      </c>
      <c r="AO33" s="74">
        <f t="shared" si="13"/>
        <v>83210</v>
      </c>
      <c r="AP33" s="74">
        <v>78127</v>
      </c>
      <c r="AQ33" s="74">
        <v>5083</v>
      </c>
      <c r="AR33" s="74">
        <v>0</v>
      </c>
      <c r="AS33" s="74">
        <v>0</v>
      </c>
      <c r="AT33" s="74">
        <f t="shared" si="14"/>
        <v>29564</v>
      </c>
      <c r="AU33" s="74">
        <v>0</v>
      </c>
      <c r="AV33" s="74">
        <v>29564</v>
      </c>
      <c r="AW33" s="74">
        <v>0</v>
      </c>
      <c r="AX33" s="74">
        <v>7940</v>
      </c>
      <c r="AY33" s="74">
        <f t="shared" si="15"/>
        <v>6156</v>
      </c>
      <c r="AZ33" s="74"/>
      <c r="BA33" s="74">
        <v>1284</v>
      </c>
      <c r="BB33" s="74">
        <v>2037</v>
      </c>
      <c r="BC33" s="74">
        <v>2835</v>
      </c>
      <c r="BD33" s="75">
        <v>0</v>
      </c>
      <c r="BE33" s="74">
        <v>0</v>
      </c>
      <c r="BF33" s="74">
        <v>0</v>
      </c>
      <c r="BG33" s="74">
        <f t="shared" si="16"/>
        <v>142137</v>
      </c>
      <c r="BH33" s="74">
        <f t="shared" si="17"/>
        <v>44815</v>
      </c>
      <c r="BI33" s="74">
        <f t="shared" si="18"/>
        <v>44815</v>
      </c>
      <c r="BJ33" s="74">
        <f t="shared" si="19"/>
        <v>0</v>
      </c>
      <c r="BK33" s="74">
        <f t="shared" si="20"/>
        <v>15267</v>
      </c>
      <c r="BL33" s="74">
        <f t="shared" si="21"/>
        <v>12143</v>
      </c>
      <c r="BM33" s="74">
        <f t="shared" si="22"/>
        <v>17405</v>
      </c>
      <c r="BN33" s="74">
        <f t="shared" si="23"/>
        <v>0</v>
      </c>
      <c r="BO33" s="75">
        <f t="shared" si="24"/>
        <v>0</v>
      </c>
      <c r="BP33" s="74">
        <f t="shared" si="25"/>
        <v>427988</v>
      </c>
      <c r="BQ33" s="74">
        <f t="shared" si="26"/>
        <v>94058</v>
      </c>
      <c r="BR33" s="74">
        <f t="shared" si="27"/>
        <v>85938</v>
      </c>
      <c r="BS33" s="74">
        <f t="shared" si="28"/>
        <v>5083</v>
      </c>
      <c r="BT33" s="74">
        <f t="shared" si="29"/>
        <v>0</v>
      </c>
      <c r="BU33" s="74">
        <f t="shared" si="30"/>
        <v>3037</v>
      </c>
      <c r="BV33" s="74">
        <f t="shared" si="31"/>
        <v>61078</v>
      </c>
      <c r="BW33" s="74">
        <f t="shared" si="32"/>
        <v>130</v>
      </c>
      <c r="BX33" s="74">
        <f t="shared" si="33"/>
        <v>30990</v>
      </c>
      <c r="BY33" s="74">
        <f t="shared" si="34"/>
        <v>29958</v>
      </c>
      <c r="BZ33" s="74">
        <f t="shared" si="35"/>
        <v>7940</v>
      </c>
      <c r="CA33" s="74">
        <f t="shared" si="36"/>
        <v>264912</v>
      </c>
      <c r="CB33" s="74">
        <f t="shared" si="37"/>
        <v>101860</v>
      </c>
      <c r="CC33" s="74">
        <f t="shared" si="38"/>
        <v>138770</v>
      </c>
      <c r="CD33" s="74">
        <f t="shared" si="39"/>
        <v>21447</v>
      </c>
      <c r="CE33" s="74">
        <f t="shared" si="40"/>
        <v>2835</v>
      </c>
      <c r="CF33" s="75">
        <f t="shared" si="41"/>
        <v>0</v>
      </c>
      <c r="CG33" s="74">
        <f t="shared" si="42"/>
        <v>0</v>
      </c>
      <c r="CH33" s="74">
        <f t="shared" si="43"/>
        <v>0</v>
      </c>
      <c r="CI33" s="74">
        <f t="shared" si="44"/>
        <v>472803</v>
      </c>
    </row>
    <row r="34" spans="1:87" s="50" customFormat="1" ht="12" customHeight="1">
      <c r="A34" s="53" t="s">
        <v>378</v>
      </c>
      <c r="B34" s="54" t="s">
        <v>432</v>
      </c>
      <c r="C34" s="53" t="s">
        <v>433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576323</v>
      </c>
      <c r="M34" s="74">
        <f t="shared" si="6"/>
        <v>182725</v>
      </c>
      <c r="N34" s="74">
        <v>25749</v>
      </c>
      <c r="O34" s="74">
        <v>14128</v>
      </c>
      <c r="P34" s="74">
        <v>141906</v>
      </c>
      <c r="Q34" s="74">
        <v>942</v>
      </c>
      <c r="R34" s="74">
        <f t="shared" si="7"/>
        <v>34118</v>
      </c>
      <c r="S34" s="74">
        <v>32258</v>
      </c>
      <c r="T34" s="74">
        <v>1860</v>
      </c>
      <c r="U34" s="74">
        <v>0</v>
      </c>
      <c r="V34" s="74">
        <v>66</v>
      </c>
      <c r="W34" s="74">
        <f t="shared" si="8"/>
        <v>359414</v>
      </c>
      <c r="X34" s="74">
        <v>3306</v>
      </c>
      <c r="Y34" s="74">
        <v>350720</v>
      </c>
      <c r="Z34" s="74">
        <v>2406</v>
      </c>
      <c r="AA34" s="74">
        <v>2982</v>
      </c>
      <c r="AB34" s="75">
        <v>0</v>
      </c>
      <c r="AC34" s="74">
        <v>0</v>
      </c>
      <c r="AD34" s="74">
        <v>58548</v>
      </c>
      <c r="AE34" s="74">
        <f t="shared" si="9"/>
        <v>634871</v>
      </c>
      <c r="AF34" s="74">
        <f t="shared" si="10"/>
        <v>19530</v>
      </c>
      <c r="AG34" s="74">
        <f t="shared" si="11"/>
        <v>19530</v>
      </c>
      <c r="AH34" s="74">
        <v>0</v>
      </c>
      <c r="AI34" s="74">
        <v>19530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309183</v>
      </c>
      <c r="AO34" s="74">
        <f t="shared" si="13"/>
        <v>72875</v>
      </c>
      <c r="AP34" s="74">
        <v>14698</v>
      </c>
      <c r="AQ34" s="74">
        <v>26005</v>
      </c>
      <c r="AR34" s="74">
        <v>31590</v>
      </c>
      <c r="AS34" s="74">
        <v>582</v>
      </c>
      <c r="AT34" s="74">
        <f t="shared" si="14"/>
        <v>81003</v>
      </c>
      <c r="AU34" s="74">
        <v>917</v>
      </c>
      <c r="AV34" s="74">
        <v>80086</v>
      </c>
      <c r="AW34" s="74">
        <v>0</v>
      </c>
      <c r="AX34" s="74">
        <v>0</v>
      </c>
      <c r="AY34" s="74">
        <f t="shared" si="15"/>
        <v>155305</v>
      </c>
      <c r="AZ34" s="74">
        <v>104718</v>
      </c>
      <c r="BA34" s="74">
        <v>48276</v>
      </c>
      <c r="BB34" s="74">
        <v>2311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328713</v>
      </c>
      <c r="BH34" s="74">
        <f aca="true" t="shared" si="45" ref="BH34:BN39">SUM(D34,AF34)</f>
        <v>19530</v>
      </c>
      <c r="BI34" s="74">
        <f t="shared" si="45"/>
        <v>19530</v>
      </c>
      <c r="BJ34" s="74">
        <f t="shared" si="45"/>
        <v>0</v>
      </c>
      <c r="BK34" s="74">
        <f t="shared" si="45"/>
        <v>19530</v>
      </c>
      <c r="BL34" s="74">
        <f t="shared" si="45"/>
        <v>0</v>
      </c>
      <c r="BM34" s="74">
        <f t="shared" si="45"/>
        <v>0</v>
      </c>
      <c r="BN34" s="74">
        <f t="shared" si="45"/>
        <v>0</v>
      </c>
      <c r="BO34" s="75">
        <v>0</v>
      </c>
      <c r="BP34" s="74">
        <f aca="true" t="shared" si="46" ref="BP34:CE39">SUM(L34,AN34)</f>
        <v>885506</v>
      </c>
      <c r="BQ34" s="74">
        <f t="shared" si="46"/>
        <v>255600</v>
      </c>
      <c r="BR34" s="74">
        <f t="shared" si="46"/>
        <v>40447</v>
      </c>
      <c r="BS34" s="74">
        <f t="shared" si="46"/>
        <v>40133</v>
      </c>
      <c r="BT34" s="74">
        <f t="shared" si="46"/>
        <v>173496</v>
      </c>
      <c r="BU34" s="74">
        <f t="shared" si="46"/>
        <v>1524</v>
      </c>
      <c r="BV34" s="74">
        <f t="shared" si="46"/>
        <v>115121</v>
      </c>
      <c r="BW34" s="74">
        <f t="shared" si="46"/>
        <v>33175</v>
      </c>
      <c r="BX34" s="74">
        <f t="shared" si="46"/>
        <v>81946</v>
      </c>
      <c r="BY34" s="74">
        <f t="shared" si="46"/>
        <v>0</v>
      </c>
      <c r="BZ34" s="74">
        <f t="shared" si="46"/>
        <v>66</v>
      </c>
      <c r="CA34" s="74">
        <f t="shared" si="46"/>
        <v>514719</v>
      </c>
      <c r="CB34" s="74">
        <f t="shared" si="46"/>
        <v>108024</v>
      </c>
      <c r="CC34" s="74">
        <f t="shared" si="46"/>
        <v>398996</v>
      </c>
      <c r="CD34" s="74">
        <f t="shared" si="46"/>
        <v>4717</v>
      </c>
      <c r="CE34" s="74">
        <f t="shared" si="46"/>
        <v>2982</v>
      </c>
      <c r="CF34" s="75">
        <v>0</v>
      </c>
      <c r="CG34" s="74">
        <f aca="true" t="shared" si="47" ref="CG34:CI39">SUM(AC34,BE34)</f>
        <v>0</v>
      </c>
      <c r="CH34" s="74">
        <f t="shared" si="47"/>
        <v>58548</v>
      </c>
      <c r="CI34" s="74">
        <f t="shared" si="47"/>
        <v>963584</v>
      </c>
    </row>
    <row r="35" spans="1:87" s="50" customFormat="1" ht="12" customHeight="1">
      <c r="A35" s="53" t="s">
        <v>378</v>
      </c>
      <c r="B35" s="54" t="s">
        <v>434</v>
      </c>
      <c r="C35" s="53" t="s">
        <v>435</v>
      </c>
      <c r="D35" s="74">
        <f t="shared" si="3"/>
        <v>661481</v>
      </c>
      <c r="E35" s="74">
        <f t="shared" si="4"/>
        <v>661481</v>
      </c>
      <c r="F35" s="74">
        <v>12075</v>
      </c>
      <c r="G35" s="74">
        <v>634527</v>
      </c>
      <c r="H35" s="74">
        <v>14879</v>
      </c>
      <c r="I35" s="74">
        <v>0</v>
      </c>
      <c r="J35" s="74">
        <v>0</v>
      </c>
      <c r="K35" s="75">
        <v>0</v>
      </c>
      <c r="L35" s="74">
        <f t="shared" si="5"/>
        <v>2135735</v>
      </c>
      <c r="M35" s="74">
        <f t="shared" si="6"/>
        <v>1031466</v>
      </c>
      <c r="N35" s="74">
        <v>309057</v>
      </c>
      <c r="O35" s="74">
        <v>53905</v>
      </c>
      <c r="P35" s="74">
        <v>612830</v>
      </c>
      <c r="Q35" s="74">
        <v>55674</v>
      </c>
      <c r="R35" s="74">
        <f t="shared" si="7"/>
        <v>555000</v>
      </c>
      <c r="S35" s="74">
        <v>11567</v>
      </c>
      <c r="T35" s="74">
        <v>523303</v>
      </c>
      <c r="U35" s="74">
        <v>20130</v>
      </c>
      <c r="V35" s="74">
        <v>0</v>
      </c>
      <c r="W35" s="74">
        <f t="shared" si="8"/>
        <v>549269</v>
      </c>
      <c r="X35" s="74">
        <v>58713</v>
      </c>
      <c r="Y35" s="74">
        <v>412773</v>
      </c>
      <c r="Z35" s="74">
        <v>77783</v>
      </c>
      <c r="AA35" s="74">
        <v>0</v>
      </c>
      <c r="AB35" s="75">
        <v>0</v>
      </c>
      <c r="AC35" s="74">
        <v>0</v>
      </c>
      <c r="AD35" s="74">
        <v>58619</v>
      </c>
      <c r="AE35" s="74">
        <f t="shared" si="9"/>
        <v>2855835</v>
      </c>
      <c r="AF35" s="74">
        <f t="shared" si="10"/>
        <v>6573</v>
      </c>
      <c r="AG35" s="74">
        <f t="shared" si="11"/>
        <v>6573</v>
      </c>
      <c r="AH35" s="74">
        <v>0</v>
      </c>
      <c r="AI35" s="74">
        <v>6573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984489</v>
      </c>
      <c r="AO35" s="74">
        <f t="shared" si="13"/>
        <v>430578</v>
      </c>
      <c r="AP35" s="74">
        <v>342212</v>
      </c>
      <c r="AQ35" s="74">
        <v>51277</v>
      </c>
      <c r="AR35" s="74">
        <v>37089</v>
      </c>
      <c r="AS35" s="74">
        <v>0</v>
      </c>
      <c r="AT35" s="74">
        <f t="shared" si="14"/>
        <v>121891</v>
      </c>
      <c r="AU35" s="74">
        <v>2504</v>
      </c>
      <c r="AV35" s="74">
        <v>119387</v>
      </c>
      <c r="AW35" s="74">
        <v>0</v>
      </c>
      <c r="AX35" s="74">
        <v>0</v>
      </c>
      <c r="AY35" s="74">
        <f t="shared" si="15"/>
        <v>432020</v>
      </c>
      <c r="AZ35" s="74">
        <v>391333</v>
      </c>
      <c r="BA35" s="74">
        <v>40017</v>
      </c>
      <c r="BB35" s="74">
        <v>670</v>
      </c>
      <c r="BC35" s="74">
        <v>0</v>
      </c>
      <c r="BD35" s="75">
        <v>0</v>
      </c>
      <c r="BE35" s="74">
        <v>0</v>
      </c>
      <c r="BF35" s="74">
        <v>169713</v>
      </c>
      <c r="BG35" s="74">
        <f t="shared" si="16"/>
        <v>1160775</v>
      </c>
      <c r="BH35" s="74">
        <f t="shared" si="45"/>
        <v>668054</v>
      </c>
      <c r="BI35" s="74">
        <f t="shared" si="45"/>
        <v>668054</v>
      </c>
      <c r="BJ35" s="74">
        <f t="shared" si="45"/>
        <v>12075</v>
      </c>
      <c r="BK35" s="74">
        <f t="shared" si="45"/>
        <v>641100</v>
      </c>
      <c r="BL35" s="74">
        <f t="shared" si="45"/>
        <v>14879</v>
      </c>
      <c r="BM35" s="74">
        <f t="shared" si="45"/>
        <v>0</v>
      </c>
      <c r="BN35" s="74">
        <f t="shared" si="45"/>
        <v>0</v>
      </c>
      <c r="BO35" s="75">
        <v>0</v>
      </c>
      <c r="BP35" s="74">
        <f t="shared" si="46"/>
        <v>3120224</v>
      </c>
      <c r="BQ35" s="74">
        <f t="shared" si="46"/>
        <v>1462044</v>
      </c>
      <c r="BR35" s="74">
        <f t="shared" si="46"/>
        <v>651269</v>
      </c>
      <c r="BS35" s="74">
        <f t="shared" si="46"/>
        <v>105182</v>
      </c>
      <c r="BT35" s="74">
        <f t="shared" si="46"/>
        <v>649919</v>
      </c>
      <c r="BU35" s="74">
        <f t="shared" si="46"/>
        <v>55674</v>
      </c>
      <c r="BV35" s="74">
        <f t="shared" si="46"/>
        <v>676891</v>
      </c>
      <c r="BW35" s="74">
        <f t="shared" si="46"/>
        <v>14071</v>
      </c>
      <c r="BX35" s="74">
        <f t="shared" si="46"/>
        <v>642690</v>
      </c>
      <c r="BY35" s="74">
        <f t="shared" si="46"/>
        <v>20130</v>
      </c>
      <c r="BZ35" s="74">
        <f t="shared" si="46"/>
        <v>0</v>
      </c>
      <c r="CA35" s="74">
        <f t="shared" si="46"/>
        <v>981289</v>
      </c>
      <c r="CB35" s="74">
        <f t="shared" si="46"/>
        <v>450046</v>
      </c>
      <c r="CC35" s="74">
        <f t="shared" si="46"/>
        <v>452790</v>
      </c>
      <c r="CD35" s="74">
        <f t="shared" si="46"/>
        <v>78453</v>
      </c>
      <c r="CE35" s="74">
        <f t="shared" si="46"/>
        <v>0</v>
      </c>
      <c r="CF35" s="75">
        <v>0</v>
      </c>
      <c r="CG35" s="74">
        <f t="shared" si="47"/>
        <v>0</v>
      </c>
      <c r="CH35" s="74">
        <f t="shared" si="47"/>
        <v>228332</v>
      </c>
      <c r="CI35" s="74">
        <f t="shared" si="47"/>
        <v>4016610</v>
      </c>
    </row>
    <row r="36" spans="1:87" s="50" customFormat="1" ht="12" customHeight="1">
      <c r="A36" s="53" t="s">
        <v>378</v>
      </c>
      <c r="B36" s="54" t="s">
        <v>436</v>
      </c>
      <c r="C36" s="53" t="s">
        <v>437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283767</v>
      </c>
      <c r="M36" s="74">
        <f t="shared" si="6"/>
        <v>104683</v>
      </c>
      <c r="N36" s="74">
        <v>12937</v>
      </c>
      <c r="O36" s="74">
        <v>0</v>
      </c>
      <c r="P36" s="74">
        <v>91746</v>
      </c>
      <c r="Q36" s="74">
        <v>0</v>
      </c>
      <c r="R36" s="74">
        <f t="shared" si="7"/>
        <v>146948</v>
      </c>
      <c r="S36" s="74">
        <v>0</v>
      </c>
      <c r="T36" s="74">
        <v>146948</v>
      </c>
      <c r="U36" s="74">
        <v>0</v>
      </c>
      <c r="V36" s="74">
        <v>0</v>
      </c>
      <c r="W36" s="74">
        <f t="shared" si="8"/>
        <v>32136</v>
      </c>
      <c r="X36" s="74">
        <v>0</v>
      </c>
      <c r="Y36" s="74">
        <v>10810</v>
      </c>
      <c r="Z36" s="74">
        <v>21326</v>
      </c>
      <c r="AA36" s="74">
        <v>0</v>
      </c>
      <c r="AB36" s="75">
        <v>0</v>
      </c>
      <c r="AC36" s="74">
        <v>0</v>
      </c>
      <c r="AD36" s="74">
        <v>61239</v>
      </c>
      <c r="AE36" s="74">
        <f t="shared" si="9"/>
        <v>345006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0</v>
      </c>
      <c r="BH36" s="74">
        <f t="shared" si="45"/>
        <v>0</v>
      </c>
      <c r="BI36" s="74">
        <f t="shared" si="45"/>
        <v>0</v>
      </c>
      <c r="BJ36" s="74">
        <f t="shared" si="45"/>
        <v>0</v>
      </c>
      <c r="BK36" s="74">
        <f t="shared" si="45"/>
        <v>0</v>
      </c>
      <c r="BL36" s="74">
        <f t="shared" si="45"/>
        <v>0</v>
      </c>
      <c r="BM36" s="74">
        <f t="shared" si="45"/>
        <v>0</v>
      </c>
      <c r="BN36" s="74">
        <f t="shared" si="45"/>
        <v>0</v>
      </c>
      <c r="BO36" s="75">
        <v>0</v>
      </c>
      <c r="BP36" s="74">
        <f t="shared" si="46"/>
        <v>283767</v>
      </c>
      <c r="BQ36" s="74">
        <f t="shared" si="46"/>
        <v>104683</v>
      </c>
      <c r="BR36" s="74">
        <f t="shared" si="46"/>
        <v>12937</v>
      </c>
      <c r="BS36" s="74">
        <f t="shared" si="46"/>
        <v>0</v>
      </c>
      <c r="BT36" s="74">
        <f t="shared" si="46"/>
        <v>91746</v>
      </c>
      <c r="BU36" s="74">
        <f t="shared" si="46"/>
        <v>0</v>
      </c>
      <c r="BV36" s="74">
        <f t="shared" si="46"/>
        <v>146948</v>
      </c>
      <c r="BW36" s="74">
        <f t="shared" si="46"/>
        <v>0</v>
      </c>
      <c r="BX36" s="74">
        <f t="shared" si="46"/>
        <v>146948</v>
      </c>
      <c r="BY36" s="74">
        <f t="shared" si="46"/>
        <v>0</v>
      </c>
      <c r="BZ36" s="74">
        <f t="shared" si="46"/>
        <v>0</v>
      </c>
      <c r="CA36" s="74">
        <f t="shared" si="46"/>
        <v>32136</v>
      </c>
      <c r="CB36" s="74">
        <f t="shared" si="46"/>
        <v>0</v>
      </c>
      <c r="CC36" s="74">
        <f t="shared" si="46"/>
        <v>10810</v>
      </c>
      <c r="CD36" s="74">
        <f t="shared" si="46"/>
        <v>21326</v>
      </c>
      <c r="CE36" s="74">
        <f t="shared" si="46"/>
        <v>0</v>
      </c>
      <c r="CF36" s="75">
        <v>0</v>
      </c>
      <c r="CG36" s="74">
        <f t="shared" si="47"/>
        <v>0</v>
      </c>
      <c r="CH36" s="74">
        <f t="shared" si="47"/>
        <v>61239</v>
      </c>
      <c r="CI36" s="74">
        <f t="shared" si="47"/>
        <v>345006</v>
      </c>
    </row>
    <row r="37" spans="1:87" s="50" customFormat="1" ht="12" customHeight="1">
      <c r="A37" s="53" t="s">
        <v>378</v>
      </c>
      <c r="B37" s="54" t="s">
        <v>438</v>
      </c>
      <c r="C37" s="53" t="s">
        <v>439</v>
      </c>
      <c r="D37" s="74">
        <f t="shared" si="3"/>
        <v>208276</v>
      </c>
      <c r="E37" s="74">
        <f t="shared" si="4"/>
        <v>208276</v>
      </c>
      <c r="F37" s="74">
        <v>0</v>
      </c>
      <c r="G37" s="74">
        <v>151015</v>
      </c>
      <c r="H37" s="74">
        <v>57261</v>
      </c>
      <c r="I37" s="74">
        <v>0</v>
      </c>
      <c r="J37" s="74">
        <v>0</v>
      </c>
      <c r="K37" s="75">
        <v>0</v>
      </c>
      <c r="L37" s="74">
        <f t="shared" si="5"/>
        <v>780121</v>
      </c>
      <c r="M37" s="74">
        <f t="shared" si="6"/>
        <v>366417</v>
      </c>
      <c r="N37" s="74">
        <v>366417</v>
      </c>
      <c r="O37" s="74">
        <v>0</v>
      </c>
      <c r="P37" s="74">
        <v>0</v>
      </c>
      <c r="Q37" s="74">
        <v>0</v>
      </c>
      <c r="R37" s="74">
        <f t="shared" si="7"/>
        <v>203412</v>
      </c>
      <c r="S37" s="74">
        <v>0</v>
      </c>
      <c r="T37" s="74">
        <v>189528</v>
      </c>
      <c r="U37" s="74">
        <v>13884</v>
      </c>
      <c r="V37" s="74">
        <v>0</v>
      </c>
      <c r="W37" s="74">
        <f t="shared" si="8"/>
        <v>210292</v>
      </c>
      <c r="X37" s="74">
        <v>0</v>
      </c>
      <c r="Y37" s="74">
        <v>210292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f t="shared" si="9"/>
        <v>988397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47553</v>
      </c>
      <c r="AO37" s="74">
        <f t="shared" si="13"/>
        <v>16065</v>
      </c>
      <c r="AP37" s="74">
        <v>16065</v>
      </c>
      <c r="AQ37" s="74">
        <v>0</v>
      </c>
      <c r="AR37" s="74">
        <v>0</v>
      </c>
      <c r="AS37" s="74">
        <v>0</v>
      </c>
      <c r="AT37" s="74">
        <f t="shared" si="14"/>
        <v>18865</v>
      </c>
      <c r="AU37" s="74">
        <v>0</v>
      </c>
      <c r="AV37" s="74">
        <v>18865</v>
      </c>
      <c r="AW37" s="74">
        <v>0</v>
      </c>
      <c r="AX37" s="74">
        <v>0</v>
      </c>
      <c r="AY37" s="74">
        <f t="shared" si="15"/>
        <v>12623</v>
      </c>
      <c r="AZ37" s="74">
        <v>0</v>
      </c>
      <c r="BA37" s="74">
        <v>12623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47553</v>
      </c>
      <c r="BH37" s="74">
        <f t="shared" si="45"/>
        <v>208276</v>
      </c>
      <c r="BI37" s="74">
        <f t="shared" si="45"/>
        <v>208276</v>
      </c>
      <c r="BJ37" s="74">
        <f t="shared" si="45"/>
        <v>0</v>
      </c>
      <c r="BK37" s="74">
        <f t="shared" si="45"/>
        <v>151015</v>
      </c>
      <c r="BL37" s="74">
        <f t="shared" si="45"/>
        <v>57261</v>
      </c>
      <c r="BM37" s="74">
        <f t="shared" si="45"/>
        <v>0</v>
      </c>
      <c r="BN37" s="74">
        <f t="shared" si="45"/>
        <v>0</v>
      </c>
      <c r="BO37" s="75">
        <v>0</v>
      </c>
      <c r="BP37" s="74">
        <f t="shared" si="46"/>
        <v>827674</v>
      </c>
      <c r="BQ37" s="74">
        <f t="shared" si="46"/>
        <v>382482</v>
      </c>
      <c r="BR37" s="74">
        <f t="shared" si="46"/>
        <v>382482</v>
      </c>
      <c r="BS37" s="74">
        <f t="shared" si="46"/>
        <v>0</v>
      </c>
      <c r="BT37" s="74">
        <f t="shared" si="46"/>
        <v>0</v>
      </c>
      <c r="BU37" s="74">
        <f t="shared" si="46"/>
        <v>0</v>
      </c>
      <c r="BV37" s="74">
        <f t="shared" si="46"/>
        <v>222277</v>
      </c>
      <c r="BW37" s="74">
        <f t="shared" si="46"/>
        <v>0</v>
      </c>
      <c r="BX37" s="74">
        <f t="shared" si="46"/>
        <v>208393</v>
      </c>
      <c r="BY37" s="74">
        <f t="shared" si="46"/>
        <v>13884</v>
      </c>
      <c r="BZ37" s="74">
        <f t="shared" si="46"/>
        <v>0</v>
      </c>
      <c r="CA37" s="74">
        <f t="shared" si="46"/>
        <v>222915</v>
      </c>
      <c r="CB37" s="74">
        <f t="shared" si="46"/>
        <v>0</v>
      </c>
      <c r="CC37" s="74">
        <f t="shared" si="46"/>
        <v>222915</v>
      </c>
      <c r="CD37" s="74">
        <f t="shared" si="46"/>
        <v>0</v>
      </c>
      <c r="CE37" s="74">
        <f t="shared" si="46"/>
        <v>0</v>
      </c>
      <c r="CF37" s="75">
        <v>0</v>
      </c>
      <c r="CG37" s="74">
        <f t="shared" si="47"/>
        <v>0</v>
      </c>
      <c r="CH37" s="74">
        <f t="shared" si="47"/>
        <v>0</v>
      </c>
      <c r="CI37" s="74">
        <f t="shared" si="47"/>
        <v>1035950</v>
      </c>
    </row>
    <row r="38" spans="1:87" s="50" customFormat="1" ht="12" customHeight="1">
      <c r="A38" s="53" t="s">
        <v>378</v>
      </c>
      <c r="B38" s="54" t="s">
        <v>440</v>
      </c>
      <c r="C38" s="53" t="s">
        <v>441</v>
      </c>
      <c r="D38" s="74">
        <f t="shared" si="3"/>
        <v>52067</v>
      </c>
      <c r="E38" s="74">
        <f t="shared" si="4"/>
        <v>52067</v>
      </c>
      <c r="F38" s="74">
        <v>0</v>
      </c>
      <c r="G38" s="74">
        <v>38267</v>
      </c>
      <c r="H38" s="74">
        <v>0</v>
      </c>
      <c r="I38" s="74">
        <v>13800</v>
      </c>
      <c r="J38" s="74">
        <v>0</v>
      </c>
      <c r="K38" s="75">
        <v>0</v>
      </c>
      <c r="L38" s="74">
        <f t="shared" si="5"/>
        <v>113991</v>
      </c>
      <c r="M38" s="74">
        <f t="shared" si="6"/>
        <v>9260</v>
      </c>
      <c r="N38" s="74">
        <v>9260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100268</v>
      </c>
      <c r="X38" s="74">
        <v>8580</v>
      </c>
      <c r="Y38" s="74">
        <v>0</v>
      </c>
      <c r="Z38" s="74">
        <v>27987</v>
      </c>
      <c r="AA38" s="74">
        <v>63701</v>
      </c>
      <c r="AB38" s="75">
        <v>0</v>
      </c>
      <c r="AC38" s="74">
        <v>4463</v>
      </c>
      <c r="AD38" s="74">
        <v>229099</v>
      </c>
      <c r="AE38" s="74">
        <f t="shared" si="9"/>
        <v>395157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0</v>
      </c>
      <c r="BH38" s="74">
        <f t="shared" si="45"/>
        <v>52067</v>
      </c>
      <c r="BI38" s="74">
        <f t="shared" si="45"/>
        <v>52067</v>
      </c>
      <c r="BJ38" s="74">
        <f t="shared" si="45"/>
        <v>0</v>
      </c>
      <c r="BK38" s="74">
        <f t="shared" si="45"/>
        <v>38267</v>
      </c>
      <c r="BL38" s="74">
        <f t="shared" si="45"/>
        <v>0</v>
      </c>
      <c r="BM38" s="74">
        <f t="shared" si="45"/>
        <v>13800</v>
      </c>
      <c r="BN38" s="74">
        <f t="shared" si="45"/>
        <v>0</v>
      </c>
      <c r="BO38" s="75">
        <v>0</v>
      </c>
      <c r="BP38" s="74">
        <f t="shared" si="46"/>
        <v>113991</v>
      </c>
      <c r="BQ38" s="74">
        <f t="shared" si="46"/>
        <v>9260</v>
      </c>
      <c r="BR38" s="74">
        <f t="shared" si="46"/>
        <v>9260</v>
      </c>
      <c r="BS38" s="74">
        <f t="shared" si="46"/>
        <v>0</v>
      </c>
      <c r="BT38" s="74">
        <f t="shared" si="46"/>
        <v>0</v>
      </c>
      <c r="BU38" s="74">
        <f t="shared" si="46"/>
        <v>0</v>
      </c>
      <c r="BV38" s="74">
        <f t="shared" si="46"/>
        <v>0</v>
      </c>
      <c r="BW38" s="74">
        <f t="shared" si="46"/>
        <v>0</v>
      </c>
      <c r="BX38" s="74">
        <f t="shared" si="46"/>
        <v>0</v>
      </c>
      <c r="BY38" s="74">
        <f t="shared" si="46"/>
        <v>0</v>
      </c>
      <c r="BZ38" s="74">
        <f t="shared" si="46"/>
        <v>0</v>
      </c>
      <c r="CA38" s="74">
        <f t="shared" si="46"/>
        <v>100268</v>
      </c>
      <c r="CB38" s="74">
        <f t="shared" si="46"/>
        <v>8580</v>
      </c>
      <c r="CC38" s="74">
        <f t="shared" si="46"/>
        <v>0</v>
      </c>
      <c r="CD38" s="74">
        <f t="shared" si="46"/>
        <v>27987</v>
      </c>
      <c r="CE38" s="74">
        <f t="shared" si="46"/>
        <v>63701</v>
      </c>
      <c r="CF38" s="75">
        <v>0</v>
      </c>
      <c r="CG38" s="74">
        <f t="shared" si="47"/>
        <v>4463</v>
      </c>
      <c r="CH38" s="74">
        <f t="shared" si="47"/>
        <v>229099</v>
      </c>
      <c r="CI38" s="74">
        <f t="shared" si="47"/>
        <v>395157</v>
      </c>
    </row>
    <row r="39" spans="1:87" s="50" customFormat="1" ht="12" customHeight="1">
      <c r="A39" s="53" t="s">
        <v>378</v>
      </c>
      <c r="B39" s="54" t="s">
        <v>442</v>
      </c>
      <c r="C39" s="53" t="s">
        <v>443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327856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120572</v>
      </c>
      <c r="AY39" s="74">
        <f t="shared" si="15"/>
        <v>207284</v>
      </c>
      <c r="AZ39" s="74">
        <v>207284</v>
      </c>
      <c r="BA39" s="74">
        <v>0</v>
      </c>
      <c r="BB39" s="74">
        <v>0</v>
      </c>
      <c r="BC39" s="74">
        <v>0</v>
      </c>
      <c r="BD39" s="75">
        <v>0</v>
      </c>
      <c r="BE39" s="74">
        <v>0</v>
      </c>
      <c r="BF39" s="74">
        <v>31114</v>
      </c>
      <c r="BG39" s="74">
        <f t="shared" si="16"/>
        <v>358970</v>
      </c>
      <c r="BH39" s="74">
        <f t="shared" si="45"/>
        <v>0</v>
      </c>
      <c r="BI39" s="74">
        <f t="shared" si="45"/>
        <v>0</v>
      </c>
      <c r="BJ39" s="74">
        <f t="shared" si="45"/>
        <v>0</v>
      </c>
      <c r="BK39" s="74">
        <f t="shared" si="45"/>
        <v>0</v>
      </c>
      <c r="BL39" s="74">
        <f t="shared" si="45"/>
        <v>0</v>
      </c>
      <c r="BM39" s="74">
        <f t="shared" si="45"/>
        <v>0</v>
      </c>
      <c r="BN39" s="74">
        <f t="shared" si="45"/>
        <v>0</v>
      </c>
      <c r="BO39" s="75">
        <v>0</v>
      </c>
      <c r="BP39" s="74">
        <f t="shared" si="46"/>
        <v>327856</v>
      </c>
      <c r="BQ39" s="74">
        <f t="shared" si="46"/>
        <v>0</v>
      </c>
      <c r="BR39" s="74">
        <f t="shared" si="46"/>
        <v>0</v>
      </c>
      <c r="BS39" s="74">
        <f t="shared" si="46"/>
        <v>0</v>
      </c>
      <c r="BT39" s="74">
        <f t="shared" si="46"/>
        <v>0</v>
      </c>
      <c r="BU39" s="74">
        <f t="shared" si="46"/>
        <v>0</v>
      </c>
      <c r="BV39" s="74">
        <f t="shared" si="46"/>
        <v>0</v>
      </c>
      <c r="BW39" s="74">
        <f t="shared" si="46"/>
        <v>0</v>
      </c>
      <c r="BX39" s="74">
        <f t="shared" si="46"/>
        <v>0</v>
      </c>
      <c r="BY39" s="74">
        <f t="shared" si="46"/>
        <v>0</v>
      </c>
      <c r="BZ39" s="74">
        <f t="shared" si="46"/>
        <v>120572</v>
      </c>
      <c r="CA39" s="74">
        <f t="shared" si="46"/>
        <v>207284</v>
      </c>
      <c r="CB39" s="74">
        <f t="shared" si="46"/>
        <v>207284</v>
      </c>
      <c r="CC39" s="74">
        <f t="shared" si="46"/>
        <v>0</v>
      </c>
      <c r="CD39" s="74">
        <f t="shared" si="46"/>
        <v>0</v>
      </c>
      <c r="CE39" s="74">
        <f t="shared" si="46"/>
        <v>0</v>
      </c>
      <c r="CF39" s="75">
        <v>0</v>
      </c>
      <c r="CG39" s="74">
        <f t="shared" si="47"/>
        <v>0</v>
      </c>
      <c r="CH39" s="74">
        <f t="shared" si="47"/>
        <v>31114</v>
      </c>
      <c r="CI39" s="74">
        <f t="shared" si="47"/>
        <v>358970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444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445</v>
      </c>
      <c r="B2" s="147" t="s">
        <v>446</v>
      </c>
      <c r="C2" s="156" t="s">
        <v>447</v>
      </c>
      <c r="D2" s="139" t="s">
        <v>448</v>
      </c>
      <c r="E2" s="114"/>
      <c r="F2" s="114"/>
      <c r="G2" s="114"/>
      <c r="H2" s="114"/>
      <c r="I2" s="114"/>
      <c r="J2" s="139" t="s">
        <v>449</v>
      </c>
      <c r="K2" s="59"/>
      <c r="L2" s="59"/>
      <c r="M2" s="59"/>
      <c r="N2" s="59"/>
      <c r="O2" s="59"/>
      <c r="P2" s="59"/>
      <c r="Q2" s="115"/>
      <c r="R2" s="139" t="s">
        <v>450</v>
      </c>
      <c r="S2" s="59"/>
      <c r="T2" s="59"/>
      <c r="U2" s="59"/>
      <c r="V2" s="59"/>
      <c r="W2" s="59"/>
      <c r="X2" s="59"/>
      <c r="Y2" s="115"/>
      <c r="Z2" s="139" t="s">
        <v>451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452</v>
      </c>
      <c r="AQ2" s="59"/>
      <c r="AR2" s="59"/>
      <c r="AS2" s="59"/>
      <c r="AT2" s="59"/>
      <c r="AU2" s="59"/>
      <c r="AV2" s="59"/>
      <c r="AW2" s="115"/>
      <c r="AX2" s="139" t="s">
        <v>453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454</v>
      </c>
      <c r="E4" s="59"/>
      <c r="F4" s="118"/>
      <c r="G4" s="119" t="s">
        <v>455</v>
      </c>
      <c r="H4" s="59"/>
      <c r="I4" s="118"/>
      <c r="J4" s="159" t="s">
        <v>456</v>
      </c>
      <c r="K4" s="156" t="s">
        <v>457</v>
      </c>
      <c r="L4" s="119" t="s">
        <v>454</v>
      </c>
      <c r="M4" s="59"/>
      <c r="N4" s="118"/>
      <c r="O4" s="119" t="s">
        <v>455</v>
      </c>
      <c r="P4" s="59"/>
      <c r="Q4" s="118"/>
      <c r="R4" s="159" t="s">
        <v>456</v>
      </c>
      <c r="S4" s="156" t="s">
        <v>457</v>
      </c>
      <c r="T4" s="119" t="s">
        <v>454</v>
      </c>
      <c r="U4" s="59"/>
      <c r="V4" s="118"/>
      <c r="W4" s="119" t="s">
        <v>455</v>
      </c>
      <c r="X4" s="59"/>
      <c r="Y4" s="118"/>
      <c r="Z4" s="159" t="s">
        <v>456</v>
      </c>
      <c r="AA4" s="156" t="s">
        <v>457</v>
      </c>
      <c r="AB4" s="119" t="s">
        <v>454</v>
      </c>
      <c r="AC4" s="59"/>
      <c r="AD4" s="118"/>
      <c r="AE4" s="119" t="s">
        <v>455</v>
      </c>
      <c r="AF4" s="59"/>
      <c r="AG4" s="118"/>
      <c r="AH4" s="159" t="s">
        <v>456</v>
      </c>
      <c r="AI4" s="156" t="s">
        <v>457</v>
      </c>
      <c r="AJ4" s="119" t="s">
        <v>454</v>
      </c>
      <c r="AK4" s="59"/>
      <c r="AL4" s="118"/>
      <c r="AM4" s="119" t="s">
        <v>455</v>
      </c>
      <c r="AN4" s="59"/>
      <c r="AO4" s="118"/>
      <c r="AP4" s="159" t="s">
        <v>456</v>
      </c>
      <c r="AQ4" s="156" t="s">
        <v>457</v>
      </c>
      <c r="AR4" s="119" t="s">
        <v>454</v>
      </c>
      <c r="AS4" s="59"/>
      <c r="AT4" s="118"/>
      <c r="AU4" s="119" t="s">
        <v>455</v>
      </c>
      <c r="AV4" s="59"/>
      <c r="AW4" s="118"/>
      <c r="AX4" s="159" t="s">
        <v>456</v>
      </c>
      <c r="AY4" s="156" t="s">
        <v>457</v>
      </c>
      <c r="AZ4" s="119" t="s">
        <v>454</v>
      </c>
      <c r="BA4" s="59"/>
      <c r="BB4" s="118"/>
      <c r="BC4" s="119" t="s">
        <v>455</v>
      </c>
      <c r="BD4" s="59"/>
      <c r="BE4" s="118"/>
    </row>
    <row r="5" spans="1:57" s="45" customFormat="1" ht="22.5">
      <c r="A5" s="160"/>
      <c r="B5" s="148"/>
      <c r="C5" s="157"/>
      <c r="D5" s="140" t="s">
        <v>459</v>
      </c>
      <c r="E5" s="128" t="s">
        <v>460</v>
      </c>
      <c r="F5" s="129" t="s">
        <v>461</v>
      </c>
      <c r="G5" s="118" t="s">
        <v>459</v>
      </c>
      <c r="H5" s="128" t="s">
        <v>460</v>
      </c>
      <c r="I5" s="129" t="s">
        <v>461</v>
      </c>
      <c r="J5" s="160"/>
      <c r="K5" s="157"/>
      <c r="L5" s="140" t="s">
        <v>459</v>
      </c>
      <c r="M5" s="128" t="s">
        <v>460</v>
      </c>
      <c r="N5" s="129" t="s">
        <v>463</v>
      </c>
      <c r="O5" s="140" t="s">
        <v>459</v>
      </c>
      <c r="P5" s="128" t="s">
        <v>460</v>
      </c>
      <c r="Q5" s="129" t="s">
        <v>463</v>
      </c>
      <c r="R5" s="160"/>
      <c r="S5" s="157"/>
      <c r="T5" s="140" t="s">
        <v>459</v>
      </c>
      <c r="U5" s="128" t="s">
        <v>460</v>
      </c>
      <c r="V5" s="129" t="s">
        <v>463</v>
      </c>
      <c r="W5" s="140" t="s">
        <v>459</v>
      </c>
      <c r="X5" s="128" t="s">
        <v>460</v>
      </c>
      <c r="Y5" s="129" t="s">
        <v>463</v>
      </c>
      <c r="Z5" s="160"/>
      <c r="AA5" s="157"/>
      <c r="AB5" s="140" t="s">
        <v>459</v>
      </c>
      <c r="AC5" s="128" t="s">
        <v>460</v>
      </c>
      <c r="AD5" s="129" t="s">
        <v>463</v>
      </c>
      <c r="AE5" s="140" t="s">
        <v>459</v>
      </c>
      <c r="AF5" s="128" t="s">
        <v>460</v>
      </c>
      <c r="AG5" s="129" t="s">
        <v>463</v>
      </c>
      <c r="AH5" s="160"/>
      <c r="AI5" s="157"/>
      <c r="AJ5" s="140" t="s">
        <v>459</v>
      </c>
      <c r="AK5" s="128" t="s">
        <v>460</v>
      </c>
      <c r="AL5" s="129" t="s">
        <v>463</v>
      </c>
      <c r="AM5" s="140" t="s">
        <v>459</v>
      </c>
      <c r="AN5" s="128" t="s">
        <v>460</v>
      </c>
      <c r="AO5" s="129" t="s">
        <v>463</v>
      </c>
      <c r="AP5" s="160"/>
      <c r="AQ5" s="157"/>
      <c r="AR5" s="140" t="s">
        <v>459</v>
      </c>
      <c r="AS5" s="128" t="s">
        <v>460</v>
      </c>
      <c r="AT5" s="129" t="s">
        <v>463</v>
      </c>
      <c r="AU5" s="140" t="s">
        <v>459</v>
      </c>
      <c r="AV5" s="128" t="s">
        <v>460</v>
      </c>
      <c r="AW5" s="129" t="s">
        <v>463</v>
      </c>
      <c r="AX5" s="160"/>
      <c r="AY5" s="157"/>
      <c r="AZ5" s="140" t="s">
        <v>459</v>
      </c>
      <c r="BA5" s="128" t="s">
        <v>460</v>
      </c>
      <c r="BB5" s="129" t="s">
        <v>463</v>
      </c>
      <c r="BC5" s="140" t="s">
        <v>459</v>
      </c>
      <c r="BD5" s="128" t="s">
        <v>460</v>
      </c>
      <c r="BE5" s="129" t="s">
        <v>463</v>
      </c>
    </row>
    <row r="6" spans="1:57" s="46" customFormat="1" ht="13.5">
      <c r="A6" s="161"/>
      <c r="B6" s="149"/>
      <c r="C6" s="158"/>
      <c r="D6" s="141" t="s">
        <v>464</v>
      </c>
      <c r="E6" s="142" t="s">
        <v>464</v>
      </c>
      <c r="F6" s="142" t="s">
        <v>464</v>
      </c>
      <c r="G6" s="141" t="s">
        <v>464</v>
      </c>
      <c r="H6" s="142" t="s">
        <v>464</v>
      </c>
      <c r="I6" s="142" t="s">
        <v>464</v>
      </c>
      <c r="J6" s="161"/>
      <c r="K6" s="158"/>
      <c r="L6" s="141" t="s">
        <v>464</v>
      </c>
      <c r="M6" s="142" t="s">
        <v>464</v>
      </c>
      <c r="N6" s="142" t="s">
        <v>464</v>
      </c>
      <c r="O6" s="141" t="s">
        <v>464</v>
      </c>
      <c r="P6" s="142" t="s">
        <v>464</v>
      </c>
      <c r="Q6" s="142" t="s">
        <v>464</v>
      </c>
      <c r="R6" s="161"/>
      <c r="S6" s="158"/>
      <c r="T6" s="141" t="s">
        <v>464</v>
      </c>
      <c r="U6" s="142" t="s">
        <v>464</v>
      </c>
      <c r="V6" s="142" t="s">
        <v>464</v>
      </c>
      <c r="W6" s="141" t="s">
        <v>464</v>
      </c>
      <c r="X6" s="142" t="s">
        <v>464</v>
      </c>
      <c r="Y6" s="142" t="s">
        <v>464</v>
      </c>
      <c r="Z6" s="161"/>
      <c r="AA6" s="158"/>
      <c r="AB6" s="141" t="s">
        <v>464</v>
      </c>
      <c r="AC6" s="142" t="s">
        <v>464</v>
      </c>
      <c r="AD6" s="142" t="s">
        <v>464</v>
      </c>
      <c r="AE6" s="141" t="s">
        <v>464</v>
      </c>
      <c r="AF6" s="142" t="s">
        <v>464</v>
      </c>
      <c r="AG6" s="142" t="s">
        <v>464</v>
      </c>
      <c r="AH6" s="161"/>
      <c r="AI6" s="158"/>
      <c r="AJ6" s="141" t="s">
        <v>464</v>
      </c>
      <c r="AK6" s="142" t="s">
        <v>464</v>
      </c>
      <c r="AL6" s="142" t="s">
        <v>464</v>
      </c>
      <c r="AM6" s="141" t="s">
        <v>464</v>
      </c>
      <c r="AN6" s="142" t="s">
        <v>464</v>
      </c>
      <c r="AO6" s="142" t="s">
        <v>464</v>
      </c>
      <c r="AP6" s="161"/>
      <c r="AQ6" s="158"/>
      <c r="AR6" s="141" t="s">
        <v>464</v>
      </c>
      <c r="AS6" s="142" t="s">
        <v>464</v>
      </c>
      <c r="AT6" s="142" t="s">
        <v>464</v>
      </c>
      <c r="AU6" s="141" t="s">
        <v>464</v>
      </c>
      <c r="AV6" s="142" t="s">
        <v>464</v>
      </c>
      <c r="AW6" s="142" t="s">
        <v>464</v>
      </c>
      <c r="AX6" s="161"/>
      <c r="AY6" s="158"/>
      <c r="AZ6" s="141" t="s">
        <v>464</v>
      </c>
      <c r="BA6" s="142" t="s">
        <v>464</v>
      </c>
      <c r="BB6" s="142" t="s">
        <v>464</v>
      </c>
      <c r="BC6" s="141" t="s">
        <v>464</v>
      </c>
      <c r="BD6" s="142" t="s">
        <v>464</v>
      </c>
      <c r="BE6" s="142" t="s">
        <v>464</v>
      </c>
    </row>
    <row r="7" spans="1:57" s="61" customFormat="1" ht="12" customHeight="1">
      <c r="A7" s="48" t="s">
        <v>465</v>
      </c>
      <c r="B7" s="48">
        <v>26000</v>
      </c>
      <c r="C7" s="48" t="s">
        <v>461</v>
      </c>
      <c r="D7" s="70">
        <f aca="true" t="shared" si="0" ref="D7:I7">SUM(D8:D33)</f>
        <v>555084</v>
      </c>
      <c r="E7" s="70">
        <f t="shared" si="0"/>
        <v>3244931</v>
      </c>
      <c r="F7" s="70">
        <f t="shared" si="0"/>
        <v>3800015</v>
      </c>
      <c r="G7" s="70">
        <f t="shared" si="0"/>
        <v>6573</v>
      </c>
      <c r="H7" s="70">
        <f t="shared" si="0"/>
        <v>1368184</v>
      </c>
      <c r="I7" s="70">
        <f t="shared" si="0"/>
        <v>1374757</v>
      </c>
      <c r="J7" s="49">
        <f>COUNTIF(J8:J33,"&lt;&gt;")</f>
        <v>16</v>
      </c>
      <c r="K7" s="49">
        <f>COUNTIF(K8:K33,"&lt;&gt;")</f>
        <v>16</v>
      </c>
      <c r="L7" s="70">
        <f aca="true" t="shared" si="1" ref="L7:Q7">SUM(L8:L33)</f>
        <v>555084</v>
      </c>
      <c r="M7" s="70">
        <f t="shared" si="1"/>
        <v>3244931</v>
      </c>
      <c r="N7" s="70">
        <f t="shared" si="1"/>
        <v>3800015</v>
      </c>
      <c r="O7" s="70">
        <f t="shared" si="1"/>
        <v>6573</v>
      </c>
      <c r="P7" s="70">
        <f t="shared" si="1"/>
        <v>1120067</v>
      </c>
      <c r="Q7" s="70">
        <f t="shared" si="1"/>
        <v>1126640</v>
      </c>
      <c r="R7" s="49">
        <f>COUNTIF(R8:R33,"&lt;&gt;")</f>
        <v>5</v>
      </c>
      <c r="S7" s="49">
        <f>COUNTIF(S8:S33,"&lt;&gt;")</f>
        <v>5</v>
      </c>
      <c r="T7" s="70">
        <f aca="true" t="shared" si="2" ref="T7:Y7">SUM(T8:T33)</f>
        <v>0</v>
      </c>
      <c r="U7" s="70">
        <f t="shared" si="2"/>
        <v>0</v>
      </c>
      <c r="V7" s="70">
        <f t="shared" si="2"/>
        <v>0</v>
      </c>
      <c r="W7" s="70">
        <f t="shared" si="2"/>
        <v>0</v>
      </c>
      <c r="X7" s="70">
        <f t="shared" si="2"/>
        <v>248117</v>
      </c>
      <c r="Y7" s="70">
        <f t="shared" si="2"/>
        <v>248117</v>
      </c>
      <c r="Z7" s="49">
        <f>COUNTIF(Z8:Z33,"&lt;&gt;")</f>
        <v>0</v>
      </c>
      <c r="AA7" s="49">
        <f>COUNTIF(AA8:AA33,"&lt;&gt;")</f>
        <v>0</v>
      </c>
      <c r="AB7" s="70">
        <f aca="true" t="shared" si="3" ref="AB7:AG7">SUM(AB8:AB33)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COUNTIF(AH8:AH33,"&lt;&gt;")</f>
        <v>0</v>
      </c>
      <c r="AI7" s="49">
        <f>COUNTIF(AI8:AI33,"&lt;&gt;")</f>
        <v>0</v>
      </c>
      <c r="AJ7" s="70">
        <f aca="true" t="shared" si="4" ref="AJ7:AO7">SUM(AJ8:AJ33)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COUNTIF(AP8:AP33,"&lt;&gt;")</f>
        <v>0</v>
      </c>
      <c r="AQ7" s="49">
        <f>COUNTIF(AQ8:AQ33,"&lt;&gt;")</f>
        <v>0</v>
      </c>
      <c r="AR7" s="70">
        <f aca="true" t="shared" si="5" ref="AR7:AW7">SUM(AR8:AR33)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COUNTIF(AX8:AX33,"&lt;&gt;")</f>
        <v>0</v>
      </c>
      <c r="AY7" s="49">
        <f>COUNTIF(AY8:AY33,"&lt;&gt;")</f>
        <v>0</v>
      </c>
      <c r="AZ7" s="70">
        <f aca="true" t="shared" si="6" ref="AZ7:BE7">SUM(AZ8:AZ33)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465</v>
      </c>
      <c r="B8" s="64" t="s">
        <v>466</v>
      </c>
      <c r="C8" s="51" t="s">
        <v>467</v>
      </c>
      <c r="D8" s="72">
        <f aca="true" t="shared" si="7" ref="D8:D33">SUM(L8,T8,AB8,AJ8,AR8,AZ8)</f>
        <v>0</v>
      </c>
      <c r="E8" s="72">
        <f aca="true" t="shared" si="8" ref="E8:E33">SUM(M8,U8,AC8,AK8,AS8,BA8)</f>
        <v>0</v>
      </c>
      <c r="F8" s="72">
        <f aca="true" t="shared" si="9" ref="F8:F33">SUM(D8:E8)</f>
        <v>0</v>
      </c>
      <c r="G8" s="72">
        <f aca="true" t="shared" si="10" ref="G8:G33">SUM(O8,W8,AE8,AM8,AU8,BC8)</f>
        <v>0</v>
      </c>
      <c r="H8" s="72">
        <f aca="true" t="shared" si="11" ref="H8:H33">SUM(P8,X8,AF8,AN8,AV8,BD8)</f>
        <v>0</v>
      </c>
      <c r="I8" s="72">
        <f aca="true" t="shared" si="12" ref="I8:I33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465</v>
      </c>
      <c r="B9" s="64" t="s">
        <v>468</v>
      </c>
      <c r="C9" s="51" t="s">
        <v>469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465</v>
      </c>
      <c r="B10" s="64" t="s">
        <v>470</v>
      </c>
      <c r="C10" s="51" t="s">
        <v>471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465</v>
      </c>
      <c r="B11" s="64" t="s">
        <v>472</v>
      </c>
      <c r="C11" s="51" t="s">
        <v>473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465</v>
      </c>
      <c r="B12" s="54" t="s">
        <v>474</v>
      </c>
      <c r="C12" s="53" t="s">
        <v>475</v>
      </c>
      <c r="D12" s="74">
        <f t="shared" si="7"/>
        <v>165756</v>
      </c>
      <c r="E12" s="74">
        <f t="shared" si="8"/>
        <v>809783</v>
      </c>
      <c r="F12" s="74">
        <f t="shared" si="9"/>
        <v>975539</v>
      </c>
      <c r="G12" s="74">
        <f t="shared" si="10"/>
        <v>3342</v>
      </c>
      <c r="H12" s="74">
        <f t="shared" si="11"/>
        <v>423613</v>
      </c>
      <c r="I12" s="74">
        <f t="shared" si="12"/>
        <v>426955</v>
      </c>
      <c r="J12" s="54" t="s">
        <v>684</v>
      </c>
      <c r="K12" s="53" t="s">
        <v>685</v>
      </c>
      <c r="L12" s="74">
        <v>165756</v>
      </c>
      <c r="M12" s="74">
        <v>809783</v>
      </c>
      <c r="N12" s="74">
        <v>975539</v>
      </c>
      <c r="O12" s="74">
        <v>3342</v>
      </c>
      <c r="P12" s="74">
        <v>423613</v>
      </c>
      <c r="Q12" s="74">
        <v>426955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465</v>
      </c>
      <c r="B13" s="54" t="s">
        <v>476</v>
      </c>
      <c r="C13" s="53" t="s">
        <v>477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465</v>
      </c>
      <c r="B14" s="54" t="s">
        <v>478</v>
      </c>
      <c r="C14" s="53" t="s">
        <v>479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465</v>
      </c>
      <c r="B15" s="54" t="s">
        <v>480</v>
      </c>
      <c r="C15" s="53" t="s">
        <v>481</v>
      </c>
      <c r="D15" s="74">
        <f t="shared" si="7"/>
        <v>79408</v>
      </c>
      <c r="E15" s="74">
        <f t="shared" si="8"/>
        <v>387936</v>
      </c>
      <c r="F15" s="74">
        <f t="shared" si="9"/>
        <v>467344</v>
      </c>
      <c r="G15" s="74">
        <f t="shared" si="10"/>
        <v>1547</v>
      </c>
      <c r="H15" s="74">
        <f t="shared" si="11"/>
        <v>196059</v>
      </c>
      <c r="I15" s="74">
        <f t="shared" si="12"/>
        <v>197606</v>
      </c>
      <c r="J15" s="54" t="s">
        <v>684</v>
      </c>
      <c r="K15" s="53" t="s">
        <v>685</v>
      </c>
      <c r="L15" s="74">
        <v>79408</v>
      </c>
      <c r="M15" s="74">
        <v>387936</v>
      </c>
      <c r="N15" s="74">
        <v>467344</v>
      </c>
      <c r="O15" s="74">
        <v>1547</v>
      </c>
      <c r="P15" s="74">
        <v>196059</v>
      </c>
      <c r="Q15" s="74">
        <v>197606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465</v>
      </c>
      <c r="B16" s="54" t="s">
        <v>482</v>
      </c>
      <c r="C16" s="53" t="s">
        <v>483</v>
      </c>
      <c r="D16" s="74">
        <f t="shared" si="7"/>
        <v>76231</v>
      </c>
      <c r="E16" s="74">
        <f t="shared" si="8"/>
        <v>262913</v>
      </c>
      <c r="F16" s="74">
        <f t="shared" si="9"/>
        <v>339144</v>
      </c>
      <c r="G16" s="74">
        <f t="shared" si="10"/>
        <v>0</v>
      </c>
      <c r="H16" s="74">
        <f t="shared" si="11"/>
        <v>17490</v>
      </c>
      <c r="I16" s="74">
        <f t="shared" si="12"/>
        <v>17490</v>
      </c>
      <c r="J16" s="54" t="s">
        <v>686</v>
      </c>
      <c r="K16" s="53" t="s">
        <v>687</v>
      </c>
      <c r="L16" s="74">
        <v>76231</v>
      </c>
      <c r="M16" s="74">
        <v>262913</v>
      </c>
      <c r="N16" s="74">
        <v>339144</v>
      </c>
      <c r="O16" s="74">
        <v>0</v>
      </c>
      <c r="P16" s="74">
        <v>17490</v>
      </c>
      <c r="Q16" s="74">
        <v>17490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465</v>
      </c>
      <c r="B17" s="54" t="s">
        <v>484</v>
      </c>
      <c r="C17" s="53" t="s">
        <v>485</v>
      </c>
      <c r="D17" s="74">
        <f t="shared" si="7"/>
        <v>109558</v>
      </c>
      <c r="E17" s="74">
        <f t="shared" si="8"/>
        <v>377856</v>
      </c>
      <c r="F17" s="74">
        <f t="shared" si="9"/>
        <v>487414</v>
      </c>
      <c r="G17" s="74">
        <f t="shared" si="10"/>
        <v>0</v>
      </c>
      <c r="H17" s="74">
        <f t="shared" si="11"/>
        <v>25137</v>
      </c>
      <c r="I17" s="74">
        <f t="shared" si="12"/>
        <v>25137</v>
      </c>
      <c r="J17" s="54" t="s">
        <v>686</v>
      </c>
      <c r="K17" s="53" t="s">
        <v>687</v>
      </c>
      <c r="L17" s="74">
        <v>109558</v>
      </c>
      <c r="M17" s="74">
        <v>377856</v>
      </c>
      <c r="N17" s="74">
        <v>487414</v>
      </c>
      <c r="O17" s="74">
        <v>0</v>
      </c>
      <c r="P17" s="74">
        <v>25137</v>
      </c>
      <c r="Q17" s="74">
        <v>25137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465</v>
      </c>
      <c r="B18" s="54" t="s">
        <v>486</v>
      </c>
      <c r="C18" s="53" t="s">
        <v>487</v>
      </c>
      <c r="D18" s="74">
        <f t="shared" si="7"/>
        <v>63998</v>
      </c>
      <c r="E18" s="74">
        <f t="shared" si="8"/>
        <v>312655</v>
      </c>
      <c r="F18" s="74">
        <f t="shared" si="9"/>
        <v>376653</v>
      </c>
      <c r="G18" s="74">
        <f t="shared" si="10"/>
        <v>669</v>
      </c>
      <c r="H18" s="74">
        <f t="shared" si="11"/>
        <v>84823</v>
      </c>
      <c r="I18" s="74">
        <f t="shared" si="12"/>
        <v>85492</v>
      </c>
      <c r="J18" s="64" t="s">
        <v>684</v>
      </c>
      <c r="K18" s="53" t="s">
        <v>685</v>
      </c>
      <c r="L18" s="74">
        <v>63998</v>
      </c>
      <c r="M18" s="74">
        <v>312655</v>
      </c>
      <c r="N18" s="74">
        <v>376653</v>
      </c>
      <c r="O18" s="74">
        <v>669</v>
      </c>
      <c r="P18" s="74">
        <v>84823</v>
      </c>
      <c r="Q18" s="74">
        <v>85492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465</v>
      </c>
      <c r="B19" s="54" t="s">
        <v>488</v>
      </c>
      <c r="C19" s="53" t="s">
        <v>489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465</v>
      </c>
      <c r="B20" s="54" t="s">
        <v>490</v>
      </c>
      <c r="C20" s="53" t="s">
        <v>491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465</v>
      </c>
      <c r="B21" s="54" t="s">
        <v>492</v>
      </c>
      <c r="C21" s="53" t="s">
        <v>493</v>
      </c>
      <c r="D21" s="74">
        <f t="shared" si="7"/>
        <v>0</v>
      </c>
      <c r="E21" s="74">
        <f t="shared" si="8"/>
        <v>192953</v>
      </c>
      <c r="F21" s="74">
        <f t="shared" si="9"/>
        <v>192953</v>
      </c>
      <c r="G21" s="74">
        <f t="shared" si="10"/>
        <v>0</v>
      </c>
      <c r="H21" s="74">
        <f t="shared" si="11"/>
        <v>133732</v>
      </c>
      <c r="I21" s="74">
        <f t="shared" si="12"/>
        <v>133732</v>
      </c>
      <c r="J21" s="64" t="s">
        <v>688</v>
      </c>
      <c r="K21" s="53" t="s">
        <v>689</v>
      </c>
      <c r="L21" s="74">
        <v>0</v>
      </c>
      <c r="M21" s="74">
        <v>192953</v>
      </c>
      <c r="N21" s="74">
        <v>192953</v>
      </c>
      <c r="O21" s="74">
        <v>0</v>
      </c>
      <c r="P21" s="74">
        <v>133732</v>
      </c>
      <c r="Q21" s="74">
        <v>133732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465</v>
      </c>
      <c r="B22" s="54" t="s">
        <v>494</v>
      </c>
      <c r="C22" s="53" t="s">
        <v>495</v>
      </c>
      <c r="D22" s="74">
        <f t="shared" si="7"/>
        <v>762</v>
      </c>
      <c r="E22" s="74">
        <f t="shared" si="8"/>
        <v>111181</v>
      </c>
      <c r="F22" s="74">
        <f t="shared" si="9"/>
        <v>111943</v>
      </c>
      <c r="G22" s="74">
        <f t="shared" si="10"/>
        <v>0</v>
      </c>
      <c r="H22" s="74">
        <f t="shared" si="11"/>
        <v>120394</v>
      </c>
      <c r="I22" s="74">
        <f t="shared" si="12"/>
        <v>120394</v>
      </c>
      <c r="J22" s="54" t="s">
        <v>690</v>
      </c>
      <c r="K22" s="53" t="s">
        <v>691</v>
      </c>
      <c r="L22" s="74">
        <v>762</v>
      </c>
      <c r="M22" s="74">
        <v>111181</v>
      </c>
      <c r="N22" s="74">
        <v>111943</v>
      </c>
      <c r="O22" s="74">
        <v>0</v>
      </c>
      <c r="P22" s="74">
        <v>0</v>
      </c>
      <c r="Q22" s="74">
        <v>0</v>
      </c>
      <c r="R22" s="54" t="s">
        <v>692</v>
      </c>
      <c r="S22" s="53" t="s">
        <v>693</v>
      </c>
      <c r="T22" s="74">
        <v>0</v>
      </c>
      <c r="U22" s="74">
        <v>0</v>
      </c>
      <c r="V22" s="74">
        <v>0</v>
      </c>
      <c r="W22" s="74">
        <v>0</v>
      </c>
      <c r="X22" s="74">
        <v>120394</v>
      </c>
      <c r="Y22" s="74">
        <v>120394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465</v>
      </c>
      <c r="B23" s="54" t="s">
        <v>496</v>
      </c>
      <c r="C23" s="53" t="s">
        <v>497</v>
      </c>
      <c r="D23" s="74">
        <f t="shared" si="7"/>
        <v>21472</v>
      </c>
      <c r="E23" s="74">
        <f t="shared" si="8"/>
        <v>74056</v>
      </c>
      <c r="F23" s="74">
        <f t="shared" si="9"/>
        <v>95528</v>
      </c>
      <c r="G23" s="74">
        <f t="shared" si="10"/>
        <v>0</v>
      </c>
      <c r="H23" s="74">
        <f t="shared" si="11"/>
        <v>4926</v>
      </c>
      <c r="I23" s="74">
        <f t="shared" si="12"/>
        <v>4926</v>
      </c>
      <c r="J23" s="54" t="s">
        <v>686</v>
      </c>
      <c r="K23" s="53" t="s">
        <v>687</v>
      </c>
      <c r="L23" s="74">
        <v>21472</v>
      </c>
      <c r="M23" s="74">
        <v>74056</v>
      </c>
      <c r="N23" s="74">
        <v>95528</v>
      </c>
      <c r="O23" s="74">
        <v>0</v>
      </c>
      <c r="P23" s="74">
        <v>4926</v>
      </c>
      <c r="Q23" s="74">
        <v>4926</v>
      </c>
      <c r="R23" s="54"/>
      <c r="S23" s="53"/>
      <c r="T23" s="74" t="s">
        <v>694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465</v>
      </c>
      <c r="B24" s="54" t="s">
        <v>498</v>
      </c>
      <c r="C24" s="53" t="s">
        <v>499</v>
      </c>
      <c r="D24" s="74">
        <f t="shared" si="7"/>
        <v>18741</v>
      </c>
      <c r="E24" s="74">
        <f t="shared" si="8"/>
        <v>91559</v>
      </c>
      <c r="F24" s="74">
        <f t="shared" si="9"/>
        <v>110300</v>
      </c>
      <c r="G24" s="74">
        <f t="shared" si="10"/>
        <v>344</v>
      </c>
      <c r="H24" s="74">
        <f t="shared" si="11"/>
        <v>43661</v>
      </c>
      <c r="I24" s="74">
        <f t="shared" si="12"/>
        <v>44005</v>
      </c>
      <c r="J24" s="54" t="s">
        <v>684</v>
      </c>
      <c r="K24" s="53" t="s">
        <v>685</v>
      </c>
      <c r="L24" s="74">
        <v>18741</v>
      </c>
      <c r="M24" s="74">
        <v>91559</v>
      </c>
      <c r="N24" s="74">
        <v>110300</v>
      </c>
      <c r="O24" s="74">
        <v>344</v>
      </c>
      <c r="P24" s="74">
        <v>43661</v>
      </c>
      <c r="Q24" s="74">
        <v>44005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465</v>
      </c>
      <c r="B25" s="54" t="s">
        <v>500</v>
      </c>
      <c r="C25" s="53" t="s">
        <v>501</v>
      </c>
      <c r="D25" s="74">
        <f t="shared" si="7"/>
        <v>9093</v>
      </c>
      <c r="E25" s="74">
        <f t="shared" si="8"/>
        <v>44423</v>
      </c>
      <c r="F25" s="74">
        <f t="shared" si="9"/>
        <v>53516</v>
      </c>
      <c r="G25" s="74">
        <f t="shared" si="10"/>
        <v>250</v>
      </c>
      <c r="H25" s="74">
        <f t="shared" si="11"/>
        <v>31663</v>
      </c>
      <c r="I25" s="74">
        <f t="shared" si="12"/>
        <v>31913</v>
      </c>
      <c r="J25" s="54" t="s">
        <v>684</v>
      </c>
      <c r="K25" s="53" t="s">
        <v>685</v>
      </c>
      <c r="L25" s="74">
        <v>9093</v>
      </c>
      <c r="M25" s="74">
        <v>44423</v>
      </c>
      <c r="N25" s="74">
        <v>53516</v>
      </c>
      <c r="O25" s="74">
        <v>250</v>
      </c>
      <c r="P25" s="74">
        <v>31663</v>
      </c>
      <c r="Q25" s="74">
        <v>31913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465</v>
      </c>
      <c r="B26" s="54" t="s">
        <v>502</v>
      </c>
      <c r="C26" s="53" t="s">
        <v>503</v>
      </c>
      <c r="D26" s="74">
        <f t="shared" si="7"/>
        <v>10065</v>
      </c>
      <c r="E26" s="74">
        <f t="shared" si="8"/>
        <v>49170</v>
      </c>
      <c r="F26" s="74">
        <f t="shared" si="9"/>
        <v>59235</v>
      </c>
      <c r="G26" s="74">
        <f t="shared" si="10"/>
        <v>421</v>
      </c>
      <c r="H26" s="74">
        <f t="shared" si="11"/>
        <v>53410</v>
      </c>
      <c r="I26" s="74">
        <f t="shared" si="12"/>
        <v>53831</v>
      </c>
      <c r="J26" s="54" t="s">
        <v>684</v>
      </c>
      <c r="K26" s="53" t="s">
        <v>685</v>
      </c>
      <c r="L26" s="74">
        <v>10065</v>
      </c>
      <c r="M26" s="74">
        <v>49170</v>
      </c>
      <c r="N26" s="74">
        <v>59235</v>
      </c>
      <c r="O26" s="74">
        <v>421</v>
      </c>
      <c r="P26" s="74">
        <v>53410</v>
      </c>
      <c r="Q26" s="74">
        <v>53831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465</v>
      </c>
      <c r="B27" s="54" t="s">
        <v>504</v>
      </c>
      <c r="C27" s="53" t="s">
        <v>505</v>
      </c>
      <c r="D27" s="74">
        <f t="shared" si="7"/>
        <v>0</v>
      </c>
      <c r="E27" s="74">
        <f t="shared" si="8"/>
        <v>78903</v>
      </c>
      <c r="F27" s="74">
        <f t="shared" si="9"/>
        <v>78903</v>
      </c>
      <c r="G27" s="74">
        <f t="shared" si="10"/>
        <v>0</v>
      </c>
      <c r="H27" s="74">
        <f t="shared" si="11"/>
        <v>15468</v>
      </c>
      <c r="I27" s="74">
        <f t="shared" si="12"/>
        <v>15468</v>
      </c>
      <c r="J27" s="54" t="s">
        <v>695</v>
      </c>
      <c r="K27" s="53" t="s">
        <v>696</v>
      </c>
      <c r="L27" s="74">
        <v>0</v>
      </c>
      <c r="M27" s="74">
        <v>78903</v>
      </c>
      <c r="N27" s="74">
        <v>78903</v>
      </c>
      <c r="O27" s="74">
        <v>0</v>
      </c>
      <c r="P27" s="74">
        <v>0</v>
      </c>
      <c r="Q27" s="74">
        <v>0</v>
      </c>
      <c r="R27" s="54" t="s">
        <v>692</v>
      </c>
      <c r="S27" s="53" t="s">
        <v>693</v>
      </c>
      <c r="T27" s="74">
        <v>0</v>
      </c>
      <c r="U27" s="74">
        <v>0</v>
      </c>
      <c r="V27" s="74">
        <v>0</v>
      </c>
      <c r="W27" s="74">
        <v>0</v>
      </c>
      <c r="X27" s="74">
        <v>15468</v>
      </c>
      <c r="Y27" s="74">
        <v>15468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465</v>
      </c>
      <c r="B28" s="54" t="s">
        <v>506</v>
      </c>
      <c r="C28" s="53" t="s">
        <v>507</v>
      </c>
      <c r="D28" s="74">
        <f t="shared" si="7"/>
        <v>0</v>
      </c>
      <c r="E28" s="74">
        <f t="shared" si="8"/>
        <v>172185</v>
      </c>
      <c r="F28" s="74">
        <f t="shared" si="9"/>
        <v>172185</v>
      </c>
      <c r="G28" s="74">
        <f t="shared" si="10"/>
        <v>0</v>
      </c>
      <c r="H28" s="74">
        <f t="shared" si="11"/>
        <v>55142</v>
      </c>
      <c r="I28" s="74">
        <f t="shared" si="12"/>
        <v>55142</v>
      </c>
      <c r="J28" s="54" t="s">
        <v>695</v>
      </c>
      <c r="K28" s="53" t="s">
        <v>696</v>
      </c>
      <c r="L28" s="74">
        <v>0</v>
      </c>
      <c r="M28" s="74">
        <v>172185</v>
      </c>
      <c r="N28" s="74">
        <v>172185</v>
      </c>
      <c r="O28" s="74">
        <v>0</v>
      </c>
      <c r="P28" s="74">
        <v>0</v>
      </c>
      <c r="Q28" s="74">
        <v>0</v>
      </c>
      <c r="R28" s="54" t="s">
        <v>692</v>
      </c>
      <c r="S28" s="53" t="s">
        <v>693</v>
      </c>
      <c r="T28" s="74">
        <v>0</v>
      </c>
      <c r="U28" s="74">
        <v>0</v>
      </c>
      <c r="V28" s="74">
        <v>0</v>
      </c>
      <c r="W28" s="74">
        <v>0</v>
      </c>
      <c r="X28" s="74">
        <v>55142</v>
      </c>
      <c r="Y28" s="74">
        <v>55142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465</v>
      </c>
      <c r="B29" s="54" t="s">
        <v>508</v>
      </c>
      <c r="C29" s="53" t="s">
        <v>509</v>
      </c>
      <c r="D29" s="74">
        <f t="shared" si="7"/>
        <v>0</v>
      </c>
      <c r="E29" s="74">
        <f t="shared" si="8"/>
        <v>82025</v>
      </c>
      <c r="F29" s="74">
        <f t="shared" si="9"/>
        <v>82025</v>
      </c>
      <c r="G29" s="74">
        <f t="shared" si="10"/>
        <v>0</v>
      </c>
      <c r="H29" s="74">
        <f t="shared" si="11"/>
        <v>38049</v>
      </c>
      <c r="I29" s="74">
        <f t="shared" si="12"/>
        <v>38049</v>
      </c>
      <c r="J29" s="54" t="s">
        <v>690</v>
      </c>
      <c r="K29" s="53" t="s">
        <v>691</v>
      </c>
      <c r="L29" s="74">
        <v>0</v>
      </c>
      <c r="M29" s="74">
        <v>82025</v>
      </c>
      <c r="N29" s="74">
        <v>82025</v>
      </c>
      <c r="O29" s="74">
        <v>0</v>
      </c>
      <c r="P29" s="74">
        <v>0</v>
      </c>
      <c r="Q29" s="74">
        <v>0</v>
      </c>
      <c r="R29" s="54" t="s">
        <v>692</v>
      </c>
      <c r="S29" s="53" t="s">
        <v>693</v>
      </c>
      <c r="T29" s="74">
        <v>0</v>
      </c>
      <c r="U29" s="74">
        <v>0</v>
      </c>
      <c r="V29" s="74">
        <v>0</v>
      </c>
      <c r="W29" s="74">
        <v>0</v>
      </c>
      <c r="X29" s="74">
        <v>38049</v>
      </c>
      <c r="Y29" s="74">
        <v>38049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465</v>
      </c>
      <c r="B30" s="54" t="s">
        <v>510</v>
      </c>
      <c r="C30" s="53" t="s">
        <v>511</v>
      </c>
      <c r="D30" s="74">
        <f t="shared" si="7"/>
        <v>0</v>
      </c>
      <c r="E30" s="74">
        <f t="shared" si="8"/>
        <v>100563</v>
      </c>
      <c r="F30" s="74">
        <f t="shared" si="9"/>
        <v>100563</v>
      </c>
      <c r="G30" s="74">
        <f t="shared" si="10"/>
        <v>0</v>
      </c>
      <c r="H30" s="74">
        <f t="shared" si="11"/>
        <v>19064</v>
      </c>
      <c r="I30" s="74">
        <f t="shared" si="12"/>
        <v>19064</v>
      </c>
      <c r="J30" s="54" t="s">
        <v>695</v>
      </c>
      <c r="K30" s="53" t="s">
        <v>696</v>
      </c>
      <c r="L30" s="74">
        <v>0</v>
      </c>
      <c r="M30" s="74">
        <v>100563</v>
      </c>
      <c r="N30" s="74">
        <v>100563</v>
      </c>
      <c r="O30" s="74">
        <v>0</v>
      </c>
      <c r="P30" s="74">
        <v>0</v>
      </c>
      <c r="Q30" s="74">
        <v>0</v>
      </c>
      <c r="R30" s="54" t="s">
        <v>692</v>
      </c>
      <c r="S30" s="53" t="s">
        <v>693</v>
      </c>
      <c r="T30" s="74">
        <v>0</v>
      </c>
      <c r="U30" s="74">
        <v>0</v>
      </c>
      <c r="V30" s="74">
        <v>0</v>
      </c>
      <c r="W30" s="74">
        <v>0</v>
      </c>
      <c r="X30" s="74">
        <v>19064</v>
      </c>
      <c r="Y30" s="74">
        <v>19064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465</v>
      </c>
      <c r="B31" s="54" t="s">
        <v>512</v>
      </c>
      <c r="C31" s="53" t="s">
        <v>513</v>
      </c>
      <c r="D31" s="74">
        <f t="shared" si="7"/>
        <v>0</v>
      </c>
      <c r="E31" s="74">
        <f t="shared" si="8"/>
        <v>96770</v>
      </c>
      <c r="F31" s="74">
        <f t="shared" si="9"/>
        <v>96770</v>
      </c>
      <c r="G31" s="74">
        <f t="shared" si="10"/>
        <v>0</v>
      </c>
      <c r="H31" s="74">
        <f t="shared" si="11"/>
        <v>105553</v>
      </c>
      <c r="I31" s="74">
        <f t="shared" si="12"/>
        <v>105553</v>
      </c>
      <c r="J31" s="64" t="s">
        <v>688</v>
      </c>
      <c r="K31" s="53" t="s">
        <v>689</v>
      </c>
      <c r="L31" s="74">
        <v>0</v>
      </c>
      <c r="M31" s="74">
        <v>96770</v>
      </c>
      <c r="N31" s="74">
        <v>96770</v>
      </c>
      <c r="O31" s="74">
        <v>0</v>
      </c>
      <c r="P31" s="74">
        <v>105553</v>
      </c>
      <c r="Q31" s="74">
        <v>105553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465</v>
      </c>
      <c r="B32" s="54" t="s">
        <v>514</v>
      </c>
      <c r="C32" s="53" t="s">
        <v>515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465</v>
      </c>
      <c r="B33" s="54" t="s">
        <v>516</v>
      </c>
      <c r="C33" s="53" t="s">
        <v>517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0</v>
      </c>
      <c r="I33" s="74">
        <f t="shared" si="12"/>
        <v>0</v>
      </c>
      <c r="J33" s="54"/>
      <c r="K33" s="53"/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518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519</v>
      </c>
      <c r="B2" s="147" t="s">
        <v>520</v>
      </c>
      <c r="C2" s="156" t="s">
        <v>521</v>
      </c>
      <c r="D2" s="165" t="s">
        <v>522</v>
      </c>
      <c r="E2" s="166"/>
      <c r="F2" s="143" t="s">
        <v>523</v>
      </c>
      <c r="G2" s="60"/>
      <c r="H2" s="60"/>
      <c r="I2" s="118"/>
      <c r="J2" s="143" t="s">
        <v>524</v>
      </c>
      <c r="K2" s="60"/>
      <c r="L2" s="60"/>
      <c r="M2" s="118"/>
      <c r="N2" s="143" t="s">
        <v>525</v>
      </c>
      <c r="O2" s="60"/>
      <c r="P2" s="60"/>
      <c r="Q2" s="118"/>
      <c r="R2" s="143" t="s">
        <v>526</v>
      </c>
      <c r="S2" s="60"/>
      <c r="T2" s="60"/>
      <c r="U2" s="118"/>
      <c r="V2" s="143" t="s">
        <v>527</v>
      </c>
      <c r="W2" s="60"/>
      <c r="X2" s="60"/>
      <c r="Y2" s="118"/>
      <c r="Z2" s="143" t="s">
        <v>528</v>
      </c>
      <c r="AA2" s="60"/>
      <c r="AB2" s="60"/>
      <c r="AC2" s="118"/>
      <c r="AD2" s="143" t="s">
        <v>529</v>
      </c>
      <c r="AE2" s="60"/>
      <c r="AF2" s="60"/>
      <c r="AG2" s="118"/>
      <c r="AH2" s="143" t="s">
        <v>530</v>
      </c>
      <c r="AI2" s="60"/>
      <c r="AJ2" s="60"/>
      <c r="AK2" s="118"/>
      <c r="AL2" s="143" t="s">
        <v>531</v>
      </c>
      <c r="AM2" s="60"/>
      <c r="AN2" s="60"/>
      <c r="AO2" s="118"/>
      <c r="AP2" s="143" t="s">
        <v>532</v>
      </c>
      <c r="AQ2" s="60"/>
      <c r="AR2" s="60"/>
      <c r="AS2" s="118"/>
      <c r="AT2" s="143" t="s">
        <v>533</v>
      </c>
      <c r="AU2" s="60"/>
      <c r="AV2" s="60"/>
      <c r="AW2" s="118"/>
      <c r="AX2" s="143" t="s">
        <v>534</v>
      </c>
      <c r="AY2" s="60"/>
      <c r="AZ2" s="60"/>
      <c r="BA2" s="118"/>
      <c r="BB2" s="143" t="s">
        <v>535</v>
      </c>
      <c r="BC2" s="60"/>
      <c r="BD2" s="60"/>
      <c r="BE2" s="118"/>
      <c r="BF2" s="143" t="s">
        <v>536</v>
      </c>
      <c r="BG2" s="60"/>
      <c r="BH2" s="60"/>
      <c r="BI2" s="118"/>
      <c r="BJ2" s="143" t="s">
        <v>537</v>
      </c>
      <c r="BK2" s="60"/>
      <c r="BL2" s="60"/>
      <c r="BM2" s="118"/>
      <c r="BN2" s="143" t="s">
        <v>538</v>
      </c>
      <c r="BO2" s="60"/>
      <c r="BP2" s="60"/>
      <c r="BQ2" s="118"/>
      <c r="BR2" s="143" t="s">
        <v>539</v>
      </c>
      <c r="BS2" s="60"/>
      <c r="BT2" s="60"/>
      <c r="BU2" s="118"/>
      <c r="BV2" s="143" t="s">
        <v>540</v>
      </c>
      <c r="BW2" s="60"/>
      <c r="BX2" s="60"/>
      <c r="BY2" s="118"/>
      <c r="BZ2" s="143" t="s">
        <v>541</v>
      </c>
      <c r="CA2" s="60"/>
      <c r="CB2" s="60"/>
      <c r="CC2" s="118"/>
      <c r="CD2" s="143" t="s">
        <v>542</v>
      </c>
      <c r="CE2" s="60"/>
      <c r="CF2" s="60"/>
      <c r="CG2" s="118"/>
      <c r="CH2" s="143" t="s">
        <v>543</v>
      </c>
      <c r="CI2" s="60"/>
      <c r="CJ2" s="60"/>
      <c r="CK2" s="118"/>
      <c r="CL2" s="143" t="s">
        <v>544</v>
      </c>
      <c r="CM2" s="60"/>
      <c r="CN2" s="60"/>
      <c r="CO2" s="118"/>
      <c r="CP2" s="143" t="s">
        <v>545</v>
      </c>
      <c r="CQ2" s="60"/>
      <c r="CR2" s="60"/>
      <c r="CS2" s="118"/>
      <c r="CT2" s="143" t="s">
        <v>546</v>
      </c>
      <c r="CU2" s="60"/>
      <c r="CV2" s="60"/>
      <c r="CW2" s="118"/>
      <c r="CX2" s="143" t="s">
        <v>547</v>
      </c>
      <c r="CY2" s="60"/>
      <c r="CZ2" s="60"/>
      <c r="DA2" s="118"/>
      <c r="DB2" s="143" t="s">
        <v>548</v>
      </c>
      <c r="DC2" s="60"/>
      <c r="DD2" s="60"/>
      <c r="DE2" s="118"/>
      <c r="DF2" s="143" t="s">
        <v>549</v>
      </c>
      <c r="DG2" s="60"/>
      <c r="DH2" s="60"/>
      <c r="DI2" s="118"/>
      <c r="DJ2" s="143" t="s">
        <v>550</v>
      </c>
      <c r="DK2" s="60"/>
      <c r="DL2" s="60"/>
      <c r="DM2" s="118"/>
      <c r="DN2" s="143" t="s">
        <v>551</v>
      </c>
      <c r="DO2" s="60"/>
      <c r="DP2" s="60"/>
      <c r="DQ2" s="118"/>
      <c r="DR2" s="143" t="s">
        <v>552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553</v>
      </c>
      <c r="F4" s="159" t="s">
        <v>554</v>
      </c>
      <c r="G4" s="159" t="s">
        <v>555</v>
      </c>
      <c r="H4" s="159" t="s">
        <v>556</v>
      </c>
      <c r="I4" s="159" t="s">
        <v>553</v>
      </c>
      <c r="J4" s="159" t="s">
        <v>557</v>
      </c>
      <c r="K4" s="159" t="s">
        <v>447</v>
      </c>
      <c r="L4" s="159" t="s">
        <v>556</v>
      </c>
      <c r="M4" s="159" t="s">
        <v>558</v>
      </c>
      <c r="N4" s="159" t="s">
        <v>554</v>
      </c>
      <c r="O4" s="159" t="s">
        <v>447</v>
      </c>
      <c r="P4" s="159" t="s">
        <v>0</v>
      </c>
      <c r="Q4" s="159" t="s">
        <v>553</v>
      </c>
      <c r="R4" s="159" t="s">
        <v>554</v>
      </c>
      <c r="S4" s="159" t="s">
        <v>555</v>
      </c>
      <c r="T4" s="159" t="s">
        <v>556</v>
      </c>
      <c r="U4" s="159" t="s">
        <v>553</v>
      </c>
      <c r="V4" s="159" t="s">
        <v>557</v>
      </c>
      <c r="W4" s="159" t="s">
        <v>447</v>
      </c>
      <c r="X4" s="159" t="s">
        <v>556</v>
      </c>
      <c r="Y4" s="159" t="s">
        <v>558</v>
      </c>
      <c r="Z4" s="159" t="s">
        <v>554</v>
      </c>
      <c r="AA4" s="159" t="s">
        <v>447</v>
      </c>
      <c r="AB4" s="159" t="s">
        <v>0</v>
      </c>
      <c r="AC4" s="159" t="s">
        <v>553</v>
      </c>
      <c r="AD4" s="159" t="s">
        <v>554</v>
      </c>
      <c r="AE4" s="159" t="s">
        <v>555</v>
      </c>
      <c r="AF4" s="159" t="s">
        <v>556</v>
      </c>
      <c r="AG4" s="159" t="s">
        <v>553</v>
      </c>
      <c r="AH4" s="159" t="s">
        <v>557</v>
      </c>
      <c r="AI4" s="159" t="s">
        <v>447</v>
      </c>
      <c r="AJ4" s="159" t="s">
        <v>556</v>
      </c>
      <c r="AK4" s="159" t="s">
        <v>558</v>
      </c>
      <c r="AL4" s="159" t="s">
        <v>554</v>
      </c>
      <c r="AM4" s="159" t="s">
        <v>447</v>
      </c>
      <c r="AN4" s="159" t="s">
        <v>559</v>
      </c>
      <c r="AO4" s="159" t="s">
        <v>553</v>
      </c>
      <c r="AP4" s="159" t="s">
        <v>557</v>
      </c>
      <c r="AQ4" s="159" t="s">
        <v>447</v>
      </c>
      <c r="AR4" s="159" t="s">
        <v>556</v>
      </c>
      <c r="AS4" s="159" t="s">
        <v>558</v>
      </c>
      <c r="AT4" s="159" t="s">
        <v>554</v>
      </c>
      <c r="AU4" s="159" t="s">
        <v>447</v>
      </c>
      <c r="AV4" s="159" t="s">
        <v>0</v>
      </c>
      <c r="AW4" s="159" t="s">
        <v>553</v>
      </c>
      <c r="AX4" s="159" t="s">
        <v>554</v>
      </c>
      <c r="AY4" s="159" t="s">
        <v>555</v>
      </c>
      <c r="AZ4" s="159" t="s">
        <v>556</v>
      </c>
      <c r="BA4" s="159" t="s">
        <v>553</v>
      </c>
      <c r="BB4" s="159" t="s">
        <v>557</v>
      </c>
      <c r="BC4" s="159" t="s">
        <v>447</v>
      </c>
      <c r="BD4" s="159" t="s">
        <v>556</v>
      </c>
      <c r="BE4" s="159" t="s">
        <v>558</v>
      </c>
      <c r="BF4" s="159" t="s">
        <v>554</v>
      </c>
      <c r="BG4" s="159" t="s">
        <v>447</v>
      </c>
      <c r="BH4" s="159" t="s">
        <v>0</v>
      </c>
      <c r="BI4" s="159" t="s">
        <v>553</v>
      </c>
      <c r="BJ4" s="159" t="s">
        <v>554</v>
      </c>
      <c r="BK4" s="159" t="s">
        <v>555</v>
      </c>
      <c r="BL4" s="159" t="s">
        <v>556</v>
      </c>
      <c r="BM4" s="159" t="s">
        <v>553</v>
      </c>
      <c r="BN4" s="159" t="s">
        <v>557</v>
      </c>
      <c r="BO4" s="159" t="s">
        <v>447</v>
      </c>
      <c r="BP4" s="159" t="s">
        <v>556</v>
      </c>
      <c r="BQ4" s="159" t="s">
        <v>558</v>
      </c>
      <c r="BR4" s="159" t="s">
        <v>554</v>
      </c>
      <c r="BS4" s="159" t="s">
        <v>447</v>
      </c>
      <c r="BT4" s="159" t="s">
        <v>0</v>
      </c>
      <c r="BU4" s="159" t="s">
        <v>553</v>
      </c>
      <c r="BV4" s="159" t="s">
        <v>554</v>
      </c>
      <c r="BW4" s="159" t="s">
        <v>555</v>
      </c>
      <c r="BX4" s="159" t="s">
        <v>556</v>
      </c>
      <c r="BY4" s="159" t="s">
        <v>553</v>
      </c>
      <c r="BZ4" s="159" t="s">
        <v>557</v>
      </c>
      <c r="CA4" s="159" t="s">
        <v>447</v>
      </c>
      <c r="CB4" s="159" t="s">
        <v>556</v>
      </c>
      <c r="CC4" s="159" t="s">
        <v>558</v>
      </c>
      <c r="CD4" s="159" t="s">
        <v>554</v>
      </c>
      <c r="CE4" s="159" t="s">
        <v>447</v>
      </c>
      <c r="CF4" s="159" t="s">
        <v>0</v>
      </c>
      <c r="CG4" s="159" t="s">
        <v>553</v>
      </c>
      <c r="CH4" s="159" t="s">
        <v>554</v>
      </c>
      <c r="CI4" s="159" t="s">
        <v>560</v>
      </c>
      <c r="CJ4" s="159" t="s">
        <v>556</v>
      </c>
      <c r="CK4" s="159" t="s">
        <v>561</v>
      </c>
      <c r="CL4" s="159" t="s">
        <v>554</v>
      </c>
      <c r="CM4" s="159" t="s">
        <v>560</v>
      </c>
      <c r="CN4" s="159" t="s">
        <v>556</v>
      </c>
      <c r="CO4" s="159" t="s">
        <v>561</v>
      </c>
      <c r="CP4" s="159" t="s">
        <v>554</v>
      </c>
      <c r="CQ4" s="159" t="s">
        <v>560</v>
      </c>
      <c r="CR4" s="159" t="s">
        <v>556</v>
      </c>
      <c r="CS4" s="159" t="s">
        <v>561</v>
      </c>
      <c r="CT4" s="159" t="s">
        <v>554</v>
      </c>
      <c r="CU4" s="159" t="s">
        <v>560</v>
      </c>
      <c r="CV4" s="159" t="s">
        <v>556</v>
      </c>
      <c r="CW4" s="159" t="s">
        <v>561</v>
      </c>
      <c r="CX4" s="159" t="s">
        <v>554</v>
      </c>
      <c r="CY4" s="159" t="s">
        <v>560</v>
      </c>
      <c r="CZ4" s="159" t="s">
        <v>556</v>
      </c>
      <c r="DA4" s="159" t="s">
        <v>561</v>
      </c>
      <c r="DB4" s="159" t="s">
        <v>554</v>
      </c>
      <c r="DC4" s="159" t="s">
        <v>560</v>
      </c>
      <c r="DD4" s="159" t="s">
        <v>556</v>
      </c>
      <c r="DE4" s="159" t="s">
        <v>561</v>
      </c>
      <c r="DF4" s="159" t="s">
        <v>554</v>
      </c>
      <c r="DG4" s="159" t="s">
        <v>560</v>
      </c>
      <c r="DH4" s="159" t="s">
        <v>556</v>
      </c>
      <c r="DI4" s="159" t="s">
        <v>561</v>
      </c>
      <c r="DJ4" s="159" t="s">
        <v>554</v>
      </c>
      <c r="DK4" s="159" t="s">
        <v>560</v>
      </c>
      <c r="DL4" s="159" t="s">
        <v>556</v>
      </c>
      <c r="DM4" s="159" t="s">
        <v>561</v>
      </c>
      <c r="DN4" s="159" t="s">
        <v>554</v>
      </c>
      <c r="DO4" s="159" t="s">
        <v>560</v>
      </c>
      <c r="DP4" s="159" t="s">
        <v>556</v>
      </c>
      <c r="DQ4" s="159" t="s">
        <v>561</v>
      </c>
      <c r="DR4" s="159" t="s">
        <v>554</v>
      </c>
      <c r="DS4" s="159" t="s">
        <v>560</v>
      </c>
      <c r="DT4" s="159" t="s">
        <v>556</v>
      </c>
      <c r="DU4" s="159" t="s">
        <v>561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562</v>
      </c>
      <c r="E6" s="142" t="s">
        <v>562</v>
      </c>
      <c r="F6" s="164"/>
      <c r="G6" s="161"/>
      <c r="H6" s="142" t="s">
        <v>562</v>
      </c>
      <c r="I6" s="142" t="s">
        <v>562</v>
      </c>
      <c r="J6" s="164"/>
      <c r="K6" s="161"/>
      <c r="L6" s="142" t="s">
        <v>562</v>
      </c>
      <c r="M6" s="142" t="s">
        <v>562</v>
      </c>
      <c r="N6" s="164"/>
      <c r="O6" s="161"/>
      <c r="P6" s="142" t="s">
        <v>562</v>
      </c>
      <c r="Q6" s="142" t="s">
        <v>562</v>
      </c>
      <c r="R6" s="164"/>
      <c r="S6" s="161"/>
      <c r="T6" s="142" t="s">
        <v>562</v>
      </c>
      <c r="U6" s="142" t="s">
        <v>562</v>
      </c>
      <c r="V6" s="164"/>
      <c r="W6" s="161"/>
      <c r="X6" s="142" t="s">
        <v>562</v>
      </c>
      <c r="Y6" s="142" t="s">
        <v>562</v>
      </c>
      <c r="Z6" s="164"/>
      <c r="AA6" s="161"/>
      <c r="AB6" s="142" t="s">
        <v>562</v>
      </c>
      <c r="AC6" s="142" t="s">
        <v>562</v>
      </c>
      <c r="AD6" s="164"/>
      <c r="AE6" s="161"/>
      <c r="AF6" s="142" t="s">
        <v>562</v>
      </c>
      <c r="AG6" s="142" t="s">
        <v>562</v>
      </c>
      <c r="AH6" s="164"/>
      <c r="AI6" s="161"/>
      <c r="AJ6" s="142" t="s">
        <v>562</v>
      </c>
      <c r="AK6" s="142" t="s">
        <v>562</v>
      </c>
      <c r="AL6" s="164"/>
      <c r="AM6" s="161"/>
      <c r="AN6" s="142" t="s">
        <v>562</v>
      </c>
      <c r="AO6" s="142" t="s">
        <v>562</v>
      </c>
      <c r="AP6" s="164"/>
      <c r="AQ6" s="161"/>
      <c r="AR6" s="142" t="s">
        <v>562</v>
      </c>
      <c r="AS6" s="142" t="s">
        <v>562</v>
      </c>
      <c r="AT6" s="164"/>
      <c r="AU6" s="161"/>
      <c r="AV6" s="142" t="s">
        <v>562</v>
      </c>
      <c r="AW6" s="142" t="s">
        <v>562</v>
      </c>
      <c r="AX6" s="164"/>
      <c r="AY6" s="161"/>
      <c r="AZ6" s="142" t="s">
        <v>562</v>
      </c>
      <c r="BA6" s="142" t="s">
        <v>562</v>
      </c>
      <c r="BB6" s="164"/>
      <c r="BC6" s="161"/>
      <c r="BD6" s="142" t="s">
        <v>562</v>
      </c>
      <c r="BE6" s="142" t="s">
        <v>562</v>
      </c>
      <c r="BF6" s="164"/>
      <c r="BG6" s="161"/>
      <c r="BH6" s="142" t="s">
        <v>562</v>
      </c>
      <c r="BI6" s="142" t="s">
        <v>562</v>
      </c>
      <c r="BJ6" s="164"/>
      <c r="BK6" s="161"/>
      <c r="BL6" s="142" t="s">
        <v>562</v>
      </c>
      <c r="BM6" s="142" t="s">
        <v>562</v>
      </c>
      <c r="BN6" s="164"/>
      <c r="BO6" s="161"/>
      <c r="BP6" s="142" t="s">
        <v>562</v>
      </c>
      <c r="BQ6" s="142" t="s">
        <v>562</v>
      </c>
      <c r="BR6" s="164"/>
      <c r="BS6" s="161"/>
      <c r="BT6" s="142" t="s">
        <v>562</v>
      </c>
      <c r="BU6" s="142" t="s">
        <v>562</v>
      </c>
      <c r="BV6" s="164"/>
      <c r="BW6" s="161"/>
      <c r="BX6" s="142" t="s">
        <v>562</v>
      </c>
      <c r="BY6" s="142" t="s">
        <v>562</v>
      </c>
      <c r="BZ6" s="164"/>
      <c r="CA6" s="161"/>
      <c r="CB6" s="142" t="s">
        <v>562</v>
      </c>
      <c r="CC6" s="142" t="s">
        <v>562</v>
      </c>
      <c r="CD6" s="164"/>
      <c r="CE6" s="161"/>
      <c r="CF6" s="142" t="s">
        <v>562</v>
      </c>
      <c r="CG6" s="142" t="s">
        <v>562</v>
      </c>
      <c r="CH6" s="164"/>
      <c r="CI6" s="161"/>
      <c r="CJ6" s="142" t="s">
        <v>562</v>
      </c>
      <c r="CK6" s="142" t="s">
        <v>562</v>
      </c>
      <c r="CL6" s="164"/>
      <c r="CM6" s="161"/>
      <c r="CN6" s="142" t="s">
        <v>562</v>
      </c>
      <c r="CO6" s="142" t="s">
        <v>562</v>
      </c>
      <c r="CP6" s="164"/>
      <c r="CQ6" s="161"/>
      <c r="CR6" s="142" t="s">
        <v>562</v>
      </c>
      <c r="CS6" s="142" t="s">
        <v>562</v>
      </c>
      <c r="CT6" s="164"/>
      <c r="CU6" s="161"/>
      <c r="CV6" s="142" t="s">
        <v>562</v>
      </c>
      <c r="CW6" s="142" t="s">
        <v>562</v>
      </c>
      <c r="CX6" s="164"/>
      <c r="CY6" s="161"/>
      <c r="CZ6" s="142" t="s">
        <v>562</v>
      </c>
      <c r="DA6" s="142" t="s">
        <v>562</v>
      </c>
      <c r="DB6" s="164"/>
      <c r="DC6" s="161"/>
      <c r="DD6" s="142" t="s">
        <v>562</v>
      </c>
      <c r="DE6" s="142" t="s">
        <v>562</v>
      </c>
      <c r="DF6" s="164"/>
      <c r="DG6" s="161"/>
      <c r="DH6" s="142" t="s">
        <v>562</v>
      </c>
      <c r="DI6" s="142" t="s">
        <v>562</v>
      </c>
      <c r="DJ6" s="164"/>
      <c r="DK6" s="161"/>
      <c r="DL6" s="142" t="s">
        <v>562</v>
      </c>
      <c r="DM6" s="142" t="s">
        <v>562</v>
      </c>
      <c r="DN6" s="164"/>
      <c r="DO6" s="161"/>
      <c r="DP6" s="142" t="s">
        <v>562</v>
      </c>
      <c r="DQ6" s="142" t="s">
        <v>562</v>
      </c>
      <c r="DR6" s="164"/>
      <c r="DS6" s="161"/>
      <c r="DT6" s="142" t="s">
        <v>562</v>
      </c>
      <c r="DU6" s="142" t="s">
        <v>562</v>
      </c>
    </row>
    <row r="7" spans="1:125" s="61" customFormat="1" ht="12" customHeight="1">
      <c r="A7" s="48" t="s">
        <v>563</v>
      </c>
      <c r="B7" s="48">
        <v>26000</v>
      </c>
      <c r="C7" s="48" t="s">
        <v>564</v>
      </c>
      <c r="D7" s="70">
        <f>SUM(D8:D13)</f>
        <v>3804015</v>
      </c>
      <c r="E7" s="70">
        <f>SUM(E8:E13)</f>
        <v>1345509</v>
      </c>
      <c r="F7" s="49">
        <f>COUNTIF(F8:F13,"&lt;&gt;")</f>
        <v>5</v>
      </c>
      <c r="G7" s="49">
        <f>COUNTIF(G8:G13,"&lt;&gt;")</f>
        <v>5</v>
      </c>
      <c r="H7" s="70">
        <f>SUM(H8:H13)</f>
        <v>1702482</v>
      </c>
      <c r="I7" s="70">
        <f>SUM(I8:I13)</f>
        <v>698571</v>
      </c>
      <c r="J7" s="49">
        <f>COUNTIF(J8:J13,"&lt;&gt;")</f>
        <v>5</v>
      </c>
      <c r="K7" s="49">
        <f>COUNTIF(K8:K13,"&lt;&gt;")</f>
        <v>5</v>
      </c>
      <c r="L7" s="70">
        <f>SUM(L8:L13)</f>
        <v>1305738</v>
      </c>
      <c r="M7" s="70">
        <f>SUM(M8:M13)</f>
        <v>344413</v>
      </c>
      <c r="N7" s="49">
        <f>COUNTIF(N8:N13,"&lt;&gt;")</f>
        <v>3</v>
      </c>
      <c r="O7" s="49">
        <f>COUNTIF(O8:O13,"&lt;&gt;")</f>
        <v>3</v>
      </c>
      <c r="P7" s="70">
        <f>SUM(P8:P13)</f>
        <v>572744</v>
      </c>
      <c r="Q7" s="70">
        <f>SUM(Q8:Q13)</f>
        <v>115663</v>
      </c>
      <c r="R7" s="49">
        <f>COUNTIF(R8:R13,"&lt;&gt;")</f>
        <v>1</v>
      </c>
      <c r="S7" s="49">
        <f>COUNTIF(S8:S13,"&lt;&gt;")</f>
        <v>1</v>
      </c>
      <c r="T7" s="70">
        <f>SUM(T8:T13)</f>
        <v>110300</v>
      </c>
      <c r="U7" s="70">
        <f>SUM(U8:U13)</f>
        <v>82054</v>
      </c>
      <c r="V7" s="49">
        <f>COUNTIF(V8:V13,"&lt;&gt;")</f>
        <v>1</v>
      </c>
      <c r="W7" s="49">
        <f>COUNTIF(W8:W13,"&lt;&gt;")</f>
        <v>1</v>
      </c>
      <c r="X7" s="70">
        <f>SUM(X8:X13)</f>
        <v>59235</v>
      </c>
      <c r="Y7" s="70">
        <f>SUM(Y8:Y13)</f>
        <v>72895</v>
      </c>
      <c r="Z7" s="49">
        <f>COUNTIF(Z8:Z13,"&lt;&gt;")</f>
        <v>1</v>
      </c>
      <c r="AA7" s="49">
        <f>COUNTIF(AA8:AA13,"&lt;&gt;")</f>
        <v>1</v>
      </c>
      <c r="AB7" s="70">
        <f>SUM(AB8:AB13)</f>
        <v>53516</v>
      </c>
      <c r="AC7" s="70">
        <f>SUM(AC8:AC13)</f>
        <v>31913</v>
      </c>
      <c r="AD7" s="49">
        <f>COUNTIF(AD8:AD13,"&lt;&gt;")</f>
        <v>0</v>
      </c>
      <c r="AE7" s="49">
        <f>COUNTIF(AE8:AE13,"&lt;&gt;")</f>
        <v>0</v>
      </c>
      <c r="AF7" s="70">
        <f>SUM(AF8:AF13)</f>
        <v>0</v>
      </c>
      <c r="AG7" s="70">
        <f>SUM(AG8:AG13)</f>
        <v>0</v>
      </c>
      <c r="AH7" s="49">
        <f>COUNTIF(AH8:AH13,"&lt;&gt;")</f>
        <v>0</v>
      </c>
      <c r="AI7" s="49">
        <f>COUNTIF(AI8:AI13,"&lt;&gt;")</f>
        <v>0</v>
      </c>
      <c r="AJ7" s="70">
        <f>SUM(AJ8:AJ13)</f>
        <v>0</v>
      </c>
      <c r="AK7" s="70">
        <f>SUM(AK8:AK13)</f>
        <v>0</v>
      </c>
      <c r="AL7" s="49">
        <f>COUNTIF(AL8:AL13,"&lt;&gt;")</f>
        <v>0</v>
      </c>
      <c r="AM7" s="49">
        <f>COUNTIF(AM8:AM13,"&lt;&gt;")</f>
        <v>0</v>
      </c>
      <c r="AN7" s="70">
        <f>SUM(AN8:AN13)</f>
        <v>0</v>
      </c>
      <c r="AO7" s="70">
        <f>SUM(AO8:AO13)</f>
        <v>0</v>
      </c>
      <c r="AP7" s="49">
        <f>COUNTIF(AP8:AP13,"&lt;&gt;")</f>
        <v>0</v>
      </c>
      <c r="AQ7" s="49">
        <f>COUNTIF(AQ8:AQ13,"&lt;&gt;")</f>
        <v>0</v>
      </c>
      <c r="AR7" s="70">
        <f>SUM(AR8:AR13)</f>
        <v>0</v>
      </c>
      <c r="AS7" s="70">
        <f>SUM(AS8:AS13)</f>
        <v>0</v>
      </c>
      <c r="AT7" s="49">
        <f>COUNTIF(AT8:AT13,"&lt;&gt;")</f>
        <v>0</v>
      </c>
      <c r="AU7" s="49">
        <f>COUNTIF(AU8:AU13,"&lt;&gt;")</f>
        <v>0</v>
      </c>
      <c r="AV7" s="70">
        <f>SUM(AV8:AV13)</f>
        <v>0</v>
      </c>
      <c r="AW7" s="70">
        <f>SUM(AW8:AW13)</f>
        <v>0</v>
      </c>
      <c r="AX7" s="49">
        <f>COUNTIF(AX8:AX13,"&lt;&gt;")</f>
        <v>0</v>
      </c>
      <c r="AY7" s="49">
        <f>COUNTIF(AY8:AY13,"&lt;&gt;")</f>
        <v>0</v>
      </c>
      <c r="AZ7" s="70">
        <f>SUM(AZ8:AZ13)</f>
        <v>0</v>
      </c>
      <c r="BA7" s="70">
        <f>SUM(BA8:BA13)</f>
        <v>0</v>
      </c>
      <c r="BB7" s="49">
        <f>COUNTIF(BB8:BB13,"&lt;&gt;")</f>
        <v>0</v>
      </c>
      <c r="BC7" s="49">
        <f>COUNTIF(BC8:BC13,"&lt;&gt;")</f>
        <v>0</v>
      </c>
      <c r="BD7" s="70">
        <f>SUM(BD8:BD13)</f>
        <v>0</v>
      </c>
      <c r="BE7" s="70">
        <f>SUM(BE8:BE13)</f>
        <v>0</v>
      </c>
      <c r="BF7" s="49">
        <f>COUNTIF(BF8:BF13,"&lt;&gt;")</f>
        <v>0</v>
      </c>
      <c r="BG7" s="49">
        <f>COUNTIF(BG8:BG13,"&lt;&gt;")</f>
        <v>0</v>
      </c>
      <c r="BH7" s="70">
        <f>SUM(BH8:BH13)</f>
        <v>0</v>
      </c>
      <c r="BI7" s="70">
        <f>SUM(BI8:BI13)</f>
        <v>0</v>
      </c>
      <c r="BJ7" s="49">
        <f>COUNTIF(BJ8:BJ13,"&lt;&gt;")</f>
        <v>0</v>
      </c>
      <c r="BK7" s="49">
        <f>COUNTIF(BK8:BK13,"&lt;&gt;")</f>
        <v>0</v>
      </c>
      <c r="BL7" s="70">
        <f>SUM(BL8:BL13)</f>
        <v>0</v>
      </c>
      <c r="BM7" s="70">
        <f>SUM(BM8:BM13)</f>
        <v>0</v>
      </c>
      <c r="BN7" s="49">
        <f>COUNTIF(BN8:BN13,"&lt;&gt;")</f>
        <v>0</v>
      </c>
      <c r="BO7" s="49">
        <f>COUNTIF(BO8:BO13,"&lt;&gt;")</f>
        <v>0</v>
      </c>
      <c r="BP7" s="70">
        <f>SUM(BP8:BP13)</f>
        <v>0</v>
      </c>
      <c r="BQ7" s="70">
        <f>SUM(BQ8:BQ13)</f>
        <v>0</v>
      </c>
      <c r="BR7" s="49">
        <f>COUNTIF(BR8:BR13,"&lt;&gt;")</f>
        <v>0</v>
      </c>
      <c r="BS7" s="49">
        <f>COUNTIF(BS8:BS13,"&lt;&gt;")</f>
        <v>0</v>
      </c>
      <c r="BT7" s="70">
        <f>SUM(BT8:BT13)</f>
        <v>0</v>
      </c>
      <c r="BU7" s="70">
        <f>SUM(BU8:BU13)</f>
        <v>0</v>
      </c>
      <c r="BV7" s="49">
        <f>COUNTIF(BV8:BV13,"&lt;&gt;")</f>
        <v>0</v>
      </c>
      <c r="BW7" s="49">
        <f>COUNTIF(BW8:BW13,"&lt;&gt;")</f>
        <v>0</v>
      </c>
      <c r="BX7" s="70">
        <f>SUM(BX8:BX13)</f>
        <v>0</v>
      </c>
      <c r="BY7" s="70">
        <f>SUM(BY8:BY13)</f>
        <v>0</v>
      </c>
      <c r="BZ7" s="49">
        <f>COUNTIF(BZ8:BZ13,"&lt;&gt;")</f>
        <v>0</v>
      </c>
      <c r="CA7" s="49">
        <f>COUNTIF(CA8:CA13,"&lt;&gt;")</f>
        <v>0</v>
      </c>
      <c r="CB7" s="70">
        <f>SUM(CB8:CB13)</f>
        <v>0</v>
      </c>
      <c r="CC7" s="70">
        <f>SUM(CC8:CC13)</f>
        <v>0</v>
      </c>
      <c r="CD7" s="49">
        <f>COUNTIF(CD8:CD13,"&lt;&gt;")</f>
        <v>0</v>
      </c>
      <c r="CE7" s="49">
        <f>COUNTIF(CE8:CE13,"&lt;&gt;")</f>
        <v>0</v>
      </c>
      <c r="CF7" s="70">
        <f>SUM(CF8:CF13)</f>
        <v>0</v>
      </c>
      <c r="CG7" s="70">
        <f>SUM(CG8:CG13)</f>
        <v>0</v>
      </c>
      <c r="CH7" s="49">
        <f>COUNTIF(CH8:CH13,"&lt;&gt;")</f>
        <v>0</v>
      </c>
      <c r="CI7" s="49">
        <f>COUNTIF(CI8:CI13,"&lt;&gt;")</f>
        <v>0</v>
      </c>
      <c r="CJ7" s="70">
        <f>SUM(CJ8:CJ13)</f>
        <v>0</v>
      </c>
      <c r="CK7" s="70">
        <f>SUM(CK8:CK13)</f>
        <v>0</v>
      </c>
      <c r="CL7" s="49">
        <f>COUNTIF(CL8:CL13,"&lt;&gt;")</f>
        <v>0</v>
      </c>
      <c r="CM7" s="49">
        <f>COUNTIF(CM8:CM13,"&lt;&gt;")</f>
        <v>0</v>
      </c>
      <c r="CN7" s="70">
        <f>SUM(CN8:CN13)</f>
        <v>0</v>
      </c>
      <c r="CO7" s="70">
        <f>SUM(CO8:CO13)</f>
        <v>0</v>
      </c>
      <c r="CP7" s="49">
        <f>COUNTIF(CP8:CP13,"&lt;&gt;")</f>
        <v>0</v>
      </c>
      <c r="CQ7" s="49">
        <f>COUNTIF(CQ8:CQ13,"&lt;&gt;")</f>
        <v>0</v>
      </c>
      <c r="CR7" s="70">
        <f>SUM(CR8:CR13)</f>
        <v>0</v>
      </c>
      <c r="CS7" s="70">
        <f>SUM(CS8:CS13)</f>
        <v>0</v>
      </c>
      <c r="CT7" s="49">
        <f>COUNTIF(CT8:CT13,"&lt;&gt;")</f>
        <v>0</v>
      </c>
      <c r="CU7" s="49">
        <f>COUNTIF(CU8:CU13,"&lt;&gt;")</f>
        <v>0</v>
      </c>
      <c r="CV7" s="70">
        <f>SUM(CV8:CV13)</f>
        <v>0</v>
      </c>
      <c r="CW7" s="70">
        <f>SUM(CW8:CW13)</f>
        <v>0</v>
      </c>
      <c r="CX7" s="49">
        <f>COUNTIF(CX8:CX13,"&lt;&gt;")</f>
        <v>0</v>
      </c>
      <c r="CY7" s="49">
        <f>COUNTIF(CY8:CY13,"&lt;&gt;")</f>
        <v>0</v>
      </c>
      <c r="CZ7" s="70">
        <f>SUM(CZ8:CZ13)</f>
        <v>0</v>
      </c>
      <c r="DA7" s="70">
        <f>SUM(DA8:DA13)</f>
        <v>0</v>
      </c>
      <c r="DB7" s="49">
        <f>COUNTIF(DB8:DB13,"&lt;&gt;")</f>
        <v>0</v>
      </c>
      <c r="DC7" s="49">
        <f>COUNTIF(DC8:DC13,"&lt;&gt;")</f>
        <v>0</v>
      </c>
      <c r="DD7" s="70">
        <f>SUM(DD8:DD13)</f>
        <v>0</v>
      </c>
      <c r="DE7" s="70">
        <f>SUM(DE8:DE13)</f>
        <v>0</v>
      </c>
      <c r="DF7" s="49">
        <f>COUNTIF(DF8:DF13,"&lt;&gt;")</f>
        <v>0</v>
      </c>
      <c r="DG7" s="49">
        <f>COUNTIF(DG8:DG13,"&lt;&gt;")</f>
        <v>0</v>
      </c>
      <c r="DH7" s="70">
        <f>SUM(DH8:DH13)</f>
        <v>0</v>
      </c>
      <c r="DI7" s="70">
        <f>SUM(DI8:DI13)</f>
        <v>0</v>
      </c>
      <c r="DJ7" s="49">
        <f>COUNTIF(DJ8:DJ13,"&lt;&gt;")</f>
        <v>0</v>
      </c>
      <c r="DK7" s="49">
        <f>COUNTIF(DK8:DK13,"&lt;&gt;")</f>
        <v>0</v>
      </c>
      <c r="DL7" s="70">
        <f>SUM(DL8:DL13)</f>
        <v>0</v>
      </c>
      <c r="DM7" s="70">
        <f>SUM(DM8:DM13)</f>
        <v>0</v>
      </c>
      <c r="DN7" s="49">
        <f>COUNTIF(DN8:DN13,"&lt;&gt;")</f>
        <v>0</v>
      </c>
      <c r="DO7" s="49">
        <f>COUNTIF(DO8:DO13,"&lt;&gt;")</f>
        <v>0</v>
      </c>
      <c r="DP7" s="70">
        <f>SUM(DP8:DP13)</f>
        <v>0</v>
      </c>
      <c r="DQ7" s="70">
        <f>SUM(DQ8:DQ13)</f>
        <v>0</v>
      </c>
      <c r="DR7" s="49">
        <f>COUNTIF(DR8:DR13,"&lt;&gt;")</f>
        <v>0</v>
      </c>
      <c r="DS7" s="49">
        <f>COUNTIF(DS8:DS13,"&lt;&gt;")</f>
        <v>0</v>
      </c>
      <c r="DT7" s="70">
        <f>SUM(DT8:DT13)</f>
        <v>0</v>
      </c>
      <c r="DU7" s="70">
        <f>SUM(DU8:DU13)</f>
        <v>0</v>
      </c>
    </row>
    <row r="8" spans="1:125" s="50" customFormat="1" ht="12" customHeight="1">
      <c r="A8" s="51" t="s">
        <v>563</v>
      </c>
      <c r="B8" s="64" t="s">
        <v>565</v>
      </c>
      <c r="C8" s="51" t="s">
        <v>566</v>
      </c>
      <c r="D8" s="72">
        <f aca="true" t="shared" si="0" ref="D8:E13">SUM(H8,L8,P8,T8,X8,AB8,AF8,AJ8,AN8,AR8,AV8,AZ8,BD8,BH8,BL8,BP8,BT8,BX8,CB8,CF8,CJ8,CN8,CR8,CV8,CZ8,DD8,DH8,DL8,DP8,DT8)</f>
        <v>289723</v>
      </c>
      <c r="E8" s="72">
        <f t="shared" si="0"/>
        <v>239285</v>
      </c>
      <c r="F8" s="66" t="s">
        <v>697</v>
      </c>
      <c r="G8" s="52" t="s">
        <v>698</v>
      </c>
      <c r="H8" s="72">
        <v>192953</v>
      </c>
      <c r="I8" s="72">
        <v>133732</v>
      </c>
      <c r="J8" s="66" t="s">
        <v>699</v>
      </c>
      <c r="K8" s="52" t="s">
        <v>700</v>
      </c>
      <c r="L8" s="72">
        <v>96770</v>
      </c>
      <c r="M8" s="72">
        <v>105553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563</v>
      </c>
      <c r="B9" s="64" t="s">
        <v>567</v>
      </c>
      <c r="C9" s="51" t="s">
        <v>568</v>
      </c>
      <c r="D9" s="72">
        <f t="shared" si="0"/>
        <v>2042587</v>
      </c>
      <c r="E9" s="72">
        <f t="shared" si="0"/>
        <v>839802</v>
      </c>
      <c r="F9" s="66" t="s">
        <v>701</v>
      </c>
      <c r="G9" s="52" t="s">
        <v>702</v>
      </c>
      <c r="H9" s="72">
        <v>975539</v>
      </c>
      <c r="I9" s="72">
        <v>426955</v>
      </c>
      <c r="J9" s="66" t="s">
        <v>703</v>
      </c>
      <c r="K9" s="52" t="s">
        <v>704</v>
      </c>
      <c r="L9" s="72">
        <v>467344</v>
      </c>
      <c r="M9" s="72">
        <v>197606</v>
      </c>
      <c r="N9" s="66" t="s">
        <v>705</v>
      </c>
      <c r="O9" s="52" t="s">
        <v>706</v>
      </c>
      <c r="P9" s="72">
        <v>376653</v>
      </c>
      <c r="Q9" s="72">
        <v>85492</v>
      </c>
      <c r="R9" s="66" t="s">
        <v>707</v>
      </c>
      <c r="S9" s="52" t="s">
        <v>708</v>
      </c>
      <c r="T9" s="72">
        <v>110300</v>
      </c>
      <c r="U9" s="72">
        <v>44005</v>
      </c>
      <c r="V9" s="66" t="s">
        <v>709</v>
      </c>
      <c r="W9" s="52" t="s">
        <v>710</v>
      </c>
      <c r="X9" s="72">
        <v>59235</v>
      </c>
      <c r="Y9" s="72">
        <v>53831</v>
      </c>
      <c r="Z9" s="66" t="s">
        <v>711</v>
      </c>
      <c r="AA9" s="52" t="s">
        <v>712</v>
      </c>
      <c r="AB9" s="72">
        <v>53516</v>
      </c>
      <c r="AC9" s="72">
        <v>31913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563</v>
      </c>
      <c r="B10" s="64" t="s">
        <v>569</v>
      </c>
      <c r="C10" s="51" t="s">
        <v>570</v>
      </c>
      <c r="D10" s="72">
        <f t="shared" si="0"/>
        <v>193968</v>
      </c>
      <c r="E10" s="72">
        <f t="shared" si="0"/>
        <v>0</v>
      </c>
      <c r="F10" s="66" t="s">
        <v>713</v>
      </c>
      <c r="G10" s="52" t="s">
        <v>714</v>
      </c>
      <c r="H10" s="72">
        <v>111943</v>
      </c>
      <c r="I10" s="72">
        <v>0</v>
      </c>
      <c r="J10" s="66" t="s">
        <v>715</v>
      </c>
      <c r="K10" s="52" t="s">
        <v>716</v>
      </c>
      <c r="L10" s="72">
        <v>82025</v>
      </c>
      <c r="M10" s="72">
        <v>0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563</v>
      </c>
      <c r="B11" s="64" t="s">
        <v>571</v>
      </c>
      <c r="C11" s="51" t="s">
        <v>572</v>
      </c>
      <c r="D11" s="72">
        <f t="shared" si="0"/>
        <v>922086</v>
      </c>
      <c r="E11" s="72">
        <f t="shared" si="0"/>
        <v>47553</v>
      </c>
      <c r="F11" s="66" t="s">
        <v>717</v>
      </c>
      <c r="G11" s="52" t="s">
        <v>718</v>
      </c>
      <c r="H11" s="72">
        <v>339144</v>
      </c>
      <c r="I11" s="72">
        <v>17490</v>
      </c>
      <c r="J11" s="66" t="s">
        <v>719</v>
      </c>
      <c r="K11" s="52" t="s">
        <v>720</v>
      </c>
      <c r="L11" s="72">
        <v>487414</v>
      </c>
      <c r="M11" s="72">
        <v>25137</v>
      </c>
      <c r="N11" s="66" t="s">
        <v>721</v>
      </c>
      <c r="O11" s="52" t="s">
        <v>722</v>
      </c>
      <c r="P11" s="72">
        <v>95528</v>
      </c>
      <c r="Q11" s="72">
        <v>4926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563</v>
      </c>
      <c r="B12" s="54" t="s">
        <v>573</v>
      </c>
      <c r="C12" s="53" t="s">
        <v>574</v>
      </c>
      <c r="D12" s="74">
        <f t="shared" si="0"/>
        <v>355651</v>
      </c>
      <c r="E12" s="74">
        <f t="shared" si="0"/>
        <v>0</v>
      </c>
      <c r="F12" s="54" t="s">
        <v>723</v>
      </c>
      <c r="G12" s="53" t="s">
        <v>724</v>
      </c>
      <c r="H12" s="74">
        <v>82903</v>
      </c>
      <c r="I12" s="74">
        <v>0</v>
      </c>
      <c r="J12" s="54" t="s">
        <v>725</v>
      </c>
      <c r="K12" s="53" t="s">
        <v>726</v>
      </c>
      <c r="L12" s="74">
        <v>172185</v>
      </c>
      <c r="M12" s="74">
        <v>0</v>
      </c>
      <c r="N12" s="54" t="s">
        <v>727</v>
      </c>
      <c r="O12" s="53" t="s">
        <v>728</v>
      </c>
      <c r="P12" s="74">
        <v>100563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563</v>
      </c>
      <c r="B13" s="54" t="s">
        <v>575</v>
      </c>
      <c r="C13" s="53" t="s">
        <v>576</v>
      </c>
      <c r="D13" s="74">
        <f t="shared" si="0"/>
        <v>0</v>
      </c>
      <c r="E13" s="74">
        <f t="shared" si="0"/>
        <v>218869</v>
      </c>
      <c r="F13" s="54"/>
      <c r="G13" s="53"/>
      <c r="H13" s="74">
        <v>0</v>
      </c>
      <c r="I13" s="74">
        <v>120394</v>
      </c>
      <c r="J13" s="54"/>
      <c r="K13" s="53"/>
      <c r="L13" s="74">
        <v>0</v>
      </c>
      <c r="M13" s="74">
        <v>16117</v>
      </c>
      <c r="N13" s="54"/>
      <c r="O13" s="53"/>
      <c r="P13" s="74">
        <v>0</v>
      </c>
      <c r="Q13" s="74">
        <v>25245</v>
      </c>
      <c r="R13" s="54"/>
      <c r="S13" s="53"/>
      <c r="T13" s="74">
        <v>0</v>
      </c>
      <c r="U13" s="74">
        <v>38049</v>
      </c>
      <c r="V13" s="54"/>
      <c r="W13" s="53"/>
      <c r="X13" s="74">
        <v>0</v>
      </c>
      <c r="Y13" s="74">
        <v>19064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577</v>
      </c>
      <c r="D2" s="25" t="s">
        <v>108</v>
      </c>
      <c r="E2" s="144" t="s">
        <v>578</v>
      </c>
      <c r="F2" s="3"/>
      <c r="G2" s="3"/>
      <c r="H2" s="3"/>
      <c r="I2" s="3"/>
      <c r="J2" s="3"/>
      <c r="K2" s="3"/>
      <c r="L2" s="3" t="str">
        <f>LEFT(D2,2)</f>
        <v>26</v>
      </c>
      <c r="M2" s="3" t="str">
        <f>IF(L2&lt;&gt;"",VLOOKUP(L2,$AK$6:$AL$34,2,FALSE),"-")</f>
        <v>京都府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579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580</v>
      </c>
      <c r="C6" s="192"/>
      <c r="D6" s="193"/>
      <c r="E6" s="13" t="s">
        <v>42</v>
      </c>
      <c r="F6" s="14" t="s">
        <v>44</v>
      </c>
      <c r="H6" s="169" t="s">
        <v>581</v>
      </c>
      <c r="I6" s="194"/>
      <c r="J6" s="194"/>
      <c r="K6" s="182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582</v>
      </c>
      <c r="AL6" s="28" t="s">
        <v>7</v>
      </c>
    </row>
    <row r="7" spans="2:38" ht="19.5" customHeight="1">
      <c r="B7" s="187" t="s">
        <v>78</v>
      </c>
      <c r="C7" s="189"/>
      <c r="D7" s="189"/>
      <c r="E7" s="17">
        <f aca="true" t="shared" si="0" ref="E7:E12">AF7</f>
        <v>1481474</v>
      </c>
      <c r="F7" s="17">
        <f aca="true" t="shared" si="1" ref="F7:F12">AF14</f>
        <v>3623</v>
      </c>
      <c r="H7" s="175" t="s">
        <v>458</v>
      </c>
      <c r="I7" s="175" t="s">
        <v>583</v>
      </c>
      <c r="J7" s="169" t="s">
        <v>86</v>
      </c>
      <c r="K7" s="171"/>
      <c r="L7" s="17">
        <f aca="true" t="shared" si="2" ref="L7:L12">AF21</f>
        <v>33547</v>
      </c>
      <c r="M7" s="17">
        <f aca="true" t="shared" si="3" ref="M7:M12">AF42</f>
        <v>0</v>
      </c>
      <c r="AC7" s="15" t="s">
        <v>78</v>
      </c>
      <c r="AD7" s="41" t="s">
        <v>584</v>
      </c>
      <c r="AE7" s="40" t="s">
        <v>585</v>
      </c>
      <c r="AF7" s="36">
        <f aca="true" ca="1" t="shared" si="4" ref="AF7:AF38">IF(AF$2=0,INDIRECT("'"&amp;AD7&amp;"'!"&amp;AE7&amp;$AI$2),0)</f>
        <v>1481474</v>
      </c>
      <c r="AG7" s="40"/>
      <c r="AH7" s="122" t="str">
        <f>+'廃棄物事業経費（歳入）'!B7</f>
        <v>26000</v>
      </c>
      <c r="AI7" s="2">
        <v>7</v>
      </c>
      <c r="AK7" s="26" t="s">
        <v>586</v>
      </c>
      <c r="AL7" s="28" t="s">
        <v>8</v>
      </c>
    </row>
    <row r="8" spans="2:38" ht="19.5" customHeight="1">
      <c r="B8" s="187" t="s">
        <v>587</v>
      </c>
      <c r="C8" s="189"/>
      <c r="D8" s="189"/>
      <c r="E8" s="17">
        <f t="shared" si="0"/>
        <v>111566</v>
      </c>
      <c r="F8" s="17">
        <f t="shared" si="1"/>
        <v>27473</v>
      </c>
      <c r="H8" s="178"/>
      <c r="I8" s="178"/>
      <c r="J8" s="169" t="s">
        <v>88</v>
      </c>
      <c r="K8" s="182"/>
      <c r="L8" s="17">
        <f t="shared" si="2"/>
        <v>4786686</v>
      </c>
      <c r="M8" s="17">
        <f t="shared" si="3"/>
        <v>117709</v>
      </c>
      <c r="AC8" s="15" t="s">
        <v>587</v>
      </c>
      <c r="AD8" s="41" t="s">
        <v>584</v>
      </c>
      <c r="AE8" s="40" t="s">
        <v>588</v>
      </c>
      <c r="AF8" s="36">
        <f ca="1" t="shared" si="4"/>
        <v>111566</v>
      </c>
      <c r="AG8" s="40"/>
      <c r="AH8" s="122" t="str">
        <f>+'廃棄物事業経費（歳入）'!B8</f>
        <v>26100</v>
      </c>
      <c r="AI8" s="2">
        <v>8</v>
      </c>
      <c r="AK8" s="26" t="s">
        <v>589</v>
      </c>
      <c r="AL8" s="28" t="s">
        <v>9</v>
      </c>
    </row>
    <row r="9" spans="2:38" ht="19.5" customHeight="1">
      <c r="B9" s="187" t="s">
        <v>81</v>
      </c>
      <c r="C9" s="189"/>
      <c r="D9" s="189"/>
      <c r="E9" s="17">
        <f t="shared" si="0"/>
        <v>3921900</v>
      </c>
      <c r="F9" s="17">
        <f t="shared" si="1"/>
        <v>133200</v>
      </c>
      <c r="H9" s="178"/>
      <c r="I9" s="178"/>
      <c r="J9" s="169" t="s">
        <v>90</v>
      </c>
      <c r="K9" s="171"/>
      <c r="L9" s="17">
        <f t="shared" si="2"/>
        <v>1007218</v>
      </c>
      <c r="M9" s="17">
        <f t="shared" si="3"/>
        <v>0</v>
      </c>
      <c r="AC9" s="15" t="s">
        <v>81</v>
      </c>
      <c r="AD9" s="41" t="s">
        <v>584</v>
      </c>
      <c r="AE9" s="40" t="s">
        <v>590</v>
      </c>
      <c r="AF9" s="36">
        <f ca="1" t="shared" si="4"/>
        <v>3921900</v>
      </c>
      <c r="AG9" s="40"/>
      <c r="AH9" s="122" t="str">
        <f>+'廃棄物事業経費（歳入）'!B9</f>
        <v>26201</v>
      </c>
      <c r="AI9" s="2">
        <v>9</v>
      </c>
      <c r="AK9" s="26" t="s">
        <v>591</v>
      </c>
      <c r="AL9" s="28" t="s">
        <v>10</v>
      </c>
    </row>
    <row r="10" spans="2:38" ht="19.5" customHeight="1">
      <c r="B10" s="187" t="s">
        <v>592</v>
      </c>
      <c r="C10" s="189"/>
      <c r="D10" s="189"/>
      <c r="E10" s="17">
        <f t="shared" si="0"/>
        <v>6200227</v>
      </c>
      <c r="F10" s="17">
        <f t="shared" si="1"/>
        <v>1353552</v>
      </c>
      <c r="H10" s="178"/>
      <c r="I10" s="179"/>
      <c r="J10" s="169" t="s">
        <v>1</v>
      </c>
      <c r="K10" s="171"/>
      <c r="L10" s="17">
        <f t="shared" si="2"/>
        <v>31205</v>
      </c>
      <c r="M10" s="17">
        <f t="shared" si="3"/>
        <v>7351</v>
      </c>
      <c r="AC10" s="15" t="s">
        <v>592</v>
      </c>
      <c r="AD10" s="41" t="s">
        <v>584</v>
      </c>
      <c r="AE10" s="40" t="s">
        <v>593</v>
      </c>
      <c r="AF10" s="36">
        <f ca="1" t="shared" si="4"/>
        <v>6200227</v>
      </c>
      <c r="AG10" s="40"/>
      <c r="AH10" s="122" t="str">
        <f>+'廃棄物事業経費（歳入）'!B10</f>
        <v>26202</v>
      </c>
      <c r="AI10" s="2">
        <v>10</v>
      </c>
      <c r="AK10" s="26" t="s">
        <v>594</v>
      </c>
      <c r="AL10" s="28" t="s">
        <v>11</v>
      </c>
    </row>
    <row r="11" spans="2:38" ht="19.5" customHeight="1">
      <c r="B11" s="187" t="s">
        <v>595</v>
      </c>
      <c r="C11" s="189"/>
      <c r="D11" s="189"/>
      <c r="E11" s="17">
        <f t="shared" si="0"/>
        <v>3804015</v>
      </c>
      <c r="F11" s="17">
        <f t="shared" si="1"/>
        <v>1345509</v>
      </c>
      <c r="H11" s="178"/>
      <c r="I11" s="190" t="s">
        <v>58</v>
      </c>
      <c r="J11" s="190"/>
      <c r="K11" s="190"/>
      <c r="L11" s="17">
        <f t="shared" si="2"/>
        <v>31049</v>
      </c>
      <c r="M11" s="17">
        <f t="shared" si="3"/>
        <v>0</v>
      </c>
      <c r="AC11" s="15" t="s">
        <v>595</v>
      </c>
      <c r="AD11" s="41" t="s">
        <v>584</v>
      </c>
      <c r="AE11" s="40" t="s">
        <v>596</v>
      </c>
      <c r="AF11" s="36">
        <f ca="1" t="shared" si="4"/>
        <v>3804015</v>
      </c>
      <c r="AG11" s="40"/>
      <c r="AH11" s="122" t="str">
        <f>+'廃棄物事業経費（歳入）'!B11</f>
        <v>26203</v>
      </c>
      <c r="AI11" s="2">
        <v>11</v>
      </c>
      <c r="AK11" s="26" t="s">
        <v>597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6328331</v>
      </c>
      <c r="F12" s="17">
        <f t="shared" si="1"/>
        <v>12468</v>
      </c>
      <c r="H12" s="178"/>
      <c r="I12" s="190" t="s">
        <v>598</v>
      </c>
      <c r="J12" s="190"/>
      <c r="K12" s="190"/>
      <c r="L12" s="17">
        <f t="shared" si="2"/>
        <v>555084</v>
      </c>
      <c r="M12" s="17">
        <f t="shared" si="3"/>
        <v>6573</v>
      </c>
      <c r="AC12" s="15" t="s">
        <v>1</v>
      </c>
      <c r="AD12" s="41" t="s">
        <v>584</v>
      </c>
      <c r="AE12" s="40" t="s">
        <v>599</v>
      </c>
      <c r="AF12" s="36">
        <f ca="1" t="shared" si="4"/>
        <v>6328331</v>
      </c>
      <c r="AG12" s="40"/>
      <c r="AH12" s="122" t="str">
        <f>+'廃棄物事業経費（歳入）'!B12</f>
        <v>26204</v>
      </c>
      <c r="AI12" s="2">
        <v>12</v>
      </c>
      <c r="AK12" s="26" t="s">
        <v>600</v>
      </c>
      <c r="AL12" s="28" t="s">
        <v>13</v>
      </c>
    </row>
    <row r="13" spans="2:38" ht="19.5" customHeight="1">
      <c r="B13" s="183" t="s">
        <v>601</v>
      </c>
      <c r="C13" s="191"/>
      <c r="D13" s="191"/>
      <c r="E13" s="18">
        <f>SUM(E7:E12)</f>
        <v>21847513</v>
      </c>
      <c r="F13" s="18">
        <f>SUM(F7:F12)</f>
        <v>2875825</v>
      </c>
      <c r="H13" s="178"/>
      <c r="I13" s="172" t="s">
        <v>462</v>
      </c>
      <c r="J13" s="173"/>
      <c r="K13" s="174"/>
      <c r="L13" s="19">
        <f>SUM(L7:L12)</f>
        <v>6444789</v>
      </c>
      <c r="M13" s="19">
        <f>SUM(M7:M12)</f>
        <v>131633</v>
      </c>
      <c r="AC13" s="15" t="s">
        <v>55</v>
      </c>
      <c r="AD13" s="41" t="s">
        <v>584</v>
      </c>
      <c r="AE13" s="40" t="s">
        <v>602</v>
      </c>
      <c r="AF13" s="36">
        <f ca="1" t="shared" si="4"/>
        <v>25321432</v>
      </c>
      <c r="AG13" s="40"/>
      <c r="AH13" s="122" t="str">
        <f>+'廃棄物事業経費（歳入）'!B13</f>
        <v>26205</v>
      </c>
      <c r="AI13" s="2">
        <v>13</v>
      </c>
      <c r="AK13" s="26" t="s">
        <v>603</v>
      </c>
      <c r="AL13" s="28" t="s">
        <v>14</v>
      </c>
    </row>
    <row r="14" spans="2:38" ht="19.5" customHeight="1">
      <c r="B14" s="20"/>
      <c r="C14" s="185" t="s">
        <v>604</v>
      </c>
      <c r="D14" s="186"/>
      <c r="E14" s="22">
        <f>E13-E11</f>
        <v>18043498</v>
      </c>
      <c r="F14" s="22">
        <f>F13-F11</f>
        <v>1530316</v>
      </c>
      <c r="H14" s="179"/>
      <c r="I14" s="20"/>
      <c r="J14" s="24"/>
      <c r="K14" s="21" t="s">
        <v>604</v>
      </c>
      <c r="L14" s="23">
        <f>L13-L12</f>
        <v>5889705</v>
      </c>
      <c r="M14" s="23">
        <f>M13-M12</f>
        <v>125060</v>
      </c>
      <c r="AC14" s="15" t="s">
        <v>78</v>
      </c>
      <c r="AD14" s="41" t="s">
        <v>584</v>
      </c>
      <c r="AE14" s="40" t="s">
        <v>605</v>
      </c>
      <c r="AF14" s="36">
        <f ca="1" t="shared" si="4"/>
        <v>3623</v>
      </c>
      <c r="AG14" s="40"/>
      <c r="AH14" s="122" t="str">
        <f>+'廃棄物事業経費（歳入）'!B14</f>
        <v>26206</v>
      </c>
      <c r="AI14" s="2">
        <v>14</v>
      </c>
      <c r="AK14" s="26" t="s">
        <v>606</v>
      </c>
      <c r="AL14" s="28" t="s">
        <v>15</v>
      </c>
    </row>
    <row r="15" spans="2:38" ht="19.5" customHeight="1">
      <c r="B15" s="187" t="s">
        <v>55</v>
      </c>
      <c r="C15" s="189"/>
      <c r="D15" s="189"/>
      <c r="E15" s="17">
        <f>AF13</f>
        <v>25321432</v>
      </c>
      <c r="F15" s="17">
        <f>AF20</f>
        <v>3708177</v>
      </c>
      <c r="H15" s="175" t="s">
        <v>607</v>
      </c>
      <c r="I15" s="175" t="s">
        <v>608</v>
      </c>
      <c r="J15" s="16" t="s">
        <v>92</v>
      </c>
      <c r="K15" s="27"/>
      <c r="L15" s="17">
        <f aca="true" t="shared" si="5" ref="L15:L28">AF27</f>
        <v>4565012</v>
      </c>
      <c r="M15" s="17">
        <f aca="true" t="shared" si="6" ref="M15:M28">AF48</f>
        <v>765986</v>
      </c>
      <c r="AC15" s="15" t="s">
        <v>587</v>
      </c>
      <c r="AD15" s="41" t="s">
        <v>584</v>
      </c>
      <c r="AE15" s="40" t="s">
        <v>609</v>
      </c>
      <c r="AF15" s="36">
        <f ca="1" t="shared" si="4"/>
        <v>27473</v>
      </c>
      <c r="AG15" s="40"/>
      <c r="AH15" s="122" t="str">
        <f>+'廃棄物事業経費（歳入）'!B15</f>
        <v>26207</v>
      </c>
      <c r="AI15" s="2">
        <v>15</v>
      </c>
      <c r="AK15" s="26" t="s">
        <v>610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47168945</v>
      </c>
      <c r="F16" s="18">
        <f>SUM(F13,F15)</f>
        <v>6584002</v>
      </c>
      <c r="H16" s="176"/>
      <c r="I16" s="178"/>
      <c r="J16" s="178" t="s">
        <v>611</v>
      </c>
      <c r="K16" s="13" t="s">
        <v>94</v>
      </c>
      <c r="L16" s="17">
        <f t="shared" si="5"/>
        <v>7216770</v>
      </c>
      <c r="M16" s="17">
        <f t="shared" si="6"/>
        <v>296734</v>
      </c>
      <c r="AC16" s="15" t="s">
        <v>81</v>
      </c>
      <c r="AD16" s="41" t="s">
        <v>584</v>
      </c>
      <c r="AE16" s="40" t="s">
        <v>612</v>
      </c>
      <c r="AF16" s="36">
        <f ca="1" t="shared" si="4"/>
        <v>133200</v>
      </c>
      <c r="AG16" s="40"/>
      <c r="AH16" s="122" t="str">
        <f>+'廃棄物事業経費（歳入）'!B16</f>
        <v>26208</v>
      </c>
      <c r="AI16" s="2">
        <v>16</v>
      </c>
      <c r="AK16" s="26" t="s">
        <v>613</v>
      </c>
      <c r="AL16" s="28" t="s">
        <v>17</v>
      </c>
    </row>
    <row r="17" spans="2:38" ht="19.5" customHeight="1">
      <c r="B17" s="20"/>
      <c r="C17" s="185" t="s">
        <v>604</v>
      </c>
      <c r="D17" s="186"/>
      <c r="E17" s="22">
        <f>SUM(E14:E15)</f>
        <v>43364930</v>
      </c>
      <c r="F17" s="22">
        <f>SUM(F14:F15)</f>
        <v>5238493</v>
      </c>
      <c r="H17" s="176"/>
      <c r="I17" s="178"/>
      <c r="J17" s="178"/>
      <c r="K17" s="13" t="s">
        <v>96</v>
      </c>
      <c r="L17" s="17">
        <f t="shared" si="5"/>
        <v>2977617</v>
      </c>
      <c r="M17" s="17">
        <f t="shared" si="6"/>
        <v>93283</v>
      </c>
      <c r="AC17" s="15" t="s">
        <v>592</v>
      </c>
      <c r="AD17" s="41" t="s">
        <v>584</v>
      </c>
      <c r="AE17" s="40" t="s">
        <v>614</v>
      </c>
      <c r="AF17" s="36">
        <f ca="1" t="shared" si="4"/>
        <v>1353552</v>
      </c>
      <c r="AG17" s="40"/>
      <c r="AH17" s="122" t="str">
        <f>+'廃棄物事業経費（歳入）'!B17</f>
        <v>26209</v>
      </c>
      <c r="AI17" s="2">
        <v>17</v>
      </c>
      <c r="AK17" s="26" t="s">
        <v>615</v>
      </c>
      <c r="AL17" s="28" t="s">
        <v>18</v>
      </c>
    </row>
    <row r="18" spans="8:38" ht="19.5" customHeight="1">
      <c r="H18" s="176"/>
      <c r="I18" s="179"/>
      <c r="J18" s="179"/>
      <c r="K18" s="13" t="s">
        <v>98</v>
      </c>
      <c r="L18" s="17">
        <f t="shared" si="5"/>
        <v>214654</v>
      </c>
      <c r="M18" s="17">
        <f t="shared" si="6"/>
        <v>582</v>
      </c>
      <c r="AC18" s="15" t="s">
        <v>595</v>
      </c>
      <c r="AD18" s="41" t="s">
        <v>584</v>
      </c>
      <c r="AE18" s="40" t="s">
        <v>616</v>
      </c>
      <c r="AF18" s="36">
        <f ca="1" t="shared" si="4"/>
        <v>1345509</v>
      </c>
      <c r="AG18" s="40"/>
      <c r="AH18" s="122" t="str">
        <f>+'廃棄物事業経費（歳入）'!B18</f>
        <v>26210</v>
      </c>
      <c r="AI18" s="2">
        <v>18</v>
      </c>
      <c r="AK18" s="26" t="s">
        <v>617</v>
      </c>
      <c r="AL18" s="28" t="s">
        <v>19</v>
      </c>
    </row>
    <row r="19" spans="8:38" ht="19.5" customHeight="1">
      <c r="H19" s="176"/>
      <c r="I19" s="175" t="s">
        <v>618</v>
      </c>
      <c r="J19" s="169" t="s">
        <v>100</v>
      </c>
      <c r="K19" s="171"/>
      <c r="L19" s="17">
        <f t="shared" si="5"/>
        <v>1915670</v>
      </c>
      <c r="M19" s="17">
        <f t="shared" si="6"/>
        <v>139821</v>
      </c>
      <c r="AC19" s="15" t="s">
        <v>1</v>
      </c>
      <c r="AD19" s="41" t="s">
        <v>584</v>
      </c>
      <c r="AE19" s="40" t="s">
        <v>619</v>
      </c>
      <c r="AF19" s="36">
        <f ca="1" t="shared" si="4"/>
        <v>12468</v>
      </c>
      <c r="AG19" s="40"/>
      <c r="AH19" s="122" t="str">
        <f>+'廃棄物事業経費（歳入）'!B19</f>
        <v>26211</v>
      </c>
      <c r="AI19" s="2">
        <v>19</v>
      </c>
      <c r="AK19" s="26" t="s">
        <v>620</v>
      </c>
      <c r="AL19" s="28" t="s">
        <v>20</v>
      </c>
    </row>
    <row r="20" spans="2:38" ht="19.5" customHeight="1">
      <c r="B20" s="187" t="s">
        <v>621</v>
      </c>
      <c r="C20" s="188"/>
      <c r="D20" s="188"/>
      <c r="E20" s="29">
        <f>E11</f>
        <v>3804015</v>
      </c>
      <c r="F20" s="29">
        <f>F11</f>
        <v>1345509</v>
      </c>
      <c r="H20" s="176"/>
      <c r="I20" s="178"/>
      <c r="J20" s="169" t="s">
        <v>102</v>
      </c>
      <c r="K20" s="171"/>
      <c r="L20" s="17">
        <f t="shared" si="5"/>
        <v>5855044</v>
      </c>
      <c r="M20" s="17">
        <f t="shared" si="6"/>
        <v>600179</v>
      </c>
      <c r="AC20" s="15" t="s">
        <v>55</v>
      </c>
      <c r="AD20" s="41" t="s">
        <v>584</v>
      </c>
      <c r="AE20" s="40" t="s">
        <v>622</v>
      </c>
      <c r="AF20" s="36">
        <f ca="1" t="shared" si="4"/>
        <v>3708177</v>
      </c>
      <c r="AG20" s="40"/>
      <c r="AH20" s="122" t="str">
        <f>+'廃棄物事業経費（歳入）'!B20</f>
        <v>26212</v>
      </c>
      <c r="AI20" s="2">
        <v>20</v>
      </c>
      <c r="AK20" s="26" t="s">
        <v>623</v>
      </c>
      <c r="AL20" s="28" t="s">
        <v>21</v>
      </c>
    </row>
    <row r="21" spans="2:38" ht="19.5" customHeight="1">
      <c r="B21" s="187" t="s">
        <v>624</v>
      </c>
      <c r="C21" s="187"/>
      <c r="D21" s="187"/>
      <c r="E21" s="29">
        <f>L12+L27</f>
        <v>3800015</v>
      </c>
      <c r="F21" s="29">
        <f>M12+M27</f>
        <v>1374757</v>
      </c>
      <c r="H21" s="176"/>
      <c r="I21" s="179"/>
      <c r="J21" s="169" t="s">
        <v>104</v>
      </c>
      <c r="K21" s="171"/>
      <c r="L21" s="17">
        <f t="shared" si="5"/>
        <v>874547</v>
      </c>
      <c r="M21" s="17">
        <f t="shared" si="6"/>
        <v>38820</v>
      </c>
      <c r="AB21" s="28" t="s">
        <v>42</v>
      </c>
      <c r="AC21" s="15" t="s">
        <v>625</v>
      </c>
      <c r="AD21" s="41" t="s">
        <v>626</v>
      </c>
      <c r="AE21" s="40" t="s">
        <v>585</v>
      </c>
      <c r="AF21" s="36">
        <f ca="1" t="shared" si="4"/>
        <v>33547</v>
      </c>
      <c r="AG21" s="40"/>
      <c r="AH21" s="122" t="str">
        <f>+'廃棄物事業経費（歳入）'!B21</f>
        <v>26213</v>
      </c>
      <c r="AI21" s="2">
        <v>21</v>
      </c>
      <c r="AK21" s="26" t="s">
        <v>627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63</v>
      </c>
      <c r="J22" s="170"/>
      <c r="K22" s="171"/>
      <c r="L22" s="17">
        <f t="shared" si="5"/>
        <v>302114</v>
      </c>
      <c r="M22" s="17">
        <f t="shared" si="6"/>
        <v>138981</v>
      </c>
      <c r="AB22" s="28" t="s">
        <v>42</v>
      </c>
      <c r="AC22" s="15" t="s">
        <v>628</v>
      </c>
      <c r="AD22" s="41" t="s">
        <v>626</v>
      </c>
      <c r="AE22" s="40" t="s">
        <v>588</v>
      </c>
      <c r="AF22" s="36">
        <f ca="1" t="shared" si="4"/>
        <v>4786686</v>
      </c>
      <c r="AH22" s="122" t="str">
        <f>+'廃棄物事業経費（歳入）'!B22</f>
        <v>26214</v>
      </c>
      <c r="AI22" s="2">
        <v>22</v>
      </c>
      <c r="AK22" s="26" t="s">
        <v>629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630</v>
      </c>
      <c r="J23" s="172" t="s">
        <v>100</v>
      </c>
      <c r="K23" s="174"/>
      <c r="L23" s="17">
        <f t="shared" si="5"/>
        <v>4894129</v>
      </c>
      <c r="M23" s="17">
        <f t="shared" si="6"/>
        <v>2009909</v>
      </c>
      <c r="AB23" s="28" t="s">
        <v>42</v>
      </c>
      <c r="AC23" s="1" t="s">
        <v>631</v>
      </c>
      <c r="AD23" s="41" t="s">
        <v>626</v>
      </c>
      <c r="AE23" s="35" t="s">
        <v>590</v>
      </c>
      <c r="AF23" s="36">
        <f ca="1" t="shared" si="4"/>
        <v>1007218</v>
      </c>
      <c r="AH23" s="122" t="str">
        <f>+'廃棄物事業経費（歳入）'!B23</f>
        <v>26303</v>
      </c>
      <c r="AI23" s="2">
        <v>23</v>
      </c>
      <c r="AK23" s="26" t="s">
        <v>632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102</v>
      </c>
      <c r="K24" s="171"/>
      <c r="L24" s="17">
        <f t="shared" si="5"/>
        <v>3641745</v>
      </c>
      <c r="M24" s="17">
        <f t="shared" si="6"/>
        <v>617384</v>
      </c>
      <c r="AB24" s="28" t="s">
        <v>42</v>
      </c>
      <c r="AC24" s="15" t="s">
        <v>1</v>
      </c>
      <c r="AD24" s="41" t="s">
        <v>626</v>
      </c>
      <c r="AE24" s="40" t="s">
        <v>593</v>
      </c>
      <c r="AF24" s="36">
        <f ca="1" t="shared" si="4"/>
        <v>31205</v>
      </c>
      <c r="AH24" s="122" t="str">
        <f>+'廃棄物事業経費（歳入）'!B24</f>
        <v>26322</v>
      </c>
      <c r="AI24" s="2">
        <v>24</v>
      </c>
      <c r="AK24" s="26" t="s">
        <v>633</v>
      </c>
      <c r="AL24" s="28" t="s">
        <v>25</v>
      </c>
    </row>
    <row r="25" spans="8:38" ht="19.5" customHeight="1">
      <c r="H25" s="176"/>
      <c r="I25" s="178"/>
      <c r="J25" s="169" t="s">
        <v>104</v>
      </c>
      <c r="K25" s="171"/>
      <c r="L25" s="17">
        <f t="shared" si="5"/>
        <v>372184</v>
      </c>
      <c r="M25" s="17">
        <f t="shared" si="6"/>
        <v>29770</v>
      </c>
      <c r="AB25" s="28" t="s">
        <v>42</v>
      </c>
      <c r="AC25" s="15" t="s">
        <v>58</v>
      </c>
      <c r="AD25" s="41" t="s">
        <v>626</v>
      </c>
      <c r="AE25" s="40" t="s">
        <v>596</v>
      </c>
      <c r="AF25" s="36">
        <f ca="1" t="shared" si="4"/>
        <v>31049</v>
      </c>
      <c r="AH25" s="122" t="str">
        <f>+'廃棄物事業経費（歳入）'!B25</f>
        <v>26343</v>
      </c>
      <c r="AI25" s="2">
        <v>25</v>
      </c>
      <c r="AK25" s="26" t="s">
        <v>634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145042</v>
      </c>
      <c r="M26" s="17">
        <f t="shared" si="6"/>
        <v>24318</v>
      </c>
      <c r="AB26" s="28" t="s">
        <v>42</v>
      </c>
      <c r="AC26" s="1" t="s">
        <v>598</v>
      </c>
      <c r="AD26" s="41" t="s">
        <v>626</v>
      </c>
      <c r="AE26" s="35" t="s">
        <v>599</v>
      </c>
      <c r="AF26" s="36">
        <f ca="1" t="shared" si="4"/>
        <v>555084</v>
      </c>
      <c r="AH26" s="122" t="str">
        <f>+'廃棄物事業経費（歳入）'!B26</f>
        <v>26344</v>
      </c>
      <c r="AI26" s="2">
        <v>26</v>
      </c>
      <c r="AK26" s="26" t="s">
        <v>635</v>
      </c>
      <c r="AL26" s="28" t="s">
        <v>27</v>
      </c>
    </row>
    <row r="27" spans="8:38" ht="19.5" customHeight="1">
      <c r="H27" s="176"/>
      <c r="I27" s="169" t="s">
        <v>598</v>
      </c>
      <c r="J27" s="170"/>
      <c r="K27" s="171"/>
      <c r="L27" s="17">
        <f t="shared" si="5"/>
        <v>3244931</v>
      </c>
      <c r="M27" s="17">
        <f t="shared" si="6"/>
        <v>1368184</v>
      </c>
      <c r="AB27" s="28" t="s">
        <v>42</v>
      </c>
      <c r="AC27" s="1" t="s">
        <v>636</v>
      </c>
      <c r="AD27" s="41" t="s">
        <v>626</v>
      </c>
      <c r="AE27" s="35" t="s">
        <v>637</v>
      </c>
      <c r="AF27" s="36">
        <f ca="1" t="shared" si="4"/>
        <v>4565012</v>
      </c>
      <c r="AH27" s="122" t="str">
        <f>+'廃棄物事業経費（歳入）'!B27</f>
        <v>26364</v>
      </c>
      <c r="AI27" s="2">
        <v>27</v>
      </c>
      <c r="AK27" s="26" t="s">
        <v>638</v>
      </c>
      <c r="AL27" s="28" t="s">
        <v>28</v>
      </c>
    </row>
    <row r="28" spans="8:38" ht="19.5" customHeight="1">
      <c r="H28" s="176"/>
      <c r="I28" s="169" t="s">
        <v>37</v>
      </c>
      <c r="J28" s="170"/>
      <c r="K28" s="171"/>
      <c r="L28" s="17">
        <f t="shared" si="5"/>
        <v>41931</v>
      </c>
      <c r="M28" s="17">
        <f t="shared" si="6"/>
        <v>670</v>
      </c>
      <c r="AB28" s="28" t="s">
        <v>42</v>
      </c>
      <c r="AC28" s="1" t="s">
        <v>639</v>
      </c>
      <c r="AD28" s="41" t="s">
        <v>626</v>
      </c>
      <c r="AE28" s="35" t="s">
        <v>605</v>
      </c>
      <c r="AF28" s="36">
        <f ca="1" t="shared" si="4"/>
        <v>7216770</v>
      </c>
      <c r="AH28" s="122" t="str">
        <f>+'廃棄物事業経費（歳入）'!B28</f>
        <v>26365</v>
      </c>
      <c r="AI28" s="2">
        <v>28</v>
      </c>
      <c r="AK28" s="26" t="s">
        <v>640</v>
      </c>
      <c r="AL28" s="28" t="s">
        <v>29</v>
      </c>
    </row>
    <row r="29" spans="8:38" ht="19.5" customHeight="1">
      <c r="H29" s="176"/>
      <c r="I29" s="172" t="s">
        <v>462</v>
      </c>
      <c r="J29" s="173"/>
      <c r="K29" s="174"/>
      <c r="L29" s="19">
        <f>SUM(L15:L28)</f>
        <v>36261390</v>
      </c>
      <c r="M29" s="19">
        <f>SUM(M15:M28)</f>
        <v>6124621</v>
      </c>
      <c r="AB29" s="28" t="s">
        <v>42</v>
      </c>
      <c r="AC29" s="1" t="s">
        <v>641</v>
      </c>
      <c r="AD29" s="41" t="s">
        <v>626</v>
      </c>
      <c r="AE29" s="35" t="s">
        <v>609</v>
      </c>
      <c r="AF29" s="36">
        <f ca="1" t="shared" si="4"/>
        <v>2977617</v>
      </c>
      <c r="AH29" s="122" t="str">
        <f>+'廃棄物事業経費（歳入）'!B29</f>
        <v>26366</v>
      </c>
      <c r="AI29" s="2">
        <v>29</v>
      </c>
      <c r="AK29" s="26" t="s">
        <v>642</v>
      </c>
      <c r="AL29" s="28" t="s">
        <v>30</v>
      </c>
    </row>
    <row r="30" spans="8:38" ht="19.5" customHeight="1">
      <c r="H30" s="177"/>
      <c r="I30" s="20"/>
      <c r="J30" s="24"/>
      <c r="K30" s="21" t="s">
        <v>604</v>
      </c>
      <c r="L30" s="23">
        <f>L29-L27</f>
        <v>33016459</v>
      </c>
      <c r="M30" s="23">
        <f>M29-M27</f>
        <v>4756437</v>
      </c>
      <c r="AB30" s="28" t="s">
        <v>42</v>
      </c>
      <c r="AC30" s="1" t="s">
        <v>643</v>
      </c>
      <c r="AD30" s="41" t="s">
        <v>626</v>
      </c>
      <c r="AE30" s="35" t="s">
        <v>612</v>
      </c>
      <c r="AF30" s="36">
        <f ca="1" t="shared" si="4"/>
        <v>214654</v>
      </c>
      <c r="AH30" s="122" t="str">
        <f>+'廃棄物事業経費（歳入）'!B30</f>
        <v>26367</v>
      </c>
      <c r="AI30" s="2">
        <v>30</v>
      </c>
      <c r="AK30" s="26" t="s">
        <v>644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4462766</v>
      </c>
      <c r="M31" s="17">
        <f>AF62</f>
        <v>327748</v>
      </c>
      <c r="AB31" s="28" t="s">
        <v>42</v>
      </c>
      <c r="AC31" s="1" t="s">
        <v>645</v>
      </c>
      <c r="AD31" s="41" t="s">
        <v>626</v>
      </c>
      <c r="AE31" s="35" t="s">
        <v>616</v>
      </c>
      <c r="AF31" s="36">
        <f ca="1" t="shared" si="4"/>
        <v>1915670</v>
      </c>
      <c r="AH31" s="122" t="str">
        <f>+'廃棄物事業経費（歳入）'!B31</f>
        <v>26407</v>
      </c>
      <c r="AI31" s="2">
        <v>31</v>
      </c>
      <c r="AK31" s="26" t="s">
        <v>646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47168945</v>
      </c>
      <c r="M32" s="19">
        <f>SUM(M13,M29,M31)</f>
        <v>6584002</v>
      </c>
      <c r="AB32" s="28" t="s">
        <v>42</v>
      </c>
      <c r="AC32" s="1" t="s">
        <v>647</v>
      </c>
      <c r="AD32" s="41" t="s">
        <v>626</v>
      </c>
      <c r="AE32" s="35" t="s">
        <v>619</v>
      </c>
      <c r="AF32" s="36">
        <f ca="1" t="shared" si="4"/>
        <v>5855044</v>
      </c>
      <c r="AH32" s="122" t="str">
        <f>+'廃棄物事業経費（歳入）'!B32</f>
        <v>26463</v>
      </c>
      <c r="AI32" s="2">
        <v>32</v>
      </c>
      <c r="AK32" s="26" t="s">
        <v>648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604</v>
      </c>
      <c r="L33" s="23">
        <f>SUM(L14,L30,L31)</f>
        <v>43368930</v>
      </c>
      <c r="M33" s="23">
        <f>SUM(M14,M30,M31)</f>
        <v>5209245</v>
      </c>
      <c r="AB33" s="28" t="s">
        <v>42</v>
      </c>
      <c r="AC33" s="1" t="s">
        <v>649</v>
      </c>
      <c r="AD33" s="41" t="s">
        <v>626</v>
      </c>
      <c r="AE33" s="35" t="s">
        <v>622</v>
      </c>
      <c r="AF33" s="36">
        <f ca="1" t="shared" si="4"/>
        <v>874547</v>
      </c>
      <c r="AH33" s="122" t="str">
        <f>+'廃棄物事業経費（歳入）'!B33</f>
        <v>26465</v>
      </c>
      <c r="AI33" s="2">
        <v>33</v>
      </c>
      <c r="AK33" s="26" t="s">
        <v>650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626</v>
      </c>
      <c r="AE34" s="35" t="s">
        <v>651</v>
      </c>
      <c r="AF34" s="36">
        <f ca="1" t="shared" si="4"/>
        <v>302114</v>
      </c>
      <c r="AH34" s="122" t="str">
        <f>+'廃棄物事業経費（歳入）'!B34</f>
        <v>26817</v>
      </c>
      <c r="AI34" s="2">
        <v>34</v>
      </c>
      <c r="AK34" s="26" t="s">
        <v>652</v>
      </c>
      <c r="AL34" s="28" t="s">
        <v>35</v>
      </c>
    </row>
    <row r="35" spans="28:35" ht="14.25" hidden="1">
      <c r="AB35" s="28" t="s">
        <v>42</v>
      </c>
      <c r="AC35" s="1" t="s">
        <v>653</v>
      </c>
      <c r="AD35" s="41" t="s">
        <v>626</v>
      </c>
      <c r="AE35" s="35" t="s">
        <v>654</v>
      </c>
      <c r="AF35" s="36">
        <f ca="1" t="shared" si="4"/>
        <v>4894129</v>
      </c>
      <c r="AH35" s="122" t="str">
        <f>+'廃棄物事業経費（歳入）'!B35</f>
        <v>26820</v>
      </c>
      <c r="AI35" s="2">
        <v>35</v>
      </c>
    </row>
    <row r="36" spans="28:35" ht="14.25" hidden="1">
      <c r="AB36" s="28" t="s">
        <v>42</v>
      </c>
      <c r="AC36" s="1" t="s">
        <v>655</v>
      </c>
      <c r="AD36" s="41" t="s">
        <v>626</v>
      </c>
      <c r="AE36" s="35" t="s">
        <v>656</v>
      </c>
      <c r="AF36" s="36">
        <f ca="1" t="shared" si="4"/>
        <v>3641745</v>
      </c>
      <c r="AH36" s="122" t="str">
        <f>+'廃棄物事業経費（歳入）'!B36</f>
        <v>26821</v>
      </c>
      <c r="AI36" s="2">
        <v>36</v>
      </c>
    </row>
    <row r="37" spans="28:35" ht="14.25" hidden="1">
      <c r="AB37" s="28" t="s">
        <v>42</v>
      </c>
      <c r="AC37" s="1" t="s">
        <v>657</v>
      </c>
      <c r="AD37" s="41" t="s">
        <v>626</v>
      </c>
      <c r="AE37" s="35" t="s">
        <v>658</v>
      </c>
      <c r="AF37" s="36">
        <f ca="1" t="shared" si="4"/>
        <v>372184</v>
      </c>
      <c r="AH37" s="122" t="str">
        <f>+'廃棄物事業経費（歳入）'!B37</f>
        <v>26828</v>
      </c>
      <c r="AI37" s="2">
        <v>37</v>
      </c>
    </row>
    <row r="38" spans="28:35" ht="14.25" hidden="1">
      <c r="AB38" s="28" t="s">
        <v>42</v>
      </c>
      <c r="AC38" s="1" t="s">
        <v>1</v>
      </c>
      <c r="AD38" s="41" t="s">
        <v>626</v>
      </c>
      <c r="AE38" s="35" t="s">
        <v>659</v>
      </c>
      <c r="AF38" s="35">
        <f ca="1" t="shared" si="4"/>
        <v>145042</v>
      </c>
      <c r="AH38" s="122" t="str">
        <f>+'廃棄物事業経費（歳入）'!B38</f>
        <v>26843</v>
      </c>
      <c r="AI38" s="2">
        <v>38</v>
      </c>
    </row>
    <row r="39" spans="28:35" ht="14.25" hidden="1">
      <c r="AB39" s="28" t="s">
        <v>42</v>
      </c>
      <c r="AC39" s="1" t="s">
        <v>598</v>
      </c>
      <c r="AD39" s="41" t="s">
        <v>626</v>
      </c>
      <c r="AE39" s="35" t="s">
        <v>660</v>
      </c>
      <c r="AF39" s="35">
        <f aca="true" ca="1" t="shared" si="7" ref="AF39:AF70">IF(AF$2=0,INDIRECT("'"&amp;AD39&amp;"'!"&amp;AE39&amp;$AI$2),0)</f>
        <v>3244931</v>
      </c>
      <c r="AH39" s="122" t="str">
        <f>+'廃棄物事業経費（歳入）'!B39</f>
        <v>26849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626</v>
      </c>
      <c r="AE40" s="35" t="s">
        <v>661</v>
      </c>
      <c r="AF40" s="35">
        <f ca="1" t="shared" si="7"/>
        <v>41931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42</v>
      </c>
      <c r="AC41" s="1" t="s">
        <v>1</v>
      </c>
      <c r="AD41" s="41" t="s">
        <v>626</v>
      </c>
      <c r="AE41" s="35" t="s">
        <v>662</v>
      </c>
      <c r="AF41" s="35">
        <f ca="1" t="shared" si="7"/>
        <v>4462766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44</v>
      </c>
      <c r="AC42" s="15" t="s">
        <v>625</v>
      </c>
      <c r="AD42" s="41" t="s">
        <v>626</v>
      </c>
      <c r="AE42" s="35" t="s">
        <v>663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44</v>
      </c>
      <c r="AC43" s="15" t="s">
        <v>628</v>
      </c>
      <c r="AD43" s="41" t="s">
        <v>626</v>
      </c>
      <c r="AE43" s="35" t="s">
        <v>664</v>
      </c>
      <c r="AF43" s="35">
        <f ca="1" t="shared" si="7"/>
        <v>117709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44</v>
      </c>
      <c r="AC44" s="1" t="s">
        <v>631</v>
      </c>
      <c r="AD44" s="41" t="s">
        <v>626</v>
      </c>
      <c r="AE44" s="35" t="s">
        <v>665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44</v>
      </c>
      <c r="AC45" s="15" t="s">
        <v>1</v>
      </c>
      <c r="AD45" s="41" t="s">
        <v>626</v>
      </c>
      <c r="AE45" s="35" t="s">
        <v>666</v>
      </c>
      <c r="AF45" s="35">
        <f ca="1" t="shared" si="7"/>
        <v>7351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626</v>
      </c>
      <c r="AE46" s="35" t="s">
        <v>667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44</v>
      </c>
      <c r="AC47" s="1" t="s">
        <v>598</v>
      </c>
      <c r="AD47" s="41" t="s">
        <v>626</v>
      </c>
      <c r="AE47" s="35" t="s">
        <v>668</v>
      </c>
      <c r="AF47" s="35">
        <f ca="1" t="shared" si="7"/>
        <v>6573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44</v>
      </c>
      <c r="AC48" s="1" t="s">
        <v>636</v>
      </c>
      <c r="AD48" s="41" t="s">
        <v>626</v>
      </c>
      <c r="AE48" s="35" t="s">
        <v>669</v>
      </c>
      <c r="AF48" s="35">
        <f ca="1" t="shared" si="7"/>
        <v>765986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639</v>
      </c>
      <c r="AD49" s="41" t="s">
        <v>626</v>
      </c>
      <c r="AE49" s="35" t="s">
        <v>670</v>
      </c>
      <c r="AF49" s="35">
        <f ca="1" t="shared" si="7"/>
        <v>296734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641</v>
      </c>
      <c r="AD50" s="41" t="s">
        <v>626</v>
      </c>
      <c r="AE50" s="35" t="s">
        <v>671</v>
      </c>
      <c r="AF50" s="35">
        <f ca="1" t="shared" si="7"/>
        <v>93283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643</v>
      </c>
      <c r="AD51" s="41" t="s">
        <v>626</v>
      </c>
      <c r="AE51" s="35" t="s">
        <v>672</v>
      </c>
      <c r="AF51" s="35">
        <f ca="1" t="shared" si="7"/>
        <v>582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645</v>
      </c>
      <c r="AD52" s="41" t="s">
        <v>626</v>
      </c>
      <c r="AE52" s="35" t="s">
        <v>673</v>
      </c>
      <c r="AF52" s="35">
        <f ca="1" t="shared" si="7"/>
        <v>139821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647</v>
      </c>
      <c r="AD53" s="41" t="s">
        <v>626</v>
      </c>
      <c r="AE53" s="35" t="s">
        <v>674</v>
      </c>
      <c r="AF53" s="35">
        <f ca="1" t="shared" si="7"/>
        <v>600179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649</v>
      </c>
      <c r="AD54" s="41" t="s">
        <v>626</v>
      </c>
      <c r="AE54" s="35" t="s">
        <v>675</v>
      </c>
      <c r="AF54" s="35">
        <f ca="1" t="shared" si="7"/>
        <v>38820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626</v>
      </c>
      <c r="AE55" s="35" t="s">
        <v>676</v>
      </c>
      <c r="AF55" s="35">
        <f ca="1" t="shared" si="7"/>
        <v>138981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653</v>
      </c>
      <c r="AD56" s="41" t="s">
        <v>626</v>
      </c>
      <c r="AE56" s="35" t="s">
        <v>677</v>
      </c>
      <c r="AF56" s="35">
        <f ca="1" t="shared" si="7"/>
        <v>2009909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655</v>
      </c>
      <c r="AD57" s="41" t="s">
        <v>626</v>
      </c>
      <c r="AE57" s="35" t="s">
        <v>678</v>
      </c>
      <c r="AF57" s="35">
        <f ca="1" t="shared" si="7"/>
        <v>617384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657</v>
      </c>
      <c r="AD58" s="41" t="s">
        <v>626</v>
      </c>
      <c r="AE58" s="35" t="s">
        <v>679</v>
      </c>
      <c r="AF58" s="35">
        <f ca="1" t="shared" si="7"/>
        <v>29770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1</v>
      </c>
      <c r="AD59" s="41" t="s">
        <v>626</v>
      </c>
      <c r="AE59" s="35" t="s">
        <v>680</v>
      </c>
      <c r="AF59" s="35">
        <f ca="1" t="shared" si="7"/>
        <v>24318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598</v>
      </c>
      <c r="AD60" s="41" t="s">
        <v>626</v>
      </c>
      <c r="AE60" s="35" t="s">
        <v>681</v>
      </c>
      <c r="AF60" s="35">
        <f ca="1" t="shared" si="7"/>
        <v>1368184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626</v>
      </c>
      <c r="AE61" s="35" t="s">
        <v>682</v>
      </c>
      <c r="AF61" s="35">
        <f ca="1" t="shared" si="7"/>
        <v>670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1</v>
      </c>
      <c r="AD62" s="41" t="s">
        <v>626</v>
      </c>
      <c r="AE62" s="35" t="s">
        <v>683</v>
      </c>
      <c r="AF62" s="35">
        <f ca="1" t="shared" si="7"/>
        <v>327748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2011-03-29T14:15:28Z</dcterms:modified>
  <cp:category/>
  <cp:version/>
  <cp:contentType/>
  <cp:contentStatus/>
</cp:coreProperties>
</file>