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'組合分担金内訳'!$2:$24</definedName>
    <definedName name="_xlnm.Print_Area" localSheetId="3">'廃棄物事業経費（歳出）'!$2:$31</definedName>
    <definedName name="_xlnm.Print_Area" localSheetId="2">'廃棄物事業経費（歳入）'!$2:$31</definedName>
    <definedName name="_xlnm.Print_Area" localSheetId="0">'廃棄物事業経費（市町村）'!$2:$24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<sst xmlns="http://schemas.openxmlformats.org/spreadsheetml/2006/main" count="1902" uniqueCount="648">
  <si>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</si>
  <si>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</si>
  <si>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</si>
  <si>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</si>
  <si>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</si>
  <si>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</si>
  <si>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</si>
  <si>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</si>
  <si>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</si>
  <si>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</si>
  <si>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</si>
  <si>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</si>
  <si>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</si>
  <si>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</si>
  <si>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</si>
  <si>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</si>
  <si>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</si>
  <si>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</si>
  <si>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</si>
  <si>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</si>
  <si>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</si>
  <si>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</si>
  <si>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</si>
  <si>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</si>
  <si>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</si>
  <si>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</si>
  <si>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</si>
  <si>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</si>
  <si>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</si>
  <si>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</si>
  <si>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</si>
  <si>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</si>
  <si>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</si>
  <si>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</si>
  <si>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</si>
  <si>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</si>
  <si>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</si>
  <si>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</si>
  <si>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</si>
  <si>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</si>
  <si>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</si>
  <si>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</si>
  <si>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</si>
  <si>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</si>
  <si>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</si>
  <si>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</si>
  <si>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</si>
  <si>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</si>
  <si>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</si>
  <si>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</si>
  <si>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</si>
  <si>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</si>
  <si>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</si>
  <si>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</si>
  <si>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</si>
  <si>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</si>
  <si>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</si>
  <si>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</si>
  <si>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</si>
  <si>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</si>
  <si>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</si>
  <si>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</si>
  <si>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</si>
  <si>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</si>
  <si>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</si>
  <si>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</si>
  <si>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</si>
  <si>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</si>
  <si>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</si>
  <si>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</si>
  <si>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</si>
  <si>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</si>
  <si>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</si>
  <si>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</si>
  <si>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</si>
  <si>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</si>
  <si>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</si>
  <si>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</si>
  <si>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</si>
  <si>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</si>
  <si>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</si>
  <si>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</si>
  <si>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</si>
  <si>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</si>
  <si>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</si>
  <si>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</si>
  <si>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</si>
  <si>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</si>
  <si>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</si>
  <si>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</si>
  <si>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</si>
  <si>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</si>
  <si>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</si>
  <si>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</si>
  <si>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</si>
  <si>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</si>
  <si>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</si>
  <si>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</si>
  <si>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</si>
  <si>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</si>
  <si>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</si>
  <si>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</si>
  <si>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</si>
  <si>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</si>
  <si>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</si>
  <si>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</si>
  <si>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福井県</t>
  </si>
  <si>
    <t>18000</t>
  </si>
  <si>
    <t>18000</t>
  </si>
  <si>
    <t>-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</si>
  <si>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</si>
  <si>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</si>
  <si>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</si>
  <si>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</si>
  <si>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</si>
  <si>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</si>
  <si>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</si>
  <si>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</si>
  <si>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</si>
  <si>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</si>
  <si>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</si>
  <si>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</si>
  <si>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</si>
  <si>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</si>
  <si>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</si>
  <si>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</si>
  <si>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</si>
  <si>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</si>
  <si>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</si>
  <si>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</si>
  <si>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</si>
  <si>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</si>
  <si>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</si>
  <si>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</si>
  <si>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</si>
  <si>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</si>
  <si>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</si>
  <si>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</si>
  <si>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</si>
  <si>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</si>
  <si>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</si>
  <si>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</si>
  <si>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</si>
  <si>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</si>
  <si>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</si>
  <si>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</si>
  <si>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</si>
  <si>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</si>
  <si>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</si>
  <si>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</si>
  <si>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</si>
  <si>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</si>
  <si>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</si>
  <si>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</si>
  <si>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</si>
  <si>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</si>
  <si>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</si>
  <si>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</si>
  <si>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</si>
  <si>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</si>
  <si>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</si>
  <si>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</si>
  <si>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</si>
  <si>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</si>
  <si>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</si>
  <si>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</si>
  <si>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</si>
  <si>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</si>
  <si>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</si>
  <si>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</si>
  <si>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</si>
  <si>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</si>
  <si>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</si>
  <si>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</si>
  <si>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</si>
  <si>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</si>
  <si>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</si>
  <si>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</si>
  <si>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</si>
  <si>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</si>
  <si>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</si>
  <si>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</si>
  <si>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</si>
  <si>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</si>
  <si>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</si>
  <si>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</si>
  <si>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</si>
  <si>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</si>
  <si>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</si>
  <si>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</si>
  <si>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</si>
  <si>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</si>
  <si>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</si>
  <si>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</si>
  <si>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</si>
  <si>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</si>
  <si>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</si>
  <si>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</si>
  <si>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</si>
  <si>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</si>
  <si>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</si>
  <si>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</si>
  <si>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</si>
  <si>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</si>
  <si>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</si>
  <si>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</si>
  <si>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</si>
  <si>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</si>
  <si>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</si>
  <si>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</si>
  <si>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</si>
  <si>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</si>
  <si>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</si>
  <si>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</si>
  <si>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</si>
  <si>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</si>
  <si>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</si>
  <si>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</si>
  <si>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</si>
  <si>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</si>
  <si>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</si>
  <si>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</si>
  <si>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</si>
  <si>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</si>
  <si>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</si>
  <si>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福井県</t>
  </si>
  <si>
    <t>18000</t>
  </si>
  <si>
    <t>-</t>
  </si>
  <si>
    <t>福井県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</si>
  <si>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</si>
  <si>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</si>
  <si>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</si>
  <si>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</si>
  <si>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</si>
  <si>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</si>
  <si>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</si>
  <si>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</si>
  <si>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</si>
  <si>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</si>
  <si>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</si>
  <si>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</si>
  <si>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</si>
  <si>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</si>
  <si>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</si>
  <si>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</si>
  <si>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</si>
  <si>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</si>
  <si>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</si>
  <si>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</si>
  <si>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</si>
  <si>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</si>
  <si>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</si>
  <si>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</si>
  <si>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</si>
  <si>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</si>
  <si>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</si>
  <si>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</si>
  <si>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</si>
  <si>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</si>
  <si>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</si>
  <si>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</si>
  <si>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</si>
  <si>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</si>
  <si>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</si>
  <si>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</si>
  <si>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</si>
  <si>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</si>
  <si>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</si>
  <si>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</si>
  <si>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</si>
  <si>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</si>
  <si>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</si>
  <si>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</si>
  <si>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</si>
  <si>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</si>
  <si>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</si>
  <si>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</si>
  <si>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</si>
  <si>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</si>
  <si>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</si>
  <si>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</si>
  <si>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</si>
  <si>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</si>
  <si>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</si>
  <si>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</si>
  <si>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</si>
  <si>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</si>
  <si>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</si>
  <si>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</si>
  <si>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</si>
  <si>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</si>
  <si>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</si>
  <si>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</si>
  <si>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</si>
  <si>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</si>
  <si>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</si>
  <si>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</si>
  <si>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</si>
  <si>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</si>
  <si>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福井県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</si>
  <si>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</si>
  <si>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</si>
  <si>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</si>
  <si>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</si>
  <si>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</si>
  <si>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</si>
  <si>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</si>
  <si>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</si>
  <si>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</si>
  <si>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</si>
  <si>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</si>
  <si>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</si>
  <si>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</si>
  <si>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</si>
  <si>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</si>
  <si>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</si>
  <si>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</si>
  <si>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</si>
  <si>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</si>
  <si>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</si>
  <si>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</si>
  <si>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</si>
  <si>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</si>
  <si>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</si>
  <si>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</si>
  <si>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</si>
  <si>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</si>
  <si>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</si>
  <si>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</si>
  <si>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</si>
  <si>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</si>
  <si>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</si>
  <si>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</si>
  <si>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</si>
  <si>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</si>
  <si>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</si>
  <si>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</si>
  <si>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</si>
  <si>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</si>
  <si>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</si>
  <si>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</si>
  <si>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</si>
  <si>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</si>
  <si>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</si>
  <si>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</si>
  <si>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福井県</t>
  </si>
  <si>
    <t>18000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</si>
  <si>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</si>
  <si>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</si>
  <si>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</si>
  <si>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</si>
  <si>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</si>
  <si>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</si>
  <si>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</si>
  <si>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</si>
  <si>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</si>
  <si>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</si>
  <si>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</si>
  <si>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</si>
  <si>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</si>
  <si>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</si>
  <si>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</si>
  <si>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</si>
  <si>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</si>
  <si>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</si>
  <si>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</si>
  <si>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</si>
  <si>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</si>
  <si>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</si>
  <si>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</si>
  <si>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</si>
  <si>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</si>
  <si>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</si>
  <si>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</si>
  <si>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</si>
  <si>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</si>
  <si>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</si>
  <si>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</si>
  <si>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</si>
  <si>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</si>
  <si>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</si>
  <si>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18821</t>
  </si>
  <si>
    <t>美浜・三方環境衛生組合</t>
  </si>
  <si>
    <t>18825</t>
  </si>
  <si>
    <t>福井坂井地区広域市町村圏事務組合</t>
  </si>
  <si>
    <t>18833</t>
  </si>
  <si>
    <t>大野・勝山地区広域行政事務組合</t>
  </si>
  <si>
    <t>18839</t>
  </si>
  <si>
    <t>南越清掃組合</t>
  </si>
  <si>
    <t>18840</t>
  </si>
  <si>
    <t>坂井地区環境衛生組合</t>
  </si>
  <si>
    <t>18842</t>
  </si>
  <si>
    <t>勝山・永平寺衛生管理組合</t>
  </si>
  <si>
    <t>18844</t>
  </si>
  <si>
    <t>鯖江広域衛生施設組合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</si>
  <si>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</si>
  <si>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</si>
  <si>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</si>
  <si>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</si>
  <si>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</si>
  <si>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</si>
  <si>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</si>
  <si>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</si>
  <si>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</si>
  <si>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</si>
  <si>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</si>
  <si>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</si>
  <si>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</si>
  <si>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</si>
  <si>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</si>
  <si>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</si>
  <si>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</si>
  <si>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</si>
  <si>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</si>
  <si>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</si>
  <si>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</si>
  <si>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福井県</t>
  </si>
  <si>
    <t>18201</t>
  </si>
  <si>
    <t>福井市</t>
  </si>
  <si>
    <t>鯖江広域衛生施設組合</t>
  </si>
  <si>
    <t>18202</t>
  </si>
  <si>
    <t xml:space="preserve">敦賀市 </t>
  </si>
  <si>
    <t>18204</t>
  </si>
  <si>
    <t>小浜市</t>
  </si>
  <si>
    <t>18205</t>
  </si>
  <si>
    <t>大野市</t>
  </si>
  <si>
    <t>18833</t>
  </si>
  <si>
    <t>18206</t>
  </si>
  <si>
    <t>勝山市</t>
  </si>
  <si>
    <t>18842</t>
  </si>
  <si>
    <t>勝山・永平寺衛生管理組合</t>
  </si>
  <si>
    <t>18207</t>
  </si>
  <si>
    <t>鯖江市</t>
  </si>
  <si>
    <t>18844</t>
  </si>
  <si>
    <t>18208</t>
  </si>
  <si>
    <t>あわら市</t>
  </si>
  <si>
    <t>18825</t>
  </si>
  <si>
    <t>福井坂井地区広域市町村圏事務組合</t>
  </si>
  <si>
    <t>18840</t>
  </si>
  <si>
    <t>坂井地区環境衛生組合</t>
  </si>
  <si>
    <t>18209</t>
  </si>
  <si>
    <t>越前市</t>
  </si>
  <si>
    <t>18839</t>
  </si>
  <si>
    <t>南越清掃組合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</si>
  <si>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</si>
  <si>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</si>
  <si>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</si>
  <si>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</si>
  <si>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</si>
  <si>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</si>
  <si>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</si>
  <si>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</si>
  <si>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</si>
  <si>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</si>
  <si>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</si>
  <si>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</si>
  <si>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18821</t>
  </si>
  <si>
    <t>美浜・三方環境衛生組合</t>
  </si>
  <si>
    <t>18481</t>
  </si>
  <si>
    <t>高浜町</t>
  </si>
  <si>
    <t>18483</t>
  </si>
  <si>
    <t>おおい町</t>
  </si>
  <si>
    <t>18501</t>
  </si>
  <si>
    <t>若狭町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</si>
  <si>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</si>
  <si>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</si>
  <si>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</si>
  <si>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</si>
  <si>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</si>
  <si>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</si>
  <si>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</si>
  <si>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</si>
  <si>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</si>
  <si>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</si>
  <si>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</si>
  <si>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</si>
  <si>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</si>
  <si>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</si>
  <si>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</si>
  <si>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</si>
  <si>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</si>
  <si>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</si>
  <si>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</si>
  <si>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</si>
  <si>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</si>
  <si>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</si>
  <si>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</si>
  <si>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</si>
  <si>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</si>
  <si>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</si>
  <si>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</si>
  <si>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</si>
  <si>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</si>
  <si>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</si>
  <si>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</si>
  <si>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</si>
  <si>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</si>
  <si>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</si>
  <si>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</si>
  <si>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</si>
  <si>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大野・勝山地区広域行政事務組合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</si>
  <si>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</si>
  <si>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</si>
  <si>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</si>
  <si>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</si>
  <si>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</si>
  <si>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</si>
  <si>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</si>
  <si>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</si>
  <si>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</si>
  <si>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</si>
  <si>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</si>
  <si>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</si>
  <si>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</si>
  <si>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</si>
  <si>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</si>
  <si>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</si>
  <si>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</si>
  <si>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</si>
  <si>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</si>
  <si>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</si>
  <si>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</si>
  <si>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</si>
  <si>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</si>
  <si>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</si>
  <si>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</si>
  <si>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</si>
  <si>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</si>
  <si>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</si>
  <si>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</si>
  <si>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</si>
  <si>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</si>
  <si>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</si>
  <si>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</si>
  <si>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</si>
  <si>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</si>
  <si>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</si>
  <si>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</si>
  <si>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</si>
  <si>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</si>
  <si>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</si>
  <si>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</si>
  <si>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</si>
  <si>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</si>
  <si>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</si>
  <si>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</si>
  <si>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</si>
  <si>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</si>
  <si>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</si>
  <si>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</si>
  <si>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</si>
  <si>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</si>
  <si>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</si>
  <si>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</si>
  <si>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</si>
  <si>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</si>
  <si>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</si>
  <si>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</si>
  <si>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</si>
  <si>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</si>
  <si>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</si>
  <si>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</si>
  <si>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</si>
  <si>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</si>
  <si>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</si>
  <si>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</si>
  <si>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</si>
  <si>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</si>
  <si>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</si>
  <si>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</si>
  <si>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</si>
  <si>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</si>
  <si>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</si>
  <si>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</si>
  <si>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</si>
  <si>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</si>
  <si>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</si>
  <si>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</si>
  <si>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</si>
  <si>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</si>
  <si>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</si>
  <si>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</si>
  <si>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</si>
  <si>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</si>
  <si>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</si>
  <si>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</si>
  <si>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</si>
  <si>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</si>
  <si>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</si>
  <si>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</si>
  <si>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</si>
  <si>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</si>
  <si>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</si>
  <si>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</si>
  <si>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</si>
  <si>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</si>
  <si>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</si>
  <si>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</si>
  <si>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</si>
  <si>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</si>
  <si>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</si>
  <si>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</si>
  <si>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</si>
  <si>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</si>
  <si>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</si>
  <si>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</si>
  <si>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</si>
  <si>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</si>
  <si>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18825</t>
  </si>
  <si>
    <t>福井坂井地区広域市町村圏事務組合</t>
  </si>
  <si>
    <t>18844</t>
  </si>
  <si>
    <t>鯖江広域衛生施設組合</t>
  </si>
  <si>
    <t>18833</t>
  </si>
  <si>
    <t>大野・勝山地区広域行政事務組合</t>
  </si>
  <si>
    <t>18842</t>
  </si>
  <si>
    <t>勝山・永平寺衛生管理組合</t>
  </si>
  <si>
    <t>18840</t>
  </si>
  <si>
    <t>坂井地区環境衛生組合</t>
  </si>
  <si>
    <t>18839</t>
  </si>
  <si>
    <t>南越清掃組合</t>
  </si>
  <si>
    <t>18821</t>
  </si>
  <si>
    <t>美浜・三方環境衛生組合</t>
  </si>
  <si>
    <t>美浜町</t>
  </si>
  <si>
    <t>18501</t>
  </si>
  <si>
    <t>若狭町</t>
  </si>
  <si>
    <t>福井市</t>
  </si>
  <si>
    <t>18208</t>
  </si>
  <si>
    <t>あわら市</t>
  </si>
  <si>
    <t>18210</t>
  </si>
  <si>
    <t>坂井市</t>
  </si>
  <si>
    <t>18322</t>
  </si>
  <si>
    <t>永平寺町</t>
  </si>
  <si>
    <t>大野市</t>
  </si>
  <si>
    <t>18206</t>
  </si>
  <si>
    <t>勝山市</t>
  </si>
  <si>
    <t>越前市</t>
  </si>
  <si>
    <t>18404</t>
  </si>
  <si>
    <t>南越前町</t>
  </si>
  <si>
    <t>18382</t>
  </si>
  <si>
    <t>池田町</t>
  </si>
  <si>
    <t>18207</t>
  </si>
  <si>
    <t>鯖江市</t>
  </si>
  <si>
    <t>18423</t>
  </si>
  <si>
    <t>越前町</t>
  </si>
  <si>
    <t>18442</t>
  </si>
  <si>
    <t>18201</t>
  </si>
  <si>
    <t>18205</t>
  </si>
  <si>
    <t>18209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</si>
</sst>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SUM(D8:D24)</f>
        <v>9610303</v>
      </c>
      <c r="E7" s="70">
        <f t="shared" si="0"/>
        <v>1531505</v>
      </c>
      <c r="F7" s="70">
        <f t="shared" si="0"/>
        <v>521232</v>
      </c>
      <c r="G7" s="70">
        <f t="shared" si="0"/>
        <v>2000</v>
      </c>
      <c r="H7" s="70">
        <f t="shared" si="0"/>
        <v>365300</v>
      </c>
      <c r="I7" s="70">
        <f t="shared" si="0"/>
        <v>482464</v>
      </c>
      <c r="J7" s="71" t="s">
        <v>109</v>
      </c>
      <c r="K7" s="70">
        <f aca="true" t="shared" si="1" ref="K7:R7">SUM(K8:K24)</f>
        <v>160509</v>
      </c>
      <c r="L7" s="70">
        <f t="shared" si="1"/>
        <v>8078798</v>
      </c>
      <c r="M7" s="70">
        <f t="shared" si="1"/>
        <v>1360202</v>
      </c>
      <c r="N7" s="70">
        <f t="shared" si="1"/>
        <v>93405</v>
      </c>
      <c r="O7" s="70">
        <f t="shared" si="1"/>
        <v>75967</v>
      </c>
      <c r="P7" s="70">
        <f t="shared" si="1"/>
        <v>117</v>
      </c>
      <c r="Q7" s="70">
        <f t="shared" si="1"/>
        <v>0</v>
      </c>
      <c r="R7" s="70">
        <f t="shared" si="1"/>
        <v>17018</v>
      </c>
      <c r="S7" s="71" t="s">
        <v>109</v>
      </c>
      <c r="T7" s="70">
        <f aca="true" t="shared" si="2" ref="T7:AA7">SUM(T8:T24)</f>
        <v>303</v>
      </c>
      <c r="U7" s="70">
        <f t="shared" si="2"/>
        <v>1266797</v>
      </c>
      <c r="V7" s="70">
        <f t="shared" si="2"/>
        <v>10970505</v>
      </c>
      <c r="W7" s="70">
        <f t="shared" si="2"/>
        <v>1624910</v>
      </c>
      <c r="X7" s="70">
        <f t="shared" si="2"/>
        <v>597199</v>
      </c>
      <c r="Y7" s="70">
        <f t="shared" si="2"/>
        <v>2117</v>
      </c>
      <c r="Z7" s="70">
        <f t="shared" si="2"/>
        <v>365300</v>
      </c>
      <c r="AA7" s="70">
        <f t="shared" si="2"/>
        <v>499482</v>
      </c>
      <c r="AB7" s="71" t="s">
        <v>109</v>
      </c>
      <c r="AC7" s="70">
        <f aca="true" t="shared" si="3" ref="AC7:BH7">SUM(AC8:AC24)</f>
        <v>160812</v>
      </c>
      <c r="AD7" s="70">
        <f t="shared" si="3"/>
        <v>9345595</v>
      </c>
      <c r="AE7" s="70">
        <f t="shared" si="3"/>
        <v>680368</v>
      </c>
      <c r="AF7" s="70">
        <f t="shared" si="3"/>
        <v>676593</v>
      </c>
      <c r="AG7" s="70">
        <f t="shared" si="3"/>
        <v>0</v>
      </c>
      <c r="AH7" s="70">
        <f t="shared" si="3"/>
        <v>613825</v>
      </c>
      <c r="AI7" s="70">
        <f t="shared" si="3"/>
        <v>0</v>
      </c>
      <c r="AJ7" s="70">
        <f t="shared" si="3"/>
        <v>62768</v>
      </c>
      <c r="AK7" s="70">
        <f t="shared" si="3"/>
        <v>3775</v>
      </c>
      <c r="AL7" s="70">
        <f t="shared" si="3"/>
        <v>493401</v>
      </c>
      <c r="AM7" s="70">
        <f t="shared" si="3"/>
        <v>4910360</v>
      </c>
      <c r="AN7" s="70">
        <f t="shared" si="3"/>
        <v>958515</v>
      </c>
      <c r="AO7" s="70">
        <f t="shared" si="3"/>
        <v>600296</v>
      </c>
      <c r="AP7" s="70">
        <f t="shared" si="3"/>
        <v>177392</v>
      </c>
      <c r="AQ7" s="70">
        <f t="shared" si="3"/>
        <v>171420</v>
      </c>
      <c r="AR7" s="70">
        <f t="shared" si="3"/>
        <v>9407</v>
      </c>
      <c r="AS7" s="70">
        <f t="shared" si="3"/>
        <v>646130</v>
      </c>
      <c r="AT7" s="70">
        <f t="shared" si="3"/>
        <v>57262</v>
      </c>
      <c r="AU7" s="70">
        <f t="shared" si="3"/>
        <v>519998</v>
      </c>
      <c r="AV7" s="70">
        <f t="shared" si="3"/>
        <v>68870</v>
      </c>
      <c r="AW7" s="70">
        <f t="shared" si="3"/>
        <v>7665</v>
      </c>
      <c r="AX7" s="70">
        <f t="shared" si="3"/>
        <v>3291092</v>
      </c>
      <c r="AY7" s="70">
        <f t="shared" si="3"/>
        <v>2016197</v>
      </c>
      <c r="AZ7" s="70">
        <f t="shared" si="3"/>
        <v>814454</v>
      </c>
      <c r="BA7" s="70">
        <f t="shared" si="3"/>
        <v>377583</v>
      </c>
      <c r="BB7" s="70">
        <f t="shared" si="3"/>
        <v>82858</v>
      </c>
      <c r="BC7" s="70">
        <f t="shared" si="3"/>
        <v>3359136</v>
      </c>
      <c r="BD7" s="70">
        <f t="shared" si="3"/>
        <v>6958</v>
      </c>
      <c r="BE7" s="70">
        <f t="shared" si="3"/>
        <v>167038</v>
      </c>
      <c r="BF7" s="70">
        <f t="shared" si="3"/>
        <v>5757766</v>
      </c>
      <c r="BG7" s="70">
        <f t="shared" si="3"/>
        <v>22008</v>
      </c>
      <c r="BH7" s="70">
        <f t="shared" si="3"/>
        <v>0</v>
      </c>
      <c r="BI7" s="70">
        <f aca="true" t="shared" si="4" ref="BI7:CN7">SUM(BI8:BI24)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22008</v>
      </c>
      <c r="BN7" s="70">
        <f t="shared" si="4"/>
        <v>0</v>
      </c>
      <c r="BO7" s="70">
        <f t="shared" si="4"/>
        <v>438619</v>
      </c>
      <c r="BP7" s="70">
        <f t="shared" si="4"/>
        <v>86436</v>
      </c>
      <c r="BQ7" s="70">
        <f t="shared" si="4"/>
        <v>50268</v>
      </c>
      <c r="BR7" s="70">
        <f t="shared" si="4"/>
        <v>0</v>
      </c>
      <c r="BS7" s="70">
        <f t="shared" si="4"/>
        <v>36168</v>
      </c>
      <c r="BT7" s="70">
        <f t="shared" si="4"/>
        <v>0</v>
      </c>
      <c r="BU7" s="70">
        <f t="shared" si="4"/>
        <v>177424</v>
      </c>
      <c r="BV7" s="70">
        <f t="shared" si="4"/>
        <v>0</v>
      </c>
      <c r="BW7" s="70">
        <f t="shared" si="4"/>
        <v>177424</v>
      </c>
      <c r="BX7" s="70">
        <f t="shared" si="4"/>
        <v>0</v>
      </c>
      <c r="BY7" s="70">
        <f t="shared" si="4"/>
        <v>0</v>
      </c>
      <c r="BZ7" s="70">
        <f t="shared" si="4"/>
        <v>174759</v>
      </c>
      <c r="CA7" s="70">
        <f t="shared" si="4"/>
        <v>3292</v>
      </c>
      <c r="CB7" s="70">
        <f t="shared" si="4"/>
        <v>163311</v>
      </c>
      <c r="CC7" s="70">
        <f t="shared" si="4"/>
        <v>7368</v>
      </c>
      <c r="CD7" s="70">
        <f t="shared" si="4"/>
        <v>788</v>
      </c>
      <c r="CE7" s="70">
        <f t="shared" si="4"/>
        <v>899209</v>
      </c>
      <c r="CF7" s="70">
        <f t="shared" si="4"/>
        <v>0</v>
      </c>
      <c r="CG7" s="70">
        <f t="shared" si="4"/>
        <v>366</v>
      </c>
      <c r="CH7" s="70">
        <f t="shared" si="4"/>
        <v>460993</v>
      </c>
      <c r="CI7" s="70">
        <f t="shared" si="4"/>
        <v>702376</v>
      </c>
      <c r="CJ7" s="70">
        <f t="shared" si="4"/>
        <v>676593</v>
      </c>
      <c r="CK7" s="70">
        <f t="shared" si="4"/>
        <v>0</v>
      </c>
      <c r="CL7" s="70">
        <f t="shared" si="4"/>
        <v>613825</v>
      </c>
      <c r="CM7" s="70">
        <f t="shared" si="4"/>
        <v>0</v>
      </c>
      <c r="CN7" s="70">
        <f t="shared" si="4"/>
        <v>62768</v>
      </c>
      <c r="CO7" s="70">
        <f aca="true" t="shared" si="5" ref="CO7:DT7">SUM(CO8:CO24)</f>
        <v>25783</v>
      </c>
      <c r="CP7" s="70">
        <f t="shared" si="5"/>
        <v>493401</v>
      </c>
      <c r="CQ7" s="70">
        <f t="shared" si="5"/>
        <v>5348979</v>
      </c>
      <c r="CR7" s="70">
        <f t="shared" si="5"/>
        <v>1044951</v>
      </c>
      <c r="CS7" s="70">
        <f t="shared" si="5"/>
        <v>650564</v>
      </c>
      <c r="CT7" s="70">
        <f t="shared" si="5"/>
        <v>177392</v>
      </c>
      <c r="CU7" s="70">
        <f t="shared" si="5"/>
        <v>207588</v>
      </c>
      <c r="CV7" s="70">
        <f t="shared" si="5"/>
        <v>9407</v>
      </c>
      <c r="CW7" s="70">
        <f t="shared" si="5"/>
        <v>823554</v>
      </c>
      <c r="CX7" s="70">
        <f t="shared" si="5"/>
        <v>57262</v>
      </c>
      <c r="CY7" s="70">
        <f t="shared" si="5"/>
        <v>697422</v>
      </c>
      <c r="CZ7" s="70">
        <f t="shared" si="5"/>
        <v>68870</v>
      </c>
      <c r="DA7" s="70">
        <f t="shared" si="5"/>
        <v>7665</v>
      </c>
      <c r="DB7" s="70">
        <f t="shared" si="5"/>
        <v>3465851</v>
      </c>
      <c r="DC7" s="70">
        <f t="shared" si="5"/>
        <v>2019489</v>
      </c>
      <c r="DD7" s="70">
        <f t="shared" si="5"/>
        <v>977765</v>
      </c>
      <c r="DE7" s="70">
        <f t="shared" si="5"/>
        <v>384951</v>
      </c>
      <c r="DF7" s="70">
        <f t="shared" si="5"/>
        <v>83646</v>
      </c>
      <c r="DG7" s="70">
        <f t="shared" si="5"/>
        <v>4258345</v>
      </c>
      <c r="DH7" s="70">
        <f t="shared" si="5"/>
        <v>6958</v>
      </c>
      <c r="DI7" s="70">
        <f t="shared" si="5"/>
        <v>167404</v>
      </c>
      <c r="DJ7" s="70">
        <f t="shared" si="5"/>
        <v>6218759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4">SUM(E8,+L8)</f>
        <v>2922342</v>
      </c>
      <c r="E8" s="72">
        <f aca="true" t="shared" si="7" ref="E8:E24">SUM(F8:I8)+K8</f>
        <v>533479</v>
      </c>
      <c r="F8" s="72">
        <v>0</v>
      </c>
      <c r="G8" s="72">
        <v>2000</v>
      </c>
      <c r="H8" s="72">
        <v>356100</v>
      </c>
      <c r="I8" s="72">
        <v>116918</v>
      </c>
      <c r="J8" s="73" t="s">
        <v>109</v>
      </c>
      <c r="K8" s="72">
        <v>58461</v>
      </c>
      <c r="L8" s="72">
        <v>2388863</v>
      </c>
      <c r="M8" s="72">
        <f aca="true" t="shared" si="8" ref="M8:M24">SUM(N8,+U8)</f>
        <v>50184</v>
      </c>
      <c r="N8" s="72">
        <f aca="true" t="shared" si="9" ref="N8:N24">SUM(O8:R8)+T8</f>
        <v>6224</v>
      </c>
      <c r="O8" s="72">
        <v>0</v>
      </c>
      <c r="P8" s="72">
        <v>0</v>
      </c>
      <c r="Q8" s="72">
        <v>0</v>
      </c>
      <c r="R8" s="72">
        <v>6224</v>
      </c>
      <c r="S8" s="73" t="s">
        <v>109</v>
      </c>
      <c r="T8" s="72">
        <v>0</v>
      </c>
      <c r="U8" s="72">
        <v>43960</v>
      </c>
      <c r="V8" s="72">
        <f aca="true" t="shared" si="10" ref="V8:V24">+SUM(D8,M8)</f>
        <v>2972526</v>
      </c>
      <c r="W8" s="72">
        <f aca="true" t="shared" si="11" ref="W8:W24">+SUM(E8,N8)</f>
        <v>539703</v>
      </c>
      <c r="X8" s="72">
        <f aca="true" t="shared" si="12" ref="X8:X24">+SUM(F8,O8)</f>
        <v>0</v>
      </c>
      <c r="Y8" s="72">
        <f aca="true" t="shared" si="13" ref="Y8:Y24">+SUM(G8,P8)</f>
        <v>2000</v>
      </c>
      <c r="Z8" s="72">
        <f aca="true" t="shared" si="14" ref="Z8:Z24">+SUM(H8,Q8)</f>
        <v>356100</v>
      </c>
      <c r="AA8" s="72">
        <f aca="true" t="shared" si="15" ref="AA8:AA24">+SUM(I8,R8)</f>
        <v>123142</v>
      </c>
      <c r="AB8" s="73" t="s">
        <v>109</v>
      </c>
      <c r="AC8" s="72">
        <f aca="true" t="shared" si="16" ref="AC8:AC24">+SUM(K8,T8)</f>
        <v>58461</v>
      </c>
      <c r="AD8" s="72">
        <f aca="true" t="shared" si="17" ref="AD8:AD24">+SUM(L8,U8)</f>
        <v>2432823</v>
      </c>
      <c r="AE8" s="72">
        <f aca="true" t="shared" si="18" ref="AE8:AE24">SUM(AF8,+AK8)</f>
        <v>399530</v>
      </c>
      <c r="AF8" s="72">
        <f aca="true" t="shared" si="19" ref="AF8:AF24">SUM(AG8:AJ8)</f>
        <v>399530</v>
      </c>
      <c r="AG8" s="72">
        <v>0</v>
      </c>
      <c r="AH8" s="72">
        <v>389396</v>
      </c>
      <c r="AI8" s="72">
        <v>0</v>
      </c>
      <c r="AJ8" s="72">
        <v>10134</v>
      </c>
      <c r="AK8" s="72">
        <v>0</v>
      </c>
      <c r="AL8" s="72">
        <v>26356</v>
      </c>
      <c r="AM8" s="72">
        <f aca="true" t="shared" si="20" ref="AM8:AM24">SUM(AN8,AS8,AW8,AX8,BD8)</f>
        <v>2061623</v>
      </c>
      <c r="AN8" s="72">
        <f aca="true" t="shared" si="21" ref="AN8:AN24">SUM(AO8:AR8)</f>
        <v>677517</v>
      </c>
      <c r="AO8" s="72">
        <v>342840</v>
      </c>
      <c r="AP8" s="72">
        <v>163257</v>
      </c>
      <c r="AQ8" s="72">
        <v>171420</v>
      </c>
      <c r="AR8" s="72">
        <v>0</v>
      </c>
      <c r="AS8" s="72">
        <f aca="true" t="shared" si="22" ref="AS8:AS24">SUM(AT8:AV8)</f>
        <v>193384</v>
      </c>
      <c r="AT8" s="72">
        <v>41501</v>
      </c>
      <c r="AU8" s="72">
        <v>151883</v>
      </c>
      <c r="AV8" s="72">
        <v>0</v>
      </c>
      <c r="AW8" s="72">
        <v>0</v>
      </c>
      <c r="AX8" s="72">
        <f aca="true" t="shared" si="23" ref="AX8:AX24">SUM(AY8:BB8)</f>
        <v>1183764</v>
      </c>
      <c r="AY8" s="72">
        <v>583417</v>
      </c>
      <c r="AZ8" s="72">
        <v>290472</v>
      </c>
      <c r="BA8" s="72">
        <v>227017</v>
      </c>
      <c r="BB8" s="72">
        <v>82858</v>
      </c>
      <c r="BC8" s="72">
        <v>324927</v>
      </c>
      <c r="BD8" s="72">
        <v>6958</v>
      </c>
      <c r="BE8" s="72">
        <v>109906</v>
      </c>
      <c r="BF8" s="72">
        <f aca="true" t="shared" si="24" ref="BF8:BF24">SUM(AE8,+AM8,+BE8)</f>
        <v>2571059</v>
      </c>
      <c r="BG8" s="72">
        <f aca="true" t="shared" si="25" ref="BG8:BG24">SUM(BH8,+BM8)</f>
        <v>0</v>
      </c>
      <c r="BH8" s="72">
        <f aca="true" t="shared" si="26" ref="BH8:BH2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4">SUM(BP8,BU8,BY8,BZ8,CF8)</f>
        <v>50184</v>
      </c>
      <c r="BP8" s="72">
        <f aca="true" t="shared" si="28" ref="BP8:BP24">SUM(BQ8:BT8)</f>
        <v>6224</v>
      </c>
      <c r="BQ8" s="72">
        <v>0</v>
      </c>
      <c r="BR8" s="72">
        <v>0</v>
      </c>
      <c r="BS8" s="72">
        <v>6224</v>
      </c>
      <c r="BT8" s="72">
        <v>0</v>
      </c>
      <c r="BU8" s="72">
        <f aca="true" t="shared" si="29" ref="BU8:BU24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24">SUM(CA8:CD8)</f>
        <v>43960</v>
      </c>
      <c r="CA8" s="72">
        <v>0</v>
      </c>
      <c r="CB8" s="72">
        <v>43960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f aca="true" t="shared" si="31" ref="CH8:CH24">SUM(BG8,+BO8,+CG8)</f>
        <v>50184</v>
      </c>
      <c r="CI8" s="72">
        <f aca="true" t="shared" si="32" ref="CI8:CI24">SUM(AE8,+BG8)</f>
        <v>399530</v>
      </c>
      <c r="CJ8" s="72">
        <f aca="true" t="shared" si="33" ref="CJ8:CJ24">SUM(AF8,+BH8)</f>
        <v>399530</v>
      </c>
      <c r="CK8" s="72">
        <f aca="true" t="shared" si="34" ref="CK8:CK24">SUM(AG8,+BI8)</f>
        <v>0</v>
      </c>
      <c r="CL8" s="72">
        <f aca="true" t="shared" si="35" ref="CL8:CL24">SUM(AH8,+BJ8)</f>
        <v>389396</v>
      </c>
      <c r="CM8" s="72">
        <f aca="true" t="shared" si="36" ref="CM8:CM24">SUM(AI8,+BK8)</f>
        <v>0</v>
      </c>
      <c r="CN8" s="72">
        <f aca="true" t="shared" si="37" ref="CN8:CN24">SUM(AJ8,+BL8)</f>
        <v>10134</v>
      </c>
      <c r="CO8" s="72">
        <f aca="true" t="shared" si="38" ref="CO8:CO24">SUM(AK8,+BM8)</f>
        <v>0</v>
      </c>
      <c r="CP8" s="72">
        <f aca="true" t="shared" si="39" ref="CP8:CP24">SUM(AL8,+BN8)</f>
        <v>26356</v>
      </c>
      <c r="CQ8" s="72">
        <f aca="true" t="shared" si="40" ref="CQ8:CQ24">SUM(AM8,+BO8)</f>
        <v>2111807</v>
      </c>
      <c r="CR8" s="72">
        <f aca="true" t="shared" si="41" ref="CR8:CR24">SUM(AN8,+BP8)</f>
        <v>683741</v>
      </c>
      <c r="CS8" s="72">
        <f aca="true" t="shared" si="42" ref="CS8:CS24">SUM(AO8,+BQ8)</f>
        <v>342840</v>
      </c>
      <c r="CT8" s="72">
        <f aca="true" t="shared" si="43" ref="CT8:CT24">SUM(AP8,+BR8)</f>
        <v>163257</v>
      </c>
      <c r="CU8" s="72">
        <f aca="true" t="shared" si="44" ref="CU8:CU24">SUM(AQ8,+BS8)</f>
        <v>177644</v>
      </c>
      <c r="CV8" s="72">
        <f aca="true" t="shared" si="45" ref="CV8:CV24">SUM(AR8,+BT8)</f>
        <v>0</v>
      </c>
      <c r="CW8" s="72">
        <f aca="true" t="shared" si="46" ref="CW8:CW24">SUM(AS8,+BU8)</f>
        <v>193384</v>
      </c>
      <c r="CX8" s="72">
        <f aca="true" t="shared" si="47" ref="CX8:CX24">SUM(AT8,+BV8)</f>
        <v>41501</v>
      </c>
      <c r="CY8" s="72">
        <f aca="true" t="shared" si="48" ref="CY8:CY24">SUM(AU8,+BW8)</f>
        <v>151883</v>
      </c>
      <c r="CZ8" s="72">
        <f aca="true" t="shared" si="49" ref="CZ8:CZ24">SUM(AV8,+BX8)</f>
        <v>0</v>
      </c>
      <c r="DA8" s="72">
        <f aca="true" t="shared" si="50" ref="DA8:DA24">SUM(AW8,+BY8)</f>
        <v>0</v>
      </c>
      <c r="DB8" s="72">
        <f aca="true" t="shared" si="51" ref="DB8:DB24">SUM(AX8,+BZ8)</f>
        <v>1227724</v>
      </c>
      <c r="DC8" s="72">
        <f aca="true" t="shared" si="52" ref="DC8:DC24">SUM(AY8,+CA8)</f>
        <v>583417</v>
      </c>
      <c r="DD8" s="72">
        <f aca="true" t="shared" si="53" ref="DD8:DD24">SUM(AZ8,+CB8)</f>
        <v>334432</v>
      </c>
      <c r="DE8" s="72">
        <f aca="true" t="shared" si="54" ref="DE8:DE24">SUM(BA8,+CC8)</f>
        <v>227017</v>
      </c>
      <c r="DF8" s="72">
        <f aca="true" t="shared" si="55" ref="DF8:DF24">SUM(BB8,+CD8)</f>
        <v>82858</v>
      </c>
      <c r="DG8" s="72">
        <f aca="true" t="shared" si="56" ref="DG8:DG24">SUM(BC8,+CE8)</f>
        <v>324927</v>
      </c>
      <c r="DH8" s="72">
        <f aca="true" t="shared" si="57" ref="DH8:DH24">SUM(BD8,+CF8)</f>
        <v>6958</v>
      </c>
      <c r="DI8" s="72">
        <f aca="true" t="shared" si="58" ref="DI8:DI24">SUM(BE8,+CG8)</f>
        <v>109906</v>
      </c>
      <c r="DJ8" s="72">
        <f aca="true" t="shared" si="59" ref="DJ8:DJ24">SUM(BF8,+CH8)</f>
        <v>2621243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696522</v>
      </c>
      <c r="E9" s="72">
        <f t="shared" si="7"/>
        <v>277587</v>
      </c>
      <c r="F9" s="72">
        <v>196000</v>
      </c>
      <c r="G9" s="72">
        <v>0</v>
      </c>
      <c r="H9" s="72">
        <v>9200</v>
      </c>
      <c r="I9" s="72">
        <v>40023</v>
      </c>
      <c r="J9" s="73" t="s">
        <v>109</v>
      </c>
      <c r="K9" s="72">
        <v>32364</v>
      </c>
      <c r="L9" s="72">
        <v>418935</v>
      </c>
      <c r="M9" s="72">
        <f t="shared" si="8"/>
        <v>102484</v>
      </c>
      <c r="N9" s="72">
        <f t="shared" si="9"/>
        <v>3447</v>
      </c>
      <c r="O9" s="72">
        <v>0</v>
      </c>
      <c r="P9" s="72">
        <v>0</v>
      </c>
      <c r="Q9" s="72">
        <v>0</v>
      </c>
      <c r="R9" s="72">
        <v>3447</v>
      </c>
      <c r="S9" s="73" t="s">
        <v>109</v>
      </c>
      <c r="T9" s="72">
        <v>0</v>
      </c>
      <c r="U9" s="72">
        <v>99037</v>
      </c>
      <c r="V9" s="72">
        <f t="shared" si="10"/>
        <v>799006</v>
      </c>
      <c r="W9" s="72">
        <f t="shared" si="11"/>
        <v>281034</v>
      </c>
      <c r="X9" s="72">
        <f t="shared" si="12"/>
        <v>196000</v>
      </c>
      <c r="Y9" s="72">
        <f t="shared" si="13"/>
        <v>0</v>
      </c>
      <c r="Z9" s="72">
        <f t="shared" si="14"/>
        <v>9200</v>
      </c>
      <c r="AA9" s="72">
        <f t="shared" si="15"/>
        <v>43470</v>
      </c>
      <c r="AB9" s="73" t="s">
        <v>109</v>
      </c>
      <c r="AC9" s="72">
        <f t="shared" si="16"/>
        <v>32364</v>
      </c>
      <c r="AD9" s="72">
        <f t="shared" si="17"/>
        <v>517972</v>
      </c>
      <c r="AE9" s="72">
        <f t="shared" si="18"/>
        <v>49445</v>
      </c>
      <c r="AF9" s="72">
        <f t="shared" si="19"/>
        <v>49445</v>
      </c>
      <c r="AG9" s="72">
        <v>0</v>
      </c>
      <c r="AH9" s="72">
        <v>49445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629257</v>
      </c>
      <c r="AN9" s="72">
        <f t="shared" si="21"/>
        <v>71738</v>
      </c>
      <c r="AO9" s="72">
        <v>71738</v>
      </c>
      <c r="AP9" s="72">
        <v>0</v>
      </c>
      <c r="AQ9" s="72">
        <v>0</v>
      </c>
      <c r="AR9" s="72">
        <v>0</v>
      </c>
      <c r="AS9" s="72">
        <f t="shared" si="22"/>
        <v>189145</v>
      </c>
      <c r="AT9" s="72">
        <v>178</v>
      </c>
      <c r="AU9" s="72">
        <v>157787</v>
      </c>
      <c r="AV9" s="72">
        <v>31180</v>
      </c>
      <c r="AW9" s="72">
        <v>7665</v>
      </c>
      <c r="AX9" s="72">
        <f t="shared" si="23"/>
        <v>360709</v>
      </c>
      <c r="AY9" s="72">
        <v>147525</v>
      </c>
      <c r="AZ9" s="72">
        <v>186475</v>
      </c>
      <c r="BA9" s="72">
        <v>26709</v>
      </c>
      <c r="BB9" s="72">
        <v>0</v>
      </c>
      <c r="BC9" s="72">
        <v>0</v>
      </c>
      <c r="BD9" s="72">
        <v>0</v>
      </c>
      <c r="BE9" s="72">
        <v>17820</v>
      </c>
      <c r="BF9" s="72">
        <f t="shared" si="24"/>
        <v>696522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102484</v>
      </c>
      <c r="BP9" s="72">
        <f t="shared" si="28"/>
        <v>30478</v>
      </c>
      <c r="BQ9" s="72">
        <v>17339</v>
      </c>
      <c r="BR9" s="72">
        <v>0</v>
      </c>
      <c r="BS9" s="72">
        <v>13139</v>
      </c>
      <c r="BT9" s="72">
        <v>0</v>
      </c>
      <c r="BU9" s="72">
        <f t="shared" si="29"/>
        <v>65927</v>
      </c>
      <c r="BV9" s="72">
        <v>0</v>
      </c>
      <c r="BW9" s="72">
        <v>65927</v>
      </c>
      <c r="BX9" s="72">
        <v>0</v>
      </c>
      <c r="BY9" s="72">
        <v>0</v>
      </c>
      <c r="BZ9" s="72">
        <f t="shared" si="30"/>
        <v>6079</v>
      </c>
      <c r="CA9" s="72">
        <v>306</v>
      </c>
      <c r="CB9" s="72">
        <v>4985</v>
      </c>
      <c r="CC9" s="72">
        <v>0</v>
      </c>
      <c r="CD9" s="72">
        <v>788</v>
      </c>
      <c r="CE9" s="72">
        <v>0</v>
      </c>
      <c r="CF9" s="72">
        <v>0</v>
      </c>
      <c r="CG9" s="72">
        <v>0</v>
      </c>
      <c r="CH9" s="72">
        <f t="shared" si="31"/>
        <v>102484</v>
      </c>
      <c r="CI9" s="72">
        <f t="shared" si="32"/>
        <v>49445</v>
      </c>
      <c r="CJ9" s="72">
        <f t="shared" si="33"/>
        <v>49445</v>
      </c>
      <c r="CK9" s="72">
        <f t="shared" si="34"/>
        <v>0</v>
      </c>
      <c r="CL9" s="72">
        <f t="shared" si="35"/>
        <v>49445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731741</v>
      </c>
      <c r="CR9" s="72">
        <f t="shared" si="41"/>
        <v>102216</v>
      </c>
      <c r="CS9" s="72">
        <f t="shared" si="42"/>
        <v>89077</v>
      </c>
      <c r="CT9" s="72">
        <f t="shared" si="43"/>
        <v>0</v>
      </c>
      <c r="CU9" s="72">
        <f t="shared" si="44"/>
        <v>13139</v>
      </c>
      <c r="CV9" s="72">
        <f t="shared" si="45"/>
        <v>0</v>
      </c>
      <c r="CW9" s="72">
        <f t="shared" si="46"/>
        <v>255072</v>
      </c>
      <c r="CX9" s="72">
        <f t="shared" si="47"/>
        <v>178</v>
      </c>
      <c r="CY9" s="72">
        <f t="shared" si="48"/>
        <v>223714</v>
      </c>
      <c r="CZ9" s="72">
        <f t="shared" si="49"/>
        <v>31180</v>
      </c>
      <c r="DA9" s="72">
        <f t="shared" si="50"/>
        <v>7665</v>
      </c>
      <c r="DB9" s="72">
        <f t="shared" si="51"/>
        <v>366788</v>
      </c>
      <c r="DC9" s="72">
        <f t="shared" si="52"/>
        <v>147831</v>
      </c>
      <c r="DD9" s="72">
        <f t="shared" si="53"/>
        <v>191460</v>
      </c>
      <c r="DE9" s="72">
        <f t="shared" si="54"/>
        <v>26709</v>
      </c>
      <c r="DF9" s="72">
        <f t="shared" si="55"/>
        <v>788</v>
      </c>
      <c r="DG9" s="72">
        <f t="shared" si="56"/>
        <v>0</v>
      </c>
      <c r="DH9" s="72">
        <f t="shared" si="57"/>
        <v>0</v>
      </c>
      <c r="DI9" s="72">
        <f t="shared" si="58"/>
        <v>17820</v>
      </c>
      <c r="DJ9" s="72">
        <f t="shared" si="59"/>
        <v>799006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598460</v>
      </c>
      <c r="E10" s="72">
        <f t="shared" si="7"/>
        <v>47982</v>
      </c>
      <c r="F10" s="72">
        <v>11517</v>
      </c>
      <c r="G10" s="72">
        <v>0</v>
      </c>
      <c r="H10" s="72">
        <v>0</v>
      </c>
      <c r="I10" s="72">
        <v>31471</v>
      </c>
      <c r="J10" s="73" t="s">
        <v>109</v>
      </c>
      <c r="K10" s="72">
        <v>4994</v>
      </c>
      <c r="L10" s="72">
        <v>550478</v>
      </c>
      <c r="M10" s="72">
        <f t="shared" si="8"/>
        <v>72499</v>
      </c>
      <c r="N10" s="72">
        <f t="shared" si="9"/>
        <v>2020</v>
      </c>
      <c r="O10" s="72">
        <v>0</v>
      </c>
      <c r="P10" s="72">
        <v>0</v>
      </c>
      <c r="Q10" s="72">
        <v>0</v>
      </c>
      <c r="R10" s="72">
        <v>1767</v>
      </c>
      <c r="S10" s="73" t="s">
        <v>109</v>
      </c>
      <c r="T10" s="72">
        <v>253</v>
      </c>
      <c r="U10" s="72">
        <v>70479</v>
      </c>
      <c r="V10" s="72">
        <f t="shared" si="10"/>
        <v>670959</v>
      </c>
      <c r="W10" s="72">
        <f t="shared" si="11"/>
        <v>50002</v>
      </c>
      <c r="X10" s="72">
        <f t="shared" si="12"/>
        <v>11517</v>
      </c>
      <c r="Y10" s="72">
        <f t="shared" si="13"/>
        <v>0</v>
      </c>
      <c r="Z10" s="72">
        <f t="shared" si="14"/>
        <v>0</v>
      </c>
      <c r="AA10" s="72">
        <f t="shared" si="15"/>
        <v>33238</v>
      </c>
      <c r="AB10" s="73" t="s">
        <v>109</v>
      </c>
      <c r="AC10" s="72">
        <f t="shared" si="16"/>
        <v>5247</v>
      </c>
      <c r="AD10" s="72">
        <f t="shared" si="17"/>
        <v>620957</v>
      </c>
      <c r="AE10" s="72">
        <f t="shared" si="18"/>
        <v>52634</v>
      </c>
      <c r="AF10" s="72">
        <f t="shared" si="19"/>
        <v>52634</v>
      </c>
      <c r="AG10" s="72">
        <v>0</v>
      </c>
      <c r="AH10" s="72">
        <v>0</v>
      </c>
      <c r="AI10" s="72">
        <v>0</v>
      </c>
      <c r="AJ10" s="72">
        <v>52634</v>
      </c>
      <c r="AK10" s="72">
        <v>0</v>
      </c>
      <c r="AL10" s="72">
        <v>0</v>
      </c>
      <c r="AM10" s="72">
        <f t="shared" si="20"/>
        <v>545826</v>
      </c>
      <c r="AN10" s="72">
        <f t="shared" si="21"/>
        <v>92480</v>
      </c>
      <c r="AO10" s="72">
        <v>92480</v>
      </c>
      <c r="AP10" s="72">
        <v>0</v>
      </c>
      <c r="AQ10" s="72">
        <v>0</v>
      </c>
      <c r="AR10" s="72">
        <v>0</v>
      </c>
      <c r="AS10" s="72">
        <f t="shared" si="22"/>
        <v>107297</v>
      </c>
      <c r="AT10" s="72">
        <v>5602</v>
      </c>
      <c r="AU10" s="72">
        <v>93193</v>
      </c>
      <c r="AV10" s="72">
        <v>8502</v>
      </c>
      <c r="AW10" s="72">
        <v>0</v>
      </c>
      <c r="AX10" s="72">
        <f t="shared" si="23"/>
        <v>346049</v>
      </c>
      <c r="AY10" s="72">
        <v>114314</v>
      </c>
      <c r="AZ10" s="72">
        <v>117680</v>
      </c>
      <c r="BA10" s="72">
        <v>114055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598460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72499</v>
      </c>
      <c r="BP10" s="72">
        <f t="shared" si="28"/>
        <v>9459</v>
      </c>
      <c r="BQ10" s="72">
        <v>9459</v>
      </c>
      <c r="BR10" s="72">
        <v>0</v>
      </c>
      <c r="BS10" s="72">
        <v>0</v>
      </c>
      <c r="BT10" s="72">
        <v>0</v>
      </c>
      <c r="BU10" s="72">
        <f t="shared" si="29"/>
        <v>27398</v>
      </c>
      <c r="BV10" s="72">
        <v>0</v>
      </c>
      <c r="BW10" s="72">
        <v>27398</v>
      </c>
      <c r="BX10" s="72">
        <v>0</v>
      </c>
      <c r="BY10" s="72">
        <v>0</v>
      </c>
      <c r="BZ10" s="72">
        <f t="shared" si="30"/>
        <v>35642</v>
      </c>
      <c r="CA10" s="72">
        <v>0</v>
      </c>
      <c r="CB10" s="72">
        <v>35642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72499</v>
      </c>
      <c r="CI10" s="72">
        <f t="shared" si="32"/>
        <v>52634</v>
      </c>
      <c r="CJ10" s="72">
        <f t="shared" si="33"/>
        <v>52634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52634</v>
      </c>
      <c r="CO10" s="72">
        <f t="shared" si="38"/>
        <v>0</v>
      </c>
      <c r="CP10" s="72">
        <f t="shared" si="39"/>
        <v>0</v>
      </c>
      <c r="CQ10" s="72">
        <f t="shared" si="40"/>
        <v>618325</v>
      </c>
      <c r="CR10" s="72">
        <f t="shared" si="41"/>
        <v>101939</v>
      </c>
      <c r="CS10" s="72">
        <f t="shared" si="42"/>
        <v>101939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134695</v>
      </c>
      <c r="CX10" s="72">
        <f t="shared" si="47"/>
        <v>5602</v>
      </c>
      <c r="CY10" s="72">
        <f t="shared" si="48"/>
        <v>120591</v>
      </c>
      <c r="CZ10" s="72">
        <f t="shared" si="49"/>
        <v>8502</v>
      </c>
      <c r="DA10" s="72">
        <f t="shared" si="50"/>
        <v>0</v>
      </c>
      <c r="DB10" s="72">
        <f t="shared" si="51"/>
        <v>381691</v>
      </c>
      <c r="DC10" s="72">
        <f t="shared" si="52"/>
        <v>114314</v>
      </c>
      <c r="DD10" s="72">
        <f t="shared" si="53"/>
        <v>153322</v>
      </c>
      <c r="DE10" s="72">
        <f t="shared" si="54"/>
        <v>114055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670959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496634</v>
      </c>
      <c r="E11" s="72">
        <f t="shared" si="7"/>
        <v>43605</v>
      </c>
      <c r="F11" s="72">
        <v>0</v>
      </c>
      <c r="G11" s="72">
        <v>0</v>
      </c>
      <c r="H11" s="72">
        <v>0</v>
      </c>
      <c r="I11" s="72">
        <v>19165</v>
      </c>
      <c r="J11" s="73" t="s">
        <v>109</v>
      </c>
      <c r="K11" s="72">
        <v>24440</v>
      </c>
      <c r="L11" s="72">
        <v>453029</v>
      </c>
      <c r="M11" s="72">
        <f t="shared" si="8"/>
        <v>84320</v>
      </c>
      <c r="N11" s="72">
        <f t="shared" si="9"/>
        <v>4464</v>
      </c>
      <c r="O11" s="72">
        <v>0</v>
      </c>
      <c r="P11" s="72">
        <v>0</v>
      </c>
      <c r="Q11" s="72">
        <v>0</v>
      </c>
      <c r="R11" s="72">
        <v>4434</v>
      </c>
      <c r="S11" s="73" t="s">
        <v>109</v>
      </c>
      <c r="T11" s="72">
        <v>30</v>
      </c>
      <c r="U11" s="72">
        <v>79856</v>
      </c>
      <c r="V11" s="72">
        <f t="shared" si="10"/>
        <v>580954</v>
      </c>
      <c r="W11" s="72">
        <f t="shared" si="11"/>
        <v>48069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23599</v>
      </c>
      <c r="AB11" s="73" t="s">
        <v>109</v>
      </c>
      <c r="AC11" s="72">
        <f t="shared" si="16"/>
        <v>24470</v>
      </c>
      <c r="AD11" s="72">
        <f t="shared" si="17"/>
        <v>532885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162878</v>
      </c>
      <c r="AN11" s="72">
        <f t="shared" si="21"/>
        <v>19769</v>
      </c>
      <c r="AO11" s="72">
        <v>19769</v>
      </c>
      <c r="AP11" s="72">
        <v>0</v>
      </c>
      <c r="AQ11" s="72">
        <v>0</v>
      </c>
      <c r="AR11" s="72">
        <v>0</v>
      </c>
      <c r="AS11" s="72">
        <f t="shared" si="22"/>
        <v>9745</v>
      </c>
      <c r="AT11" s="72">
        <v>5469</v>
      </c>
      <c r="AU11" s="72">
        <v>1278</v>
      </c>
      <c r="AV11" s="72">
        <v>2998</v>
      </c>
      <c r="AW11" s="72">
        <v>0</v>
      </c>
      <c r="AX11" s="72">
        <f t="shared" si="23"/>
        <v>133364</v>
      </c>
      <c r="AY11" s="72">
        <v>133290</v>
      </c>
      <c r="AZ11" s="72">
        <v>74</v>
      </c>
      <c r="BA11" s="72">
        <v>0</v>
      </c>
      <c r="BB11" s="72">
        <v>0</v>
      </c>
      <c r="BC11" s="72">
        <v>333107</v>
      </c>
      <c r="BD11" s="72">
        <v>0</v>
      </c>
      <c r="BE11" s="72">
        <v>649</v>
      </c>
      <c r="BF11" s="72">
        <f t="shared" si="24"/>
        <v>163527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84320</v>
      </c>
      <c r="BP11" s="72">
        <f t="shared" si="28"/>
        <v>30316</v>
      </c>
      <c r="BQ11" s="72">
        <v>13511</v>
      </c>
      <c r="BR11" s="72">
        <v>0</v>
      </c>
      <c r="BS11" s="72">
        <v>16805</v>
      </c>
      <c r="BT11" s="72">
        <v>0</v>
      </c>
      <c r="BU11" s="72">
        <f t="shared" si="29"/>
        <v>51018</v>
      </c>
      <c r="BV11" s="72">
        <v>0</v>
      </c>
      <c r="BW11" s="72">
        <v>51018</v>
      </c>
      <c r="BX11" s="72">
        <v>0</v>
      </c>
      <c r="BY11" s="72">
        <v>0</v>
      </c>
      <c r="BZ11" s="72">
        <f t="shared" si="30"/>
        <v>2986</v>
      </c>
      <c r="CA11" s="72">
        <v>2986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84320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247198</v>
      </c>
      <c r="CR11" s="72">
        <f t="shared" si="41"/>
        <v>50085</v>
      </c>
      <c r="CS11" s="72">
        <f t="shared" si="42"/>
        <v>33280</v>
      </c>
      <c r="CT11" s="72">
        <f t="shared" si="43"/>
        <v>0</v>
      </c>
      <c r="CU11" s="72">
        <f t="shared" si="44"/>
        <v>16805</v>
      </c>
      <c r="CV11" s="72">
        <f t="shared" si="45"/>
        <v>0</v>
      </c>
      <c r="CW11" s="72">
        <f t="shared" si="46"/>
        <v>60763</v>
      </c>
      <c r="CX11" s="72">
        <f t="shared" si="47"/>
        <v>5469</v>
      </c>
      <c r="CY11" s="72">
        <f t="shared" si="48"/>
        <v>52296</v>
      </c>
      <c r="CZ11" s="72">
        <f t="shared" si="49"/>
        <v>2998</v>
      </c>
      <c r="DA11" s="72">
        <f t="shared" si="50"/>
        <v>0</v>
      </c>
      <c r="DB11" s="72">
        <f t="shared" si="51"/>
        <v>136350</v>
      </c>
      <c r="DC11" s="72">
        <f t="shared" si="52"/>
        <v>136276</v>
      </c>
      <c r="DD11" s="72">
        <f t="shared" si="53"/>
        <v>74</v>
      </c>
      <c r="DE11" s="72">
        <f t="shared" si="54"/>
        <v>0</v>
      </c>
      <c r="DF11" s="72">
        <f t="shared" si="55"/>
        <v>0</v>
      </c>
      <c r="DG11" s="72">
        <f t="shared" si="56"/>
        <v>333107</v>
      </c>
      <c r="DH11" s="72">
        <f t="shared" si="57"/>
        <v>0</v>
      </c>
      <c r="DI11" s="72">
        <f t="shared" si="58"/>
        <v>649</v>
      </c>
      <c r="DJ11" s="72">
        <f t="shared" si="59"/>
        <v>247847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331962</v>
      </c>
      <c r="E12" s="74">
        <f t="shared" si="7"/>
        <v>3830</v>
      </c>
      <c r="F12" s="74">
        <v>0</v>
      </c>
      <c r="G12" s="74">
        <v>0</v>
      </c>
      <c r="H12" s="74">
        <v>0</v>
      </c>
      <c r="I12" s="74">
        <v>3830</v>
      </c>
      <c r="J12" s="75" t="s">
        <v>109</v>
      </c>
      <c r="K12" s="74">
        <v>0</v>
      </c>
      <c r="L12" s="74">
        <v>328132</v>
      </c>
      <c r="M12" s="74">
        <f t="shared" si="8"/>
        <v>36313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0</v>
      </c>
      <c r="U12" s="74">
        <v>36313</v>
      </c>
      <c r="V12" s="74">
        <f t="shared" si="10"/>
        <v>368275</v>
      </c>
      <c r="W12" s="74">
        <f t="shared" si="11"/>
        <v>3830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3830</v>
      </c>
      <c r="AB12" s="75" t="s">
        <v>109</v>
      </c>
      <c r="AC12" s="74">
        <f t="shared" si="16"/>
        <v>0</v>
      </c>
      <c r="AD12" s="74">
        <f t="shared" si="17"/>
        <v>364445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82033</v>
      </c>
      <c r="AN12" s="74">
        <f t="shared" si="21"/>
        <v>28100</v>
      </c>
      <c r="AO12" s="74">
        <v>19936</v>
      </c>
      <c r="AP12" s="74">
        <v>0</v>
      </c>
      <c r="AQ12" s="74">
        <v>0</v>
      </c>
      <c r="AR12" s="74">
        <v>8164</v>
      </c>
      <c r="AS12" s="74">
        <f t="shared" si="22"/>
        <v>5188</v>
      </c>
      <c r="AT12" s="74">
        <v>0</v>
      </c>
      <c r="AU12" s="74">
        <v>0</v>
      </c>
      <c r="AV12" s="74">
        <v>5188</v>
      </c>
      <c r="AW12" s="74">
        <v>0</v>
      </c>
      <c r="AX12" s="74">
        <f t="shared" si="23"/>
        <v>48745</v>
      </c>
      <c r="AY12" s="74">
        <v>48745</v>
      </c>
      <c r="AZ12" s="74">
        <v>0</v>
      </c>
      <c r="BA12" s="74">
        <v>0</v>
      </c>
      <c r="BB12" s="74">
        <v>0</v>
      </c>
      <c r="BC12" s="74">
        <v>233225</v>
      </c>
      <c r="BD12" s="74">
        <v>0</v>
      </c>
      <c r="BE12" s="74">
        <v>16704</v>
      </c>
      <c r="BF12" s="74">
        <f t="shared" si="24"/>
        <v>98737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1520</v>
      </c>
      <c r="BP12" s="74">
        <f t="shared" si="28"/>
        <v>1520</v>
      </c>
      <c r="BQ12" s="74">
        <v>1520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34793</v>
      </c>
      <c r="CF12" s="74">
        <v>0</v>
      </c>
      <c r="CG12" s="74">
        <v>0</v>
      </c>
      <c r="CH12" s="74">
        <f t="shared" si="31"/>
        <v>1520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83553</v>
      </c>
      <c r="CR12" s="74">
        <f t="shared" si="41"/>
        <v>29620</v>
      </c>
      <c r="CS12" s="74">
        <f t="shared" si="42"/>
        <v>21456</v>
      </c>
      <c r="CT12" s="74">
        <f t="shared" si="43"/>
        <v>0</v>
      </c>
      <c r="CU12" s="74">
        <f t="shared" si="44"/>
        <v>0</v>
      </c>
      <c r="CV12" s="74">
        <f t="shared" si="45"/>
        <v>8164</v>
      </c>
      <c r="CW12" s="74">
        <f t="shared" si="46"/>
        <v>5188</v>
      </c>
      <c r="CX12" s="74">
        <f t="shared" si="47"/>
        <v>0</v>
      </c>
      <c r="CY12" s="74">
        <f t="shared" si="48"/>
        <v>0</v>
      </c>
      <c r="CZ12" s="74">
        <f t="shared" si="49"/>
        <v>5188</v>
      </c>
      <c r="DA12" s="74">
        <f t="shared" si="50"/>
        <v>0</v>
      </c>
      <c r="DB12" s="74">
        <f t="shared" si="51"/>
        <v>48745</v>
      </c>
      <c r="DC12" s="74">
        <f t="shared" si="52"/>
        <v>48745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268018</v>
      </c>
      <c r="DH12" s="74">
        <f t="shared" si="57"/>
        <v>0</v>
      </c>
      <c r="DI12" s="74">
        <f t="shared" si="58"/>
        <v>16704</v>
      </c>
      <c r="DJ12" s="74">
        <f t="shared" si="59"/>
        <v>100257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742989</v>
      </c>
      <c r="E13" s="74">
        <f t="shared" si="7"/>
        <v>33528</v>
      </c>
      <c r="F13" s="74">
        <v>0</v>
      </c>
      <c r="G13" s="74">
        <v>0</v>
      </c>
      <c r="H13" s="74">
        <v>0</v>
      </c>
      <c r="I13" s="74">
        <v>16923</v>
      </c>
      <c r="J13" s="75" t="s">
        <v>109</v>
      </c>
      <c r="K13" s="74">
        <v>16605</v>
      </c>
      <c r="L13" s="74">
        <v>709461</v>
      </c>
      <c r="M13" s="74">
        <f t="shared" si="8"/>
        <v>102516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102516</v>
      </c>
      <c r="V13" s="74">
        <f t="shared" si="10"/>
        <v>845505</v>
      </c>
      <c r="W13" s="74">
        <f t="shared" si="11"/>
        <v>33528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16923</v>
      </c>
      <c r="AB13" s="75" t="s">
        <v>109</v>
      </c>
      <c r="AC13" s="74">
        <f t="shared" si="16"/>
        <v>16605</v>
      </c>
      <c r="AD13" s="74">
        <f t="shared" si="17"/>
        <v>811977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315637</v>
      </c>
      <c r="AN13" s="74">
        <f t="shared" si="21"/>
        <v>31579</v>
      </c>
      <c r="AO13" s="74">
        <v>31579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284058</v>
      </c>
      <c r="AY13" s="74">
        <v>275067</v>
      </c>
      <c r="AZ13" s="74">
        <v>8991</v>
      </c>
      <c r="BA13" s="74">
        <v>0</v>
      </c>
      <c r="BB13" s="74">
        <v>0</v>
      </c>
      <c r="BC13" s="74">
        <v>427352</v>
      </c>
      <c r="BD13" s="74">
        <v>0</v>
      </c>
      <c r="BE13" s="74">
        <v>0</v>
      </c>
      <c r="BF13" s="74">
        <f t="shared" si="24"/>
        <v>315637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102516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315637</v>
      </c>
      <c r="CR13" s="74">
        <f t="shared" si="41"/>
        <v>31579</v>
      </c>
      <c r="CS13" s="74">
        <f t="shared" si="42"/>
        <v>31579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284058</v>
      </c>
      <c r="DC13" s="74">
        <f t="shared" si="52"/>
        <v>275067</v>
      </c>
      <c r="DD13" s="74">
        <f t="shared" si="53"/>
        <v>8991</v>
      </c>
      <c r="DE13" s="74">
        <f t="shared" si="54"/>
        <v>0</v>
      </c>
      <c r="DF13" s="74">
        <f t="shared" si="55"/>
        <v>0</v>
      </c>
      <c r="DG13" s="74">
        <f t="shared" si="56"/>
        <v>529868</v>
      </c>
      <c r="DH13" s="74">
        <f t="shared" si="57"/>
        <v>0</v>
      </c>
      <c r="DI13" s="74">
        <f t="shared" si="58"/>
        <v>0</v>
      </c>
      <c r="DJ13" s="74">
        <f t="shared" si="59"/>
        <v>315637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253382</v>
      </c>
      <c r="E14" s="74">
        <f t="shared" si="7"/>
        <v>60872</v>
      </c>
      <c r="F14" s="74">
        <v>0</v>
      </c>
      <c r="G14" s="74">
        <v>0</v>
      </c>
      <c r="H14" s="74">
        <v>0</v>
      </c>
      <c r="I14" s="74">
        <v>60872</v>
      </c>
      <c r="J14" s="75" t="s">
        <v>109</v>
      </c>
      <c r="K14" s="74">
        <v>0</v>
      </c>
      <c r="L14" s="74">
        <v>192510</v>
      </c>
      <c r="M14" s="74">
        <f t="shared" si="8"/>
        <v>155693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155693</v>
      </c>
      <c r="V14" s="74">
        <f t="shared" si="10"/>
        <v>409075</v>
      </c>
      <c r="W14" s="74">
        <f t="shared" si="11"/>
        <v>60872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60872</v>
      </c>
      <c r="AB14" s="75" t="s">
        <v>109</v>
      </c>
      <c r="AC14" s="74">
        <f t="shared" si="16"/>
        <v>0</v>
      </c>
      <c r="AD14" s="74">
        <f t="shared" si="17"/>
        <v>348203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10434</v>
      </c>
      <c r="AM14" s="74">
        <f t="shared" si="20"/>
        <v>94920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94920</v>
      </c>
      <c r="AY14" s="74">
        <v>94920</v>
      </c>
      <c r="AZ14" s="74">
        <v>0</v>
      </c>
      <c r="BA14" s="74">
        <v>0</v>
      </c>
      <c r="BB14" s="74">
        <v>0</v>
      </c>
      <c r="BC14" s="74">
        <v>148028</v>
      </c>
      <c r="BD14" s="74">
        <v>0</v>
      </c>
      <c r="BE14" s="74">
        <v>0</v>
      </c>
      <c r="BF14" s="74">
        <f t="shared" si="24"/>
        <v>94920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155693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10434</v>
      </c>
      <c r="CQ14" s="74">
        <f t="shared" si="40"/>
        <v>94920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94920</v>
      </c>
      <c r="DC14" s="74">
        <f t="shared" si="52"/>
        <v>94920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303721</v>
      </c>
      <c r="DH14" s="74">
        <f t="shared" si="57"/>
        <v>0</v>
      </c>
      <c r="DI14" s="74">
        <f t="shared" si="58"/>
        <v>0</v>
      </c>
      <c r="DJ14" s="74">
        <f t="shared" si="59"/>
        <v>94920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797434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5" t="s">
        <v>109</v>
      </c>
      <c r="K15" s="74">
        <v>0</v>
      </c>
      <c r="L15" s="74">
        <v>797434</v>
      </c>
      <c r="M15" s="74">
        <f t="shared" si="8"/>
        <v>115993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115993</v>
      </c>
      <c r="V15" s="74">
        <f t="shared" si="10"/>
        <v>913427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109</v>
      </c>
      <c r="AC15" s="74">
        <f t="shared" si="16"/>
        <v>0</v>
      </c>
      <c r="AD15" s="74">
        <f t="shared" si="17"/>
        <v>913427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375</v>
      </c>
      <c r="AM15" s="74">
        <f t="shared" si="20"/>
        <v>0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797059</v>
      </c>
      <c r="BD15" s="74">
        <v>0</v>
      </c>
      <c r="BE15" s="74">
        <v>0</v>
      </c>
      <c r="BF15" s="74">
        <f t="shared" si="24"/>
        <v>0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115993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375</v>
      </c>
      <c r="CQ15" s="74">
        <f t="shared" si="40"/>
        <v>0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0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913052</v>
      </c>
      <c r="DH15" s="74">
        <f t="shared" si="57"/>
        <v>0</v>
      </c>
      <c r="DI15" s="74">
        <f t="shared" si="58"/>
        <v>0</v>
      </c>
      <c r="DJ15" s="74">
        <f t="shared" si="59"/>
        <v>0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1089995</v>
      </c>
      <c r="E16" s="74">
        <f t="shared" si="7"/>
        <v>161485</v>
      </c>
      <c r="F16" s="74">
        <v>0</v>
      </c>
      <c r="G16" s="74">
        <v>0</v>
      </c>
      <c r="H16" s="74">
        <v>0</v>
      </c>
      <c r="I16" s="74">
        <v>154965</v>
      </c>
      <c r="J16" s="75" t="s">
        <v>109</v>
      </c>
      <c r="K16" s="74">
        <v>6520</v>
      </c>
      <c r="L16" s="74">
        <v>928510</v>
      </c>
      <c r="M16" s="74">
        <f t="shared" si="8"/>
        <v>366564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0</v>
      </c>
      <c r="U16" s="74">
        <v>366564</v>
      </c>
      <c r="V16" s="74">
        <f t="shared" si="10"/>
        <v>1456559</v>
      </c>
      <c r="W16" s="74">
        <f t="shared" si="11"/>
        <v>161485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154965</v>
      </c>
      <c r="AB16" s="75" t="s">
        <v>109</v>
      </c>
      <c r="AC16" s="74">
        <f t="shared" si="16"/>
        <v>6520</v>
      </c>
      <c r="AD16" s="74">
        <f t="shared" si="17"/>
        <v>1295074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456170</v>
      </c>
      <c r="AM16" s="74">
        <f t="shared" si="20"/>
        <v>262957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262957</v>
      </c>
      <c r="AY16" s="74">
        <v>249912</v>
      </c>
      <c r="AZ16" s="74">
        <v>13045</v>
      </c>
      <c r="BA16" s="74">
        <v>0</v>
      </c>
      <c r="BB16" s="74">
        <v>0</v>
      </c>
      <c r="BC16" s="74">
        <v>370868</v>
      </c>
      <c r="BD16" s="74">
        <v>0</v>
      </c>
      <c r="BE16" s="74">
        <v>0</v>
      </c>
      <c r="BF16" s="74">
        <f t="shared" si="24"/>
        <v>262957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366564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456170</v>
      </c>
      <c r="CQ16" s="74">
        <f t="shared" si="40"/>
        <v>262957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262957</v>
      </c>
      <c r="DC16" s="74">
        <f t="shared" si="52"/>
        <v>249912</v>
      </c>
      <c r="DD16" s="74">
        <f t="shared" si="53"/>
        <v>13045</v>
      </c>
      <c r="DE16" s="74">
        <f t="shared" si="54"/>
        <v>0</v>
      </c>
      <c r="DF16" s="74">
        <f t="shared" si="55"/>
        <v>0</v>
      </c>
      <c r="DG16" s="74">
        <f t="shared" si="56"/>
        <v>737432</v>
      </c>
      <c r="DH16" s="74">
        <f t="shared" si="57"/>
        <v>0</v>
      </c>
      <c r="DI16" s="74">
        <f t="shared" si="58"/>
        <v>0</v>
      </c>
      <c r="DJ16" s="74">
        <f t="shared" si="59"/>
        <v>262957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183443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5" t="s">
        <v>109</v>
      </c>
      <c r="K17" s="74">
        <v>0</v>
      </c>
      <c r="L17" s="74">
        <v>183443</v>
      </c>
      <c r="M17" s="74">
        <f t="shared" si="8"/>
        <v>13656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13656</v>
      </c>
      <c r="V17" s="74">
        <f t="shared" si="10"/>
        <v>197099</v>
      </c>
      <c r="W17" s="74">
        <f t="shared" si="11"/>
        <v>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5" t="s">
        <v>109</v>
      </c>
      <c r="AC17" s="74">
        <f t="shared" si="16"/>
        <v>0</v>
      </c>
      <c r="AD17" s="74">
        <f t="shared" si="17"/>
        <v>197099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86293</v>
      </c>
      <c r="AN17" s="74">
        <f t="shared" si="21"/>
        <v>3672</v>
      </c>
      <c r="AO17" s="74">
        <v>3672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82621</v>
      </c>
      <c r="AY17" s="74">
        <v>76251</v>
      </c>
      <c r="AZ17" s="74">
        <v>6370</v>
      </c>
      <c r="BA17" s="74">
        <v>0</v>
      </c>
      <c r="BB17" s="74">
        <v>0</v>
      </c>
      <c r="BC17" s="74">
        <v>90963</v>
      </c>
      <c r="BD17" s="74">
        <v>0</v>
      </c>
      <c r="BE17" s="74">
        <v>6187</v>
      </c>
      <c r="BF17" s="74">
        <f t="shared" si="24"/>
        <v>92480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2022</v>
      </c>
      <c r="BP17" s="74">
        <f t="shared" si="28"/>
        <v>2022</v>
      </c>
      <c r="BQ17" s="74">
        <v>2022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11634</v>
      </c>
      <c r="CF17" s="74">
        <v>0</v>
      </c>
      <c r="CG17" s="74">
        <v>0</v>
      </c>
      <c r="CH17" s="74">
        <f t="shared" si="31"/>
        <v>2022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88315</v>
      </c>
      <c r="CR17" s="74">
        <f t="shared" si="41"/>
        <v>5694</v>
      </c>
      <c r="CS17" s="74">
        <f t="shared" si="42"/>
        <v>5694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82621</v>
      </c>
      <c r="DC17" s="74">
        <f t="shared" si="52"/>
        <v>76251</v>
      </c>
      <c r="DD17" s="74">
        <f t="shared" si="53"/>
        <v>6370</v>
      </c>
      <c r="DE17" s="74">
        <f t="shared" si="54"/>
        <v>0</v>
      </c>
      <c r="DF17" s="74">
        <f t="shared" si="55"/>
        <v>0</v>
      </c>
      <c r="DG17" s="74">
        <f t="shared" si="56"/>
        <v>102597</v>
      </c>
      <c r="DH17" s="74">
        <f t="shared" si="57"/>
        <v>0</v>
      </c>
      <c r="DI17" s="74">
        <f t="shared" si="58"/>
        <v>6187</v>
      </c>
      <c r="DJ17" s="74">
        <f t="shared" si="59"/>
        <v>94502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45243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5" t="s">
        <v>109</v>
      </c>
      <c r="K18" s="74">
        <v>0</v>
      </c>
      <c r="L18" s="74">
        <v>45243</v>
      </c>
      <c r="M18" s="74">
        <f t="shared" si="8"/>
        <v>3216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3216</v>
      </c>
      <c r="V18" s="74">
        <f t="shared" si="10"/>
        <v>48459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5" t="s">
        <v>109</v>
      </c>
      <c r="AC18" s="74">
        <f t="shared" si="16"/>
        <v>0</v>
      </c>
      <c r="AD18" s="74">
        <f t="shared" si="17"/>
        <v>48459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13</v>
      </c>
      <c r="AM18" s="74">
        <f t="shared" si="20"/>
        <v>0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45230</v>
      </c>
      <c r="BD18" s="74">
        <v>0</v>
      </c>
      <c r="BE18" s="74">
        <v>0</v>
      </c>
      <c r="BF18" s="74">
        <f t="shared" si="24"/>
        <v>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3216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13</v>
      </c>
      <c r="CQ18" s="74">
        <f t="shared" si="40"/>
        <v>0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48446</v>
      </c>
      <c r="DH18" s="74">
        <f t="shared" si="57"/>
        <v>0</v>
      </c>
      <c r="DI18" s="74">
        <f t="shared" si="58"/>
        <v>0</v>
      </c>
      <c r="DJ18" s="74">
        <f t="shared" si="59"/>
        <v>0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146905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109</v>
      </c>
      <c r="K19" s="74">
        <v>0</v>
      </c>
      <c r="L19" s="74">
        <v>146905</v>
      </c>
      <c r="M19" s="74">
        <f t="shared" si="8"/>
        <v>17042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17042</v>
      </c>
      <c r="V19" s="74">
        <f t="shared" si="10"/>
        <v>163947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109</v>
      </c>
      <c r="AC19" s="74">
        <f t="shared" si="16"/>
        <v>0</v>
      </c>
      <c r="AD19" s="74">
        <f t="shared" si="17"/>
        <v>163947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53</v>
      </c>
      <c r="AM19" s="74">
        <f t="shared" si="20"/>
        <v>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146852</v>
      </c>
      <c r="BD19" s="74">
        <v>0</v>
      </c>
      <c r="BE19" s="74">
        <v>0</v>
      </c>
      <c r="BF19" s="74">
        <f t="shared" si="24"/>
        <v>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17042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53</v>
      </c>
      <c r="CQ19" s="74">
        <f t="shared" si="40"/>
        <v>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163894</v>
      </c>
      <c r="DH19" s="74">
        <f t="shared" si="57"/>
        <v>0</v>
      </c>
      <c r="DI19" s="74">
        <f t="shared" si="58"/>
        <v>0</v>
      </c>
      <c r="DJ19" s="74">
        <f t="shared" si="59"/>
        <v>0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180877</v>
      </c>
      <c r="E20" s="74">
        <f t="shared" si="7"/>
        <v>28480</v>
      </c>
      <c r="F20" s="74">
        <v>0</v>
      </c>
      <c r="G20" s="74">
        <v>0</v>
      </c>
      <c r="H20" s="74">
        <v>0</v>
      </c>
      <c r="I20" s="74">
        <v>20572</v>
      </c>
      <c r="J20" s="75" t="s">
        <v>109</v>
      </c>
      <c r="K20" s="74">
        <v>7908</v>
      </c>
      <c r="L20" s="74">
        <v>152397</v>
      </c>
      <c r="M20" s="74">
        <f t="shared" si="8"/>
        <v>26401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26401</v>
      </c>
      <c r="V20" s="74">
        <f t="shared" si="10"/>
        <v>207278</v>
      </c>
      <c r="W20" s="74">
        <f t="shared" si="11"/>
        <v>28480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20572</v>
      </c>
      <c r="AB20" s="75" t="s">
        <v>109</v>
      </c>
      <c r="AC20" s="74">
        <f t="shared" si="16"/>
        <v>7908</v>
      </c>
      <c r="AD20" s="74">
        <f t="shared" si="17"/>
        <v>178798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93524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93524</v>
      </c>
      <c r="AY20" s="74">
        <v>91312</v>
      </c>
      <c r="AZ20" s="74">
        <v>2212</v>
      </c>
      <c r="BA20" s="74">
        <v>0</v>
      </c>
      <c r="BB20" s="74">
        <v>0</v>
      </c>
      <c r="BC20" s="74">
        <v>87353</v>
      </c>
      <c r="BD20" s="74">
        <v>0</v>
      </c>
      <c r="BE20" s="74">
        <v>0</v>
      </c>
      <c r="BF20" s="74">
        <f t="shared" si="24"/>
        <v>93524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26401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93524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93524</v>
      </c>
      <c r="DC20" s="74">
        <f t="shared" si="52"/>
        <v>91312</v>
      </c>
      <c r="DD20" s="74">
        <f t="shared" si="53"/>
        <v>2212</v>
      </c>
      <c r="DE20" s="74">
        <f t="shared" si="54"/>
        <v>0</v>
      </c>
      <c r="DF20" s="74">
        <f t="shared" si="55"/>
        <v>0</v>
      </c>
      <c r="DG20" s="74">
        <f t="shared" si="56"/>
        <v>113754</v>
      </c>
      <c r="DH20" s="74">
        <f t="shared" si="57"/>
        <v>0</v>
      </c>
      <c r="DI20" s="74">
        <f t="shared" si="58"/>
        <v>0</v>
      </c>
      <c r="DJ20" s="74">
        <f t="shared" si="59"/>
        <v>93524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259318</v>
      </c>
      <c r="E21" s="74">
        <f t="shared" si="7"/>
        <v>4200</v>
      </c>
      <c r="F21" s="74">
        <v>0</v>
      </c>
      <c r="G21" s="74">
        <v>0</v>
      </c>
      <c r="H21" s="74">
        <v>0</v>
      </c>
      <c r="I21" s="74">
        <v>4200</v>
      </c>
      <c r="J21" s="75" t="s">
        <v>109</v>
      </c>
      <c r="K21" s="74">
        <v>0</v>
      </c>
      <c r="L21" s="74">
        <v>255118</v>
      </c>
      <c r="M21" s="74">
        <f t="shared" si="8"/>
        <v>35816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35816</v>
      </c>
      <c r="V21" s="74">
        <f t="shared" si="10"/>
        <v>295134</v>
      </c>
      <c r="W21" s="74">
        <f t="shared" si="11"/>
        <v>4200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4200</v>
      </c>
      <c r="AB21" s="75" t="s">
        <v>109</v>
      </c>
      <c r="AC21" s="74">
        <f t="shared" si="16"/>
        <v>0</v>
      </c>
      <c r="AD21" s="74">
        <f t="shared" si="17"/>
        <v>290934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59538</v>
      </c>
      <c r="AN21" s="74">
        <f t="shared" si="21"/>
        <v>6773</v>
      </c>
      <c r="AO21" s="74">
        <v>6773</v>
      </c>
      <c r="AP21" s="74">
        <v>0</v>
      </c>
      <c r="AQ21" s="74">
        <v>0</v>
      </c>
      <c r="AR21" s="74">
        <v>0</v>
      </c>
      <c r="AS21" s="74">
        <f t="shared" si="22"/>
        <v>3280</v>
      </c>
      <c r="AT21" s="74">
        <v>0</v>
      </c>
      <c r="AU21" s="74">
        <v>0</v>
      </c>
      <c r="AV21" s="74">
        <v>3280</v>
      </c>
      <c r="AW21" s="74">
        <v>0</v>
      </c>
      <c r="AX21" s="74">
        <f t="shared" si="23"/>
        <v>49485</v>
      </c>
      <c r="AY21" s="74">
        <v>49485</v>
      </c>
      <c r="AZ21" s="74">
        <v>0</v>
      </c>
      <c r="BA21" s="74">
        <v>0</v>
      </c>
      <c r="BB21" s="74">
        <v>0</v>
      </c>
      <c r="BC21" s="74">
        <v>194086</v>
      </c>
      <c r="BD21" s="74">
        <v>0</v>
      </c>
      <c r="BE21" s="74">
        <v>5694</v>
      </c>
      <c r="BF21" s="74">
        <f t="shared" si="24"/>
        <v>65232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35816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59538</v>
      </c>
      <c r="CR21" s="74">
        <f t="shared" si="41"/>
        <v>6773</v>
      </c>
      <c r="CS21" s="74">
        <f t="shared" si="42"/>
        <v>6773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3280</v>
      </c>
      <c r="CX21" s="74">
        <f t="shared" si="47"/>
        <v>0</v>
      </c>
      <c r="CY21" s="74">
        <f t="shared" si="48"/>
        <v>0</v>
      </c>
      <c r="CZ21" s="74">
        <f t="shared" si="49"/>
        <v>3280</v>
      </c>
      <c r="DA21" s="74">
        <f t="shared" si="50"/>
        <v>0</v>
      </c>
      <c r="DB21" s="74">
        <f t="shared" si="51"/>
        <v>49485</v>
      </c>
      <c r="DC21" s="74">
        <f t="shared" si="52"/>
        <v>49485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229902</v>
      </c>
      <c r="DH21" s="74">
        <f t="shared" si="57"/>
        <v>0</v>
      </c>
      <c r="DI21" s="74">
        <f t="shared" si="58"/>
        <v>5694</v>
      </c>
      <c r="DJ21" s="74">
        <f t="shared" si="59"/>
        <v>65232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273282</v>
      </c>
      <c r="E22" s="74">
        <f t="shared" si="7"/>
        <v>184351</v>
      </c>
      <c r="F22" s="74">
        <v>172817</v>
      </c>
      <c r="G22" s="74">
        <v>0</v>
      </c>
      <c r="H22" s="74">
        <v>0</v>
      </c>
      <c r="I22" s="74">
        <v>4223</v>
      </c>
      <c r="J22" s="75" t="s">
        <v>109</v>
      </c>
      <c r="K22" s="74">
        <v>7311</v>
      </c>
      <c r="L22" s="74">
        <v>88931</v>
      </c>
      <c r="M22" s="74">
        <f t="shared" si="8"/>
        <v>98099</v>
      </c>
      <c r="N22" s="74">
        <f t="shared" si="9"/>
        <v>76638</v>
      </c>
      <c r="O22" s="74">
        <v>75850</v>
      </c>
      <c r="P22" s="74">
        <v>0</v>
      </c>
      <c r="Q22" s="74">
        <v>0</v>
      </c>
      <c r="R22" s="74">
        <v>788</v>
      </c>
      <c r="S22" s="75" t="s">
        <v>109</v>
      </c>
      <c r="T22" s="74">
        <v>0</v>
      </c>
      <c r="U22" s="74">
        <v>21461</v>
      </c>
      <c r="V22" s="74">
        <f t="shared" si="10"/>
        <v>371381</v>
      </c>
      <c r="W22" s="74">
        <f t="shared" si="11"/>
        <v>260989</v>
      </c>
      <c r="X22" s="74">
        <f t="shared" si="12"/>
        <v>248667</v>
      </c>
      <c r="Y22" s="74">
        <f t="shared" si="13"/>
        <v>0</v>
      </c>
      <c r="Z22" s="74">
        <f t="shared" si="14"/>
        <v>0</v>
      </c>
      <c r="AA22" s="74">
        <f t="shared" si="15"/>
        <v>5011</v>
      </c>
      <c r="AB22" s="75" t="s">
        <v>109</v>
      </c>
      <c r="AC22" s="74">
        <f t="shared" si="16"/>
        <v>7311</v>
      </c>
      <c r="AD22" s="74">
        <f t="shared" si="17"/>
        <v>110392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273282</v>
      </c>
      <c r="AN22" s="74">
        <f t="shared" si="21"/>
        <v>5300</v>
      </c>
      <c r="AO22" s="74">
        <v>5300</v>
      </c>
      <c r="AP22" s="74">
        <v>0</v>
      </c>
      <c r="AQ22" s="74">
        <v>0</v>
      </c>
      <c r="AR22" s="74">
        <v>0</v>
      </c>
      <c r="AS22" s="74">
        <f t="shared" si="22"/>
        <v>96488</v>
      </c>
      <c r="AT22" s="74">
        <v>0</v>
      </c>
      <c r="AU22" s="74">
        <v>95825</v>
      </c>
      <c r="AV22" s="74">
        <v>663</v>
      </c>
      <c r="AW22" s="74">
        <v>0</v>
      </c>
      <c r="AX22" s="74">
        <f t="shared" si="23"/>
        <v>171494</v>
      </c>
      <c r="AY22" s="74">
        <v>83084</v>
      </c>
      <c r="AZ22" s="74">
        <v>86052</v>
      </c>
      <c r="BA22" s="74">
        <v>2358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273282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98099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33081</v>
      </c>
      <c r="BV22" s="74">
        <v>0</v>
      </c>
      <c r="BW22" s="74">
        <v>33081</v>
      </c>
      <c r="BX22" s="74">
        <v>0</v>
      </c>
      <c r="BY22" s="74">
        <v>0</v>
      </c>
      <c r="BZ22" s="74">
        <f t="shared" si="30"/>
        <v>65018</v>
      </c>
      <c r="CA22" s="74">
        <v>0</v>
      </c>
      <c r="CB22" s="74">
        <v>65018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98099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371381</v>
      </c>
      <c r="CR22" s="74">
        <f t="shared" si="41"/>
        <v>5300</v>
      </c>
      <c r="CS22" s="74">
        <f t="shared" si="42"/>
        <v>5300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129569</v>
      </c>
      <c r="CX22" s="74">
        <f t="shared" si="47"/>
        <v>0</v>
      </c>
      <c r="CY22" s="74">
        <f t="shared" si="48"/>
        <v>128906</v>
      </c>
      <c r="CZ22" s="74">
        <f t="shared" si="49"/>
        <v>663</v>
      </c>
      <c r="DA22" s="74">
        <f t="shared" si="50"/>
        <v>0</v>
      </c>
      <c r="DB22" s="74">
        <f t="shared" si="51"/>
        <v>236512</v>
      </c>
      <c r="DC22" s="74">
        <f t="shared" si="52"/>
        <v>83084</v>
      </c>
      <c r="DD22" s="74">
        <f t="shared" si="53"/>
        <v>151070</v>
      </c>
      <c r="DE22" s="74">
        <f t="shared" si="54"/>
        <v>2358</v>
      </c>
      <c r="DF22" s="74">
        <f t="shared" si="55"/>
        <v>0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371381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325353</v>
      </c>
      <c r="E23" s="74">
        <f t="shared" si="7"/>
        <v>151198</v>
      </c>
      <c r="F23" s="74">
        <v>140898</v>
      </c>
      <c r="G23" s="74">
        <v>0</v>
      </c>
      <c r="H23" s="74">
        <v>0</v>
      </c>
      <c r="I23" s="74">
        <v>8935</v>
      </c>
      <c r="J23" s="75" t="s">
        <v>109</v>
      </c>
      <c r="K23" s="74">
        <v>1365</v>
      </c>
      <c r="L23" s="74">
        <v>174155</v>
      </c>
      <c r="M23" s="74">
        <f t="shared" si="8"/>
        <v>36159</v>
      </c>
      <c r="N23" s="74">
        <f t="shared" si="9"/>
        <v>592</v>
      </c>
      <c r="O23" s="74">
        <v>117</v>
      </c>
      <c r="P23" s="74">
        <v>117</v>
      </c>
      <c r="Q23" s="74">
        <v>0</v>
      </c>
      <c r="R23" s="74">
        <v>358</v>
      </c>
      <c r="S23" s="75" t="s">
        <v>109</v>
      </c>
      <c r="T23" s="74">
        <v>0</v>
      </c>
      <c r="U23" s="74">
        <v>35567</v>
      </c>
      <c r="V23" s="74">
        <f t="shared" si="10"/>
        <v>361512</v>
      </c>
      <c r="W23" s="74">
        <f t="shared" si="11"/>
        <v>151790</v>
      </c>
      <c r="X23" s="74">
        <f t="shared" si="12"/>
        <v>141015</v>
      </c>
      <c r="Y23" s="74">
        <f t="shared" si="13"/>
        <v>117</v>
      </c>
      <c r="Z23" s="74">
        <f t="shared" si="14"/>
        <v>0</v>
      </c>
      <c r="AA23" s="74">
        <f t="shared" si="15"/>
        <v>9293</v>
      </c>
      <c r="AB23" s="75" t="s">
        <v>109</v>
      </c>
      <c r="AC23" s="74">
        <f t="shared" si="16"/>
        <v>1365</v>
      </c>
      <c r="AD23" s="74">
        <f t="shared" si="17"/>
        <v>209722</v>
      </c>
      <c r="AE23" s="74">
        <f t="shared" si="18"/>
        <v>178759</v>
      </c>
      <c r="AF23" s="74">
        <f t="shared" si="19"/>
        <v>174984</v>
      </c>
      <c r="AG23" s="74">
        <v>0</v>
      </c>
      <c r="AH23" s="74">
        <v>174984</v>
      </c>
      <c r="AI23" s="74">
        <v>0</v>
      </c>
      <c r="AJ23" s="74">
        <v>0</v>
      </c>
      <c r="AK23" s="74">
        <v>3775</v>
      </c>
      <c r="AL23" s="74">
        <v>0</v>
      </c>
      <c r="AM23" s="74">
        <f t="shared" si="20"/>
        <v>136516</v>
      </c>
      <c r="AN23" s="74">
        <f t="shared" si="21"/>
        <v>17128</v>
      </c>
      <c r="AO23" s="74">
        <v>6209</v>
      </c>
      <c r="AP23" s="74">
        <v>10547</v>
      </c>
      <c r="AQ23" s="74">
        <v>0</v>
      </c>
      <c r="AR23" s="74">
        <v>372</v>
      </c>
      <c r="AS23" s="74">
        <f t="shared" si="22"/>
        <v>40414</v>
      </c>
      <c r="AT23" s="74">
        <v>3323</v>
      </c>
      <c r="AU23" s="74">
        <v>20032</v>
      </c>
      <c r="AV23" s="74">
        <v>17059</v>
      </c>
      <c r="AW23" s="74">
        <v>0</v>
      </c>
      <c r="AX23" s="74">
        <f t="shared" si="23"/>
        <v>78974</v>
      </c>
      <c r="AY23" s="74">
        <v>13729</v>
      </c>
      <c r="AZ23" s="74">
        <v>57801</v>
      </c>
      <c r="BA23" s="74">
        <v>7444</v>
      </c>
      <c r="BB23" s="74">
        <v>0</v>
      </c>
      <c r="BC23" s="74">
        <v>0</v>
      </c>
      <c r="BD23" s="74">
        <v>0</v>
      </c>
      <c r="BE23" s="74">
        <v>10078</v>
      </c>
      <c r="BF23" s="74">
        <f t="shared" si="24"/>
        <v>325353</v>
      </c>
      <c r="BG23" s="74">
        <f t="shared" si="25"/>
        <v>22008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22008</v>
      </c>
      <c r="BN23" s="74">
        <v>0</v>
      </c>
      <c r="BO23" s="74">
        <f t="shared" si="27"/>
        <v>13785</v>
      </c>
      <c r="BP23" s="74">
        <f t="shared" si="28"/>
        <v>6417</v>
      </c>
      <c r="BQ23" s="74">
        <v>6417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7368</v>
      </c>
      <c r="CA23" s="74">
        <v>0</v>
      </c>
      <c r="CB23" s="74">
        <v>0</v>
      </c>
      <c r="CC23" s="74">
        <v>7368</v>
      </c>
      <c r="CD23" s="74">
        <v>0</v>
      </c>
      <c r="CE23" s="74">
        <v>0</v>
      </c>
      <c r="CF23" s="74">
        <v>0</v>
      </c>
      <c r="CG23" s="74">
        <v>366</v>
      </c>
      <c r="CH23" s="74">
        <f t="shared" si="31"/>
        <v>36159</v>
      </c>
      <c r="CI23" s="74">
        <f t="shared" si="32"/>
        <v>200767</v>
      </c>
      <c r="CJ23" s="74">
        <f t="shared" si="33"/>
        <v>174984</v>
      </c>
      <c r="CK23" s="74">
        <f t="shared" si="34"/>
        <v>0</v>
      </c>
      <c r="CL23" s="74">
        <f t="shared" si="35"/>
        <v>174984</v>
      </c>
      <c r="CM23" s="74">
        <f t="shared" si="36"/>
        <v>0</v>
      </c>
      <c r="CN23" s="74">
        <f t="shared" si="37"/>
        <v>0</v>
      </c>
      <c r="CO23" s="74">
        <f t="shared" si="38"/>
        <v>25783</v>
      </c>
      <c r="CP23" s="74">
        <f t="shared" si="39"/>
        <v>0</v>
      </c>
      <c r="CQ23" s="74">
        <f t="shared" si="40"/>
        <v>150301</v>
      </c>
      <c r="CR23" s="74">
        <f t="shared" si="41"/>
        <v>23545</v>
      </c>
      <c r="CS23" s="74">
        <f t="shared" si="42"/>
        <v>12626</v>
      </c>
      <c r="CT23" s="74">
        <f t="shared" si="43"/>
        <v>10547</v>
      </c>
      <c r="CU23" s="74">
        <f t="shared" si="44"/>
        <v>0</v>
      </c>
      <c r="CV23" s="74">
        <f t="shared" si="45"/>
        <v>372</v>
      </c>
      <c r="CW23" s="74">
        <f t="shared" si="46"/>
        <v>40414</v>
      </c>
      <c r="CX23" s="74">
        <f t="shared" si="47"/>
        <v>3323</v>
      </c>
      <c r="CY23" s="74">
        <f t="shared" si="48"/>
        <v>20032</v>
      </c>
      <c r="CZ23" s="74">
        <f t="shared" si="49"/>
        <v>17059</v>
      </c>
      <c r="DA23" s="74">
        <f t="shared" si="50"/>
        <v>0</v>
      </c>
      <c r="DB23" s="74">
        <f t="shared" si="51"/>
        <v>86342</v>
      </c>
      <c r="DC23" s="74">
        <f t="shared" si="52"/>
        <v>13729</v>
      </c>
      <c r="DD23" s="74">
        <f t="shared" si="53"/>
        <v>57801</v>
      </c>
      <c r="DE23" s="74">
        <f t="shared" si="54"/>
        <v>14812</v>
      </c>
      <c r="DF23" s="74">
        <f t="shared" si="55"/>
        <v>0</v>
      </c>
      <c r="DG23" s="74">
        <f t="shared" si="56"/>
        <v>0</v>
      </c>
      <c r="DH23" s="74">
        <f t="shared" si="57"/>
        <v>0</v>
      </c>
      <c r="DI23" s="74">
        <f t="shared" si="58"/>
        <v>10444</v>
      </c>
      <c r="DJ23" s="74">
        <f t="shared" si="59"/>
        <v>361512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266162</v>
      </c>
      <c r="E24" s="74">
        <f t="shared" si="7"/>
        <v>908</v>
      </c>
      <c r="F24" s="74">
        <v>0</v>
      </c>
      <c r="G24" s="74">
        <v>0</v>
      </c>
      <c r="H24" s="74">
        <v>0</v>
      </c>
      <c r="I24" s="74">
        <v>367</v>
      </c>
      <c r="J24" s="75" t="s">
        <v>109</v>
      </c>
      <c r="K24" s="74">
        <v>541</v>
      </c>
      <c r="L24" s="74">
        <v>265254</v>
      </c>
      <c r="M24" s="74">
        <f t="shared" si="8"/>
        <v>43247</v>
      </c>
      <c r="N24" s="74">
        <f t="shared" si="9"/>
        <v>20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20</v>
      </c>
      <c r="U24" s="74">
        <v>43227</v>
      </c>
      <c r="V24" s="74">
        <f t="shared" si="10"/>
        <v>309409</v>
      </c>
      <c r="W24" s="74">
        <f t="shared" si="11"/>
        <v>928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367</v>
      </c>
      <c r="AB24" s="75" t="s">
        <v>109</v>
      </c>
      <c r="AC24" s="74">
        <f t="shared" si="16"/>
        <v>561</v>
      </c>
      <c r="AD24" s="74">
        <f t="shared" si="17"/>
        <v>308481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106076</v>
      </c>
      <c r="AN24" s="74">
        <f t="shared" si="21"/>
        <v>4459</v>
      </c>
      <c r="AO24" s="74">
        <v>0</v>
      </c>
      <c r="AP24" s="74">
        <v>3588</v>
      </c>
      <c r="AQ24" s="74">
        <v>0</v>
      </c>
      <c r="AR24" s="74">
        <v>871</v>
      </c>
      <c r="AS24" s="74">
        <f t="shared" si="22"/>
        <v>1189</v>
      </c>
      <c r="AT24" s="74">
        <v>1189</v>
      </c>
      <c r="AU24" s="74">
        <v>0</v>
      </c>
      <c r="AV24" s="74">
        <v>0</v>
      </c>
      <c r="AW24" s="74">
        <v>0</v>
      </c>
      <c r="AX24" s="74">
        <f t="shared" si="23"/>
        <v>100428</v>
      </c>
      <c r="AY24" s="74">
        <v>55146</v>
      </c>
      <c r="AZ24" s="74">
        <v>45282</v>
      </c>
      <c r="BA24" s="74">
        <v>0</v>
      </c>
      <c r="BB24" s="74">
        <v>0</v>
      </c>
      <c r="BC24" s="74">
        <v>160086</v>
      </c>
      <c r="BD24" s="74">
        <v>0</v>
      </c>
      <c r="BE24" s="74">
        <v>0</v>
      </c>
      <c r="BF24" s="74">
        <f t="shared" si="24"/>
        <v>106076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13706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13706</v>
      </c>
      <c r="CA24" s="74">
        <v>0</v>
      </c>
      <c r="CB24" s="74">
        <v>13706</v>
      </c>
      <c r="CC24" s="74">
        <v>0</v>
      </c>
      <c r="CD24" s="74">
        <v>0</v>
      </c>
      <c r="CE24" s="74">
        <v>29541</v>
      </c>
      <c r="CF24" s="74">
        <v>0</v>
      </c>
      <c r="CG24" s="74">
        <v>0</v>
      </c>
      <c r="CH24" s="74">
        <f t="shared" si="31"/>
        <v>13706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119782</v>
      </c>
      <c r="CR24" s="74">
        <f t="shared" si="41"/>
        <v>4459</v>
      </c>
      <c r="CS24" s="74">
        <f t="shared" si="42"/>
        <v>0</v>
      </c>
      <c r="CT24" s="74">
        <f t="shared" si="43"/>
        <v>3588</v>
      </c>
      <c r="CU24" s="74">
        <f t="shared" si="44"/>
        <v>0</v>
      </c>
      <c r="CV24" s="74">
        <f t="shared" si="45"/>
        <v>871</v>
      </c>
      <c r="CW24" s="74">
        <f t="shared" si="46"/>
        <v>1189</v>
      </c>
      <c r="CX24" s="74">
        <f t="shared" si="47"/>
        <v>1189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114134</v>
      </c>
      <c r="DC24" s="74">
        <f t="shared" si="52"/>
        <v>55146</v>
      </c>
      <c r="DD24" s="74">
        <f t="shared" si="53"/>
        <v>58988</v>
      </c>
      <c r="DE24" s="74">
        <f t="shared" si="54"/>
        <v>0</v>
      </c>
      <c r="DF24" s="74">
        <f t="shared" si="55"/>
        <v>0</v>
      </c>
      <c r="DG24" s="74">
        <f t="shared" si="56"/>
        <v>189627</v>
      </c>
      <c r="DH24" s="74">
        <f t="shared" si="57"/>
        <v>0</v>
      </c>
      <c r="DI24" s="74">
        <f t="shared" si="58"/>
        <v>0</v>
      </c>
      <c r="DJ24" s="74">
        <f t="shared" si="59"/>
        <v>119782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145</v>
      </c>
      <c r="B2" s="147" t="s">
        <v>146</v>
      </c>
      <c r="C2" s="150" t="s">
        <v>147</v>
      </c>
      <c r="D2" s="131" t="s">
        <v>148</v>
      </c>
      <c r="E2" s="78"/>
      <c r="F2" s="78"/>
      <c r="G2" s="78"/>
      <c r="H2" s="78"/>
      <c r="I2" s="78"/>
      <c r="J2" s="78"/>
      <c r="K2" s="78"/>
      <c r="L2" s="79"/>
      <c r="M2" s="131" t="s">
        <v>149</v>
      </c>
      <c r="N2" s="78"/>
      <c r="O2" s="78"/>
      <c r="P2" s="78"/>
      <c r="Q2" s="78"/>
      <c r="R2" s="78"/>
      <c r="S2" s="78"/>
      <c r="T2" s="78"/>
      <c r="U2" s="79"/>
      <c r="V2" s="131" t="s">
        <v>150</v>
      </c>
      <c r="W2" s="78"/>
      <c r="X2" s="78"/>
      <c r="Y2" s="78"/>
      <c r="Z2" s="78"/>
      <c r="AA2" s="78"/>
      <c r="AB2" s="78"/>
      <c r="AC2" s="78"/>
      <c r="AD2" s="79"/>
      <c r="AE2" s="132" t="s">
        <v>151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154</v>
      </c>
      <c r="E3" s="83"/>
      <c r="F3" s="83"/>
      <c r="G3" s="83"/>
      <c r="H3" s="83"/>
      <c r="I3" s="83"/>
      <c r="J3" s="83"/>
      <c r="K3" s="83"/>
      <c r="L3" s="84"/>
      <c r="M3" s="133" t="s">
        <v>154</v>
      </c>
      <c r="N3" s="83"/>
      <c r="O3" s="83"/>
      <c r="P3" s="83"/>
      <c r="Q3" s="83"/>
      <c r="R3" s="83"/>
      <c r="S3" s="83"/>
      <c r="T3" s="83"/>
      <c r="U3" s="84"/>
      <c r="V3" s="133" t="s">
        <v>155</v>
      </c>
      <c r="W3" s="83"/>
      <c r="X3" s="83"/>
      <c r="Y3" s="83"/>
      <c r="Z3" s="83"/>
      <c r="AA3" s="83"/>
      <c r="AB3" s="83"/>
      <c r="AC3" s="83"/>
      <c r="AD3" s="84"/>
      <c r="AE3" s="134" t="s">
        <v>156</v>
      </c>
      <c r="AF3" s="80"/>
      <c r="AG3" s="80"/>
      <c r="AH3" s="80"/>
      <c r="AI3" s="80"/>
      <c r="AJ3" s="80"/>
      <c r="AK3" s="80"/>
      <c r="AL3" s="85"/>
      <c r="AM3" s="81" t="s">
        <v>157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158</v>
      </c>
      <c r="BG3" s="134" t="s">
        <v>159</v>
      </c>
      <c r="BH3" s="80"/>
      <c r="BI3" s="80"/>
      <c r="BJ3" s="80"/>
      <c r="BK3" s="80"/>
      <c r="BL3" s="80"/>
      <c r="BM3" s="80"/>
      <c r="BN3" s="85"/>
      <c r="BO3" s="81" t="s">
        <v>157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160</v>
      </c>
      <c r="CH3" s="90" t="s">
        <v>150</v>
      </c>
      <c r="CI3" s="134" t="s">
        <v>159</v>
      </c>
      <c r="CJ3" s="80"/>
      <c r="CK3" s="80"/>
      <c r="CL3" s="80"/>
      <c r="CM3" s="80"/>
      <c r="CN3" s="80"/>
      <c r="CO3" s="80"/>
      <c r="CP3" s="85"/>
      <c r="CQ3" s="81" t="s">
        <v>161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150</v>
      </c>
    </row>
    <row r="4" spans="1:114" s="55" customFormat="1" ht="13.5" customHeight="1">
      <c r="A4" s="148"/>
      <c r="B4" s="148"/>
      <c r="C4" s="151"/>
      <c r="D4" s="68"/>
      <c r="E4" s="133" t="s">
        <v>162</v>
      </c>
      <c r="F4" s="91"/>
      <c r="G4" s="91"/>
      <c r="H4" s="91"/>
      <c r="I4" s="91"/>
      <c r="J4" s="91"/>
      <c r="K4" s="92"/>
      <c r="L4" s="124" t="s">
        <v>163</v>
      </c>
      <c r="M4" s="68"/>
      <c r="N4" s="133" t="s">
        <v>164</v>
      </c>
      <c r="O4" s="91"/>
      <c r="P4" s="91"/>
      <c r="Q4" s="91"/>
      <c r="R4" s="91"/>
      <c r="S4" s="91"/>
      <c r="T4" s="92"/>
      <c r="U4" s="124" t="s">
        <v>165</v>
      </c>
      <c r="V4" s="68"/>
      <c r="W4" s="133" t="s">
        <v>164</v>
      </c>
      <c r="X4" s="91"/>
      <c r="Y4" s="91"/>
      <c r="Z4" s="91"/>
      <c r="AA4" s="91"/>
      <c r="AB4" s="91"/>
      <c r="AC4" s="92"/>
      <c r="AD4" s="124" t="s">
        <v>163</v>
      </c>
      <c r="AE4" s="90" t="s">
        <v>166</v>
      </c>
      <c r="AF4" s="95" t="s">
        <v>167</v>
      </c>
      <c r="AG4" s="89"/>
      <c r="AH4" s="93"/>
      <c r="AI4" s="80"/>
      <c r="AJ4" s="94"/>
      <c r="AK4" s="135" t="s">
        <v>168</v>
      </c>
      <c r="AL4" s="145" t="s">
        <v>169</v>
      </c>
      <c r="AM4" s="90" t="s">
        <v>158</v>
      </c>
      <c r="AN4" s="134" t="s">
        <v>170</v>
      </c>
      <c r="AO4" s="87"/>
      <c r="AP4" s="87"/>
      <c r="AQ4" s="87"/>
      <c r="AR4" s="88"/>
      <c r="AS4" s="134" t="s">
        <v>171</v>
      </c>
      <c r="AT4" s="80"/>
      <c r="AU4" s="80"/>
      <c r="AV4" s="94"/>
      <c r="AW4" s="95" t="s">
        <v>172</v>
      </c>
      <c r="AX4" s="134" t="s">
        <v>173</v>
      </c>
      <c r="AY4" s="86"/>
      <c r="AZ4" s="87"/>
      <c r="BA4" s="87"/>
      <c r="BB4" s="88"/>
      <c r="BC4" s="95" t="s">
        <v>2</v>
      </c>
      <c r="BD4" s="95" t="s">
        <v>174</v>
      </c>
      <c r="BE4" s="90"/>
      <c r="BF4" s="90"/>
      <c r="BG4" s="90" t="s">
        <v>175</v>
      </c>
      <c r="BH4" s="95" t="s">
        <v>176</v>
      </c>
      <c r="BI4" s="89"/>
      <c r="BJ4" s="93"/>
      <c r="BK4" s="80"/>
      <c r="BL4" s="94"/>
      <c r="BM4" s="135" t="s">
        <v>177</v>
      </c>
      <c r="BN4" s="145" t="s">
        <v>169</v>
      </c>
      <c r="BO4" s="90" t="s">
        <v>158</v>
      </c>
      <c r="BP4" s="134" t="s">
        <v>178</v>
      </c>
      <c r="BQ4" s="87"/>
      <c r="BR4" s="87"/>
      <c r="BS4" s="87"/>
      <c r="BT4" s="88"/>
      <c r="BU4" s="134" t="s">
        <v>179</v>
      </c>
      <c r="BV4" s="80"/>
      <c r="BW4" s="80"/>
      <c r="BX4" s="94"/>
      <c r="BY4" s="95" t="s">
        <v>180</v>
      </c>
      <c r="BZ4" s="134" t="s">
        <v>181</v>
      </c>
      <c r="CA4" s="96"/>
      <c r="CB4" s="96"/>
      <c r="CC4" s="97"/>
      <c r="CD4" s="88"/>
      <c r="CE4" s="95" t="s">
        <v>2</v>
      </c>
      <c r="CF4" s="95" t="s">
        <v>174</v>
      </c>
      <c r="CG4" s="90"/>
      <c r="CH4" s="90"/>
      <c r="CI4" s="90" t="s">
        <v>158</v>
      </c>
      <c r="CJ4" s="95" t="s">
        <v>182</v>
      </c>
      <c r="CK4" s="89"/>
      <c r="CL4" s="93"/>
      <c r="CM4" s="80"/>
      <c r="CN4" s="94"/>
      <c r="CO4" s="135" t="s">
        <v>183</v>
      </c>
      <c r="CP4" s="145" t="s">
        <v>184</v>
      </c>
      <c r="CQ4" s="90" t="s">
        <v>158</v>
      </c>
      <c r="CR4" s="134" t="s">
        <v>178</v>
      </c>
      <c r="CS4" s="87"/>
      <c r="CT4" s="87"/>
      <c r="CU4" s="87"/>
      <c r="CV4" s="88"/>
      <c r="CW4" s="134" t="s">
        <v>185</v>
      </c>
      <c r="CX4" s="80"/>
      <c r="CY4" s="80"/>
      <c r="CZ4" s="94"/>
      <c r="DA4" s="95" t="s">
        <v>172</v>
      </c>
      <c r="DB4" s="134" t="s">
        <v>186</v>
      </c>
      <c r="DC4" s="87"/>
      <c r="DD4" s="87"/>
      <c r="DE4" s="87"/>
      <c r="DF4" s="88"/>
      <c r="DG4" s="95" t="s">
        <v>187</v>
      </c>
      <c r="DH4" s="95" t="s">
        <v>174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158</v>
      </c>
      <c r="F5" s="123" t="s">
        <v>188</v>
      </c>
      <c r="G5" s="123" t="s">
        <v>189</v>
      </c>
      <c r="H5" s="123" t="s">
        <v>190</v>
      </c>
      <c r="I5" s="123" t="s">
        <v>191</v>
      </c>
      <c r="J5" s="123" t="s">
        <v>3</v>
      </c>
      <c r="K5" s="123" t="s">
        <v>192</v>
      </c>
      <c r="L5" s="67"/>
      <c r="M5" s="68"/>
      <c r="N5" s="125" t="s">
        <v>158</v>
      </c>
      <c r="O5" s="123" t="s">
        <v>188</v>
      </c>
      <c r="P5" s="123" t="s">
        <v>193</v>
      </c>
      <c r="Q5" s="123" t="s">
        <v>194</v>
      </c>
      <c r="R5" s="123" t="s">
        <v>195</v>
      </c>
      <c r="S5" s="123" t="s">
        <v>196</v>
      </c>
      <c r="T5" s="123" t="s">
        <v>4</v>
      </c>
      <c r="U5" s="67"/>
      <c r="V5" s="68"/>
      <c r="W5" s="125" t="s">
        <v>158</v>
      </c>
      <c r="X5" s="123" t="s">
        <v>188</v>
      </c>
      <c r="Y5" s="123" t="s">
        <v>189</v>
      </c>
      <c r="Z5" s="123" t="s">
        <v>197</v>
      </c>
      <c r="AA5" s="123" t="s">
        <v>191</v>
      </c>
      <c r="AB5" s="123" t="s">
        <v>3</v>
      </c>
      <c r="AC5" s="123" t="s">
        <v>4</v>
      </c>
      <c r="AD5" s="67"/>
      <c r="AE5" s="90"/>
      <c r="AF5" s="90" t="s">
        <v>158</v>
      </c>
      <c r="AG5" s="135" t="s">
        <v>198</v>
      </c>
      <c r="AH5" s="135" t="s">
        <v>199</v>
      </c>
      <c r="AI5" s="135" t="s">
        <v>200</v>
      </c>
      <c r="AJ5" s="135" t="s">
        <v>4</v>
      </c>
      <c r="AK5" s="98"/>
      <c r="AL5" s="146"/>
      <c r="AM5" s="90"/>
      <c r="AN5" s="90" t="s">
        <v>158</v>
      </c>
      <c r="AO5" s="90" t="s">
        <v>201</v>
      </c>
      <c r="AP5" s="90" t="s">
        <v>202</v>
      </c>
      <c r="AQ5" s="90" t="s">
        <v>203</v>
      </c>
      <c r="AR5" s="90" t="s">
        <v>204</v>
      </c>
      <c r="AS5" s="90" t="s">
        <v>158</v>
      </c>
      <c r="AT5" s="95" t="s">
        <v>205</v>
      </c>
      <c r="AU5" s="95" t="s">
        <v>206</v>
      </c>
      <c r="AV5" s="95" t="s">
        <v>207</v>
      </c>
      <c r="AW5" s="90"/>
      <c r="AX5" s="90" t="s">
        <v>208</v>
      </c>
      <c r="AY5" s="95" t="s">
        <v>209</v>
      </c>
      <c r="AZ5" s="95" t="s">
        <v>206</v>
      </c>
      <c r="BA5" s="95" t="s">
        <v>210</v>
      </c>
      <c r="BB5" s="95" t="s">
        <v>4</v>
      </c>
      <c r="BC5" s="90"/>
      <c r="BD5" s="90"/>
      <c r="BE5" s="90"/>
      <c r="BF5" s="90"/>
      <c r="BG5" s="90"/>
      <c r="BH5" s="90" t="s">
        <v>175</v>
      </c>
      <c r="BI5" s="135" t="s">
        <v>211</v>
      </c>
      <c r="BJ5" s="135" t="s">
        <v>212</v>
      </c>
      <c r="BK5" s="135" t="s">
        <v>213</v>
      </c>
      <c r="BL5" s="135" t="s">
        <v>4</v>
      </c>
      <c r="BM5" s="98"/>
      <c r="BN5" s="146"/>
      <c r="BO5" s="90"/>
      <c r="BP5" s="90" t="s">
        <v>158</v>
      </c>
      <c r="BQ5" s="90" t="s">
        <v>214</v>
      </c>
      <c r="BR5" s="90" t="s">
        <v>215</v>
      </c>
      <c r="BS5" s="90" t="s">
        <v>216</v>
      </c>
      <c r="BT5" s="90" t="s">
        <v>217</v>
      </c>
      <c r="BU5" s="90" t="s">
        <v>158</v>
      </c>
      <c r="BV5" s="95" t="s">
        <v>205</v>
      </c>
      <c r="BW5" s="95" t="s">
        <v>218</v>
      </c>
      <c r="BX5" s="95" t="s">
        <v>219</v>
      </c>
      <c r="BY5" s="90"/>
      <c r="BZ5" s="90" t="s">
        <v>175</v>
      </c>
      <c r="CA5" s="95" t="s">
        <v>205</v>
      </c>
      <c r="CB5" s="95" t="s">
        <v>206</v>
      </c>
      <c r="CC5" s="95" t="s">
        <v>210</v>
      </c>
      <c r="CD5" s="95" t="s">
        <v>220</v>
      </c>
      <c r="CE5" s="90"/>
      <c r="CF5" s="90"/>
      <c r="CG5" s="90"/>
      <c r="CH5" s="90"/>
      <c r="CI5" s="90"/>
      <c r="CJ5" s="90" t="s">
        <v>208</v>
      </c>
      <c r="CK5" s="135" t="s">
        <v>198</v>
      </c>
      <c r="CL5" s="135" t="s">
        <v>221</v>
      </c>
      <c r="CM5" s="135" t="s">
        <v>213</v>
      </c>
      <c r="CN5" s="135" t="s">
        <v>4</v>
      </c>
      <c r="CO5" s="98"/>
      <c r="CP5" s="146"/>
      <c r="CQ5" s="90"/>
      <c r="CR5" s="90" t="s">
        <v>158</v>
      </c>
      <c r="CS5" s="90" t="s">
        <v>201</v>
      </c>
      <c r="CT5" s="90" t="s">
        <v>222</v>
      </c>
      <c r="CU5" s="90" t="s">
        <v>223</v>
      </c>
      <c r="CV5" s="90" t="s">
        <v>217</v>
      </c>
      <c r="CW5" s="90" t="s">
        <v>158</v>
      </c>
      <c r="CX5" s="95" t="s">
        <v>205</v>
      </c>
      <c r="CY5" s="95" t="s">
        <v>206</v>
      </c>
      <c r="CZ5" s="95" t="s">
        <v>210</v>
      </c>
      <c r="DA5" s="90"/>
      <c r="DB5" s="90" t="s">
        <v>158</v>
      </c>
      <c r="DC5" s="95" t="s">
        <v>205</v>
      </c>
      <c r="DD5" s="95" t="s">
        <v>206</v>
      </c>
      <c r="DE5" s="95" t="s">
        <v>210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224</v>
      </c>
      <c r="E6" s="99" t="s">
        <v>224</v>
      </c>
      <c r="F6" s="100" t="s">
        <v>224</v>
      </c>
      <c r="G6" s="100" t="s">
        <v>224</v>
      </c>
      <c r="H6" s="100" t="s">
        <v>224</v>
      </c>
      <c r="I6" s="100" t="s">
        <v>224</v>
      </c>
      <c r="J6" s="100" t="s">
        <v>224</v>
      </c>
      <c r="K6" s="100" t="s">
        <v>224</v>
      </c>
      <c r="L6" s="100" t="s">
        <v>224</v>
      </c>
      <c r="M6" s="99" t="s">
        <v>224</v>
      </c>
      <c r="N6" s="99" t="s">
        <v>224</v>
      </c>
      <c r="O6" s="100" t="s">
        <v>224</v>
      </c>
      <c r="P6" s="100" t="s">
        <v>224</v>
      </c>
      <c r="Q6" s="100" t="s">
        <v>224</v>
      </c>
      <c r="R6" s="100" t="s">
        <v>224</v>
      </c>
      <c r="S6" s="100" t="s">
        <v>224</v>
      </c>
      <c r="T6" s="100" t="s">
        <v>224</v>
      </c>
      <c r="U6" s="100" t="s">
        <v>224</v>
      </c>
      <c r="V6" s="99" t="s">
        <v>224</v>
      </c>
      <c r="W6" s="99" t="s">
        <v>224</v>
      </c>
      <c r="X6" s="100" t="s">
        <v>224</v>
      </c>
      <c r="Y6" s="100" t="s">
        <v>224</v>
      </c>
      <c r="Z6" s="100" t="s">
        <v>224</v>
      </c>
      <c r="AA6" s="100" t="s">
        <v>224</v>
      </c>
      <c r="AB6" s="100" t="s">
        <v>224</v>
      </c>
      <c r="AC6" s="100" t="s">
        <v>224</v>
      </c>
      <c r="AD6" s="100" t="s">
        <v>224</v>
      </c>
      <c r="AE6" s="101" t="s">
        <v>224</v>
      </c>
      <c r="AF6" s="101" t="s">
        <v>224</v>
      </c>
      <c r="AG6" s="102" t="s">
        <v>224</v>
      </c>
      <c r="AH6" s="102" t="s">
        <v>224</v>
      </c>
      <c r="AI6" s="102" t="s">
        <v>224</v>
      </c>
      <c r="AJ6" s="102" t="s">
        <v>224</v>
      </c>
      <c r="AK6" s="102" t="s">
        <v>224</v>
      </c>
      <c r="AL6" s="102" t="s">
        <v>224</v>
      </c>
      <c r="AM6" s="101" t="s">
        <v>224</v>
      </c>
      <c r="AN6" s="101" t="s">
        <v>224</v>
      </c>
      <c r="AO6" s="101" t="s">
        <v>224</v>
      </c>
      <c r="AP6" s="101" t="s">
        <v>224</v>
      </c>
      <c r="AQ6" s="101" t="s">
        <v>224</v>
      </c>
      <c r="AR6" s="101" t="s">
        <v>224</v>
      </c>
      <c r="AS6" s="101" t="s">
        <v>224</v>
      </c>
      <c r="AT6" s="101" t="s">
        <v>224</v>
      </c>
      <c r="AU6" s="101" t="s">
        <v>224</v>
      </c>
      <c r="AV6" s="101" t="s">
        <v>224</v>
      </c>
      <c r="AW6" s="101" t="s">
        <v>224</v>
      </c>
      <c r="AX6" s="101" t="s">
        <v>224</v>
      </c>
      <c r="AY6" s="101" t="s">
        <v>224</v>
      </c>
      <c r="AZ6" s="101" t="s">
        <v>224</v>
      </c>
      <c r="BA6" s="101" t="s">
        <v>224</v>
      </c>
      <c r="BB6" s="101" t="s">
        <v>224</v>
      </c>
      <c r="BC6" s="101" t="s">
        <v>224</v>
      </c>
      <c r="BD6" s="101" t="s">
        <v>224</v>
      </c>
      <c r="BE6" s="101" t="s">
        <v>224</v>
      </c>
      <c r="BF6" s="101" t="s">
        <v>224</v>
      </c>
      <c r="BG6" s="101" t="s">
        <v>224</v>
      </c>
      <c r="BH6" s="101" t="s">
        <v>224</v>
      </c>
      <c r="BI6" s="102" t="s">
        <v>224</v>
      </c>
      <c r="BJ6" s="102" t="s">
        <v>224</v>
      </c>
      <c r="BK6" s="102" t="s">
        <v>224</v>
      </c>
      <c r="BL6" s="102" t="s">
        <v>224</v>
      </c>
      <c r="BM6" s="102" t="s">
        <v>224</v>
      </c>
      <c r="BN6" s="102" t="s">
        <v>224</v>
      </c>
      <c r="BO6" s="101" t="s">
        <v>224</v>
      </c>
      <c r="BP6" s="101" t="s">
        <v>224</v>
      </c>
      <c r="BQ6" s="101" t="s">
        <v>224</v>
      </c>
      <c r="BR6" s="101" t="s">
        <v>224</v>
      </c>
      <c r="BS6" s="101" t="s">
        <v>224</v>
      </c>
      <c r="BT6" s="101" t="s">
        <v>224</v>
      </c>
      <c r="BU6" s="101" t="s">
        <v>224</v>
      </c>
      <c r="BV6" s="101" t="s">
        <v>224</v>
      </c>
      <c r="BW6" s="101" t="s">
        <v>224</v>
      </c>
      <c r="BX6" s="101" t="s">
        <v>224</v>
      </c>
      <c r="BY6" s="101" t="s">
        <v>224</v>
      </c>
      <c r="BZ6" s="101" t="s">
        <v>224</v>
      </c>
      <c r="CA6" s="101" t="s">
        <v>224</v>
      </c>
      <c r="CB6" s="101" t="s">
        <v>224</v>
      </c>
      <c r="CC6" s="101" t="s">
        <v>224</v>
      </c>
      <c r="CD6" s="101" t="s">
        <v>224</v>
      </c>
      <c r="CE6" s="101" t="s">
        <v>224</v>
      </c>
      <c r="CF6" s="101" t="s">
        <v>224</v>
      </c>
      <c r="CG6" s="101" t="s">
        <v>224</v>
      </c>
      <c r="CH6" s="101" t="s">
        <v>224</v>
      </c>
      <c r="CI6" s="101" t="s">
        <v>224</v>
      </c>
      <c r="CJ6" s="101" t="s">
        <v>224</v>
      </c>
      <c r="CK6" s="102" t="s">
        <v>224</v>
      </c>
      <c r="CL6" s="102" t="s">
        <v>224</v>
      </c>
      <c r="CM6" s="102" t="s">
        <v>224</v>
      </c>
      <c r="CN6" s="102" t="s">
        <v>224</v>
      </c>
      <c r="CO6" s="102" t="s">
        <v>224</v>
      </c>
      <c r="CP6" s="102" t="s">
        <v>224</v>
      </c>
      <c r="CQ6" s="101" t="s">
        <v>224</v>
      </c>
      <c r="CR6" s="101" t="s">
        <v>224</v>
      </c>
      <c r="CS6" s="102" t="s">
        <v>224</v>
      </c>
      <c r="CT6" s="102" t="s">
        <v>224</v>
      </c>
      <c r="CU6" s="102" t="s">
        <v>224</v>
      </c>
      <c r="CV6" s="102" t="s">
        <v>224</v>
      </c>
      <c r="CW6" s="101" t="s">
        <v>224</v>
      </c>
      <c r="CX6" s="101" t="s">
        <v>224</v>
      </c>
      <c r="CY6" s="101" t="s">
        <v>224</v>
      </c>
      <c r="CZ6" s="101" t="s">
        <v>224</v>
      </c>
      <c r="DA6" s="101" t="s">
        <v>224</v>
      </c>
      <c r="DB6" s="101" t="s">
        <v>224</v>
      </c>
      <c r="DC6" s="101" t="s">
        <v>224</v>
      </c>
      <c r="DD6" s="101" t="s">
        <v>224</v>
      </c>
      <c r="DE6" s="101" t="s">
        <v>224</v>
      </c>
      <c r="DF6" s="101" t="s">
        <v>224</v>
      </c>
      <c r="DG6" s="101" t="s">
        <v>224</v>
      </c>
      <c r="DH6" s="101" t="s">
        <v>224</v>
      </c>
      <c r="DI6" s="101" t="s">
        <v>224</v>
      </c>
      <c r="DJ6" s="101" t="s">
        <v>224</v>
      </c>
    </row>
    <row r="7" spans="1:114" s="50" customFormat="1" ht="12" customHeight="1">
      <c r="A7" s="48" t="s">
        <v>225</v>
      </c>
      <c r="B7" s="63" t="s">
        <v>226</v>
      </c>
      <c r="C7" s="48" t="s">
        <v>158</v>
      </c>
      <c r="D7" s="70">
        <f aca="true" t="shared" si="0" ref="D7:AK7">SUM(D8:D14)</f>
        <v>667199</v>
      </c>
      <c r="E7" s="70">
        <f t="shared" si="0"/>
        <v>562468</v>
      </c>
      <c r="F7" s="70">
        <f t="shared" si="0"/>
        <v>0</v>
      </c>
      <c r="G7" s="70">
        <f t="shared" si="0"/>
        <v>3163</v>
      </c>
      <c r="H7" s="70">
        <f t="shared" si="0"/>
        <v>151200</v>
      </c>
      <c r="I7" s="70">
        <f t="shared" si="0"/>
        <v>302521</v>
      </c>
      <c r="J7" s="70">
        <f t="shared" si="0"/>
        <v>3354320</v>
      </c>
      <c r="K7" s="70">
        <f t="shared" si="0"/>
        <v>105584</v>
      </c>
      <c r="L7" s="70">
        <f t="shared" si="0"/>
        <v>104731</v>
      </c>
      <c r="M7" s="70">
        <f t="shared" si="0"/>
        <v>58638</v>
      </c>
      <c r="N7" s="70">
        <f t="shared" si="0"/>
        <v>53571</v>
      </c>
      <c r="O7" s="70">
        <f t="shared" si="0"/>
        <v>41720</v>
      </c>
      <c r="P7" s="70">
        <f t="shared" si="0"/>
        <v>0</v>
      </c>
      <c r="Q7" s="70">
        <f t="shared" si="0"/>
        <v>0</v>
      </c>
      <c r="R7" s="70">
        <f t="shared" si="0"/>
        <v>11816</v>
      </c>
      <c r="S7" s="70">
        <f t="shared" si="0"/>
        <v>895013</v>
      </c>
      <c r="T7" s="70">
        <f t="shared" si="0"/>
        <v>35</v>
      </c>
      <c r="U7" s="70">
        <f t="shared" si="0"/>
        <v>5067</v>
      </c>
      <c r="V7" s="70">
        <f t="shared" si="0"/>
        <v>725837</v>
      </c>
      <c r="W7" s="70">
        <f t="shared" si="0"/>
        <v>616039</v>
      </c>
      <c r="X7" s="70">
        <f t="shared" si="0"/>
        <v>41720</v>
      </c>
      <c r="Y7" s="70">
        <f t="shared" si="0"/>
        <v>3163</v>
      </c>
      <c r="Z7" s="70">
        <f t="shared" si="0"/>
        <v>151200</v>
      </c>
      <c r="AA7" s="70">
        <f t="shared" si="0"/>
        <v>314337</v>
      </c>
      <c r="AB7" s="70">
        <f t="shared" si="0"/>
        <v>4249333</v>
      </c>
      <c r="AC7" s="70">
        <f t="shared" si="0"/>
        <v>105619</v>
      </c>
      <c r="AD7" s="70">
        <f t="shared" si="0"/>
        <v>109798</v>
      </c>
      <c r="AE7" s="70">
        <f t="shared" si="0"/>
        <v>441</v>
      </c>
      <c r="AF7" s="70">
        <f t="shared" si="0"/>
        <v>441</v>
      </c>
      <c r="AG7" s="70">
        <f t="shared" si="0"/>
        <v>0</v>
      </c>
      <c r="AH7" s="70">
        <f t="shared" si="0"/>
        <v>441</v>
      </c>
      <c r="AI7" s="70">
        <f t="shared" si="0"/>
        <v>0</v>
      </c>
      <c r="AJ7" s="70">
        <f t="shared" si="0"/>
        <v>0</v>
      </c>
      <c r="AK7" s="70">
        <f t="shared" si="0"/>
        <v>0</v>
      </c>
      <c r="AL7" s="71" t="s">
        <v>227</v>
      </c>
      <c r="AM7" s="70">
        <f aca="true" t="shared" si="1" ref="AM7:BB7">SUM(AM8:AM14)</f>
        <v>3607277</v>
      </c>
      <c r="AN7" s="70">
        <f t="shared" si="1"/>
        <v>408237</v>
      </c>
      <c r="AO7" s="70">
        <f t="shared" si="1"/>
        <v>195227</v>
      </c>
      <c r="AP7" s="70">
        <f t="shared" si="1"/>
        <v>16027</v>
      </c>
      <c r="AQ7" s="70">
        <f t="shared" si="1"/>
        <v>172802</v>
      </c>
      <c r="AR7" s="70">
        <f t="shared" si="1"/>
        <v>24181</v>
      </c>
      <c r="AS7" s="70">
        <f t="shared" si="1"/>
        <v>1649881</v>
      </c>
      <c r="AT7" s="70">
        <f t="shared" si="1"/>
        <v>1791</v>
      </c>
      <c r="AU7" s="70">
        <f t="shared" si="1"/>
        <v>1507653</v>
      </c>
      <c r="AV7" s="70">
        <f t="shared" si="1"/>
        <v>140437</v>
      </c>
      <c r="AW7" s="70">
        <f t="shared" si="1"/>
        <v>0</v>
      </c>
      <c r="AX7" s="70">
        <f t="shared" si="1"/>
        <v>1516182</v>
      </c>
      <c r="AY7" s="70">
        <f t="shared" si="1"/>
        <v>369458</v>
      </c>
      <c r="AZ7" s="70">
        <f t="shared" si="1"/>
        <v>1091132</v>
      </c>
      <c r="BA7" s="70">
        <f t="shared" si="1"/>
        <v>43940</v>
      </c>
      <c r="BB7" s="70">
        <f t="shared" si="1"/>
        <v>11652</v>
      </c>
      <c r="BC7" s="71" t="s">
        <v>227</v>
      </c>
      <c r="BD7" s="70">
        <f aca="true" t="shared" si="2" ref="BD7:BM7">SUM(BD8:BD14)</f>
        <v>32977</v>
      </c>
      <c r="BE7" s="70">
        <f t="shared" si="2"/>
        <v>413801</v>
      </c>
      <c r="BF7" s="70">
        <f t="shared" si="2"/>
        <v>4021519</v>
      </c>
      <c r="BG7" s="70">
        <f t="shared" si="2"/>
        <v>290904</v>
      </c>
      <c r="BH7" s="70">
        <f t="shared" si="2"/>
        <v>270458</v>
      </c>
      <c r="BI7" s="70">
        <f t="shared" si="2"/>
        <v>0</v>
      </c>
      <c r="BJ7" s="70">
        <f t="shared" si="2"/>
        <v>270458</v>
      </c>
      <c r="BK7" s="70">
        <f t="shared" si="2"/>
        <v>0</v>
      </c>
      <c r="BL7" s="70">
        <f t="shared" si="2"/>
        <v>0</v>
      </c>
      <c r="BM7" s="70">
        <f t="shared" si="2"/>
        <v>20446</v>
      </c>
      <c r="BN7" s="71" t="s">
        <v>227</v>
      </c>
      <c r="BO7" s="70">
        <f aca="true" t="shared" si="3" ref="BO7:CD7">SUM(BO8:BO14)</f>
        <v>583750</v>
      </c>
      <c r="BP7" s="70">
        <f t="shared" si="3"/>
        <v>95459</v>
      </c>
      <c r="BQ7" s="70">
        <f t="shared" si="3"/>
        <v>90262</v>
      </c>
      <c r="BR7" s="70">
        <f t="shared" si="3"/>
        <v>0</v>
      </c>
      <c r="BS7" s="70">
        <f t="shared" si="3"/>
        <v>5197</v>
      </c>
      <c r="BT7" s="70">
        <f t="shared" si="3"/>
        <v>0</v>
      </c>
      <c r="BU7" s="70">
        <f t="shared" si="3"/>
        <v>256719</v>
      </c>
      <c r="BV7" s="70">
        <f t="shared" si="3"/>
        <v>58917</v>
      </c>
      <c r="BW7" s="70">
        <f t="shared" si="3"/>
        <v>197705</v>
      </c>
      <c r="BX7" s="70">
        <f t="shared" si="3"/>
        <v>97</v>
      </c>
      <c r="BY7" s="70">
        <f t="shared" si="3"/>
        <v>0</v>
      </c>
      <c r="BZ7" s="70">
        <f t="shared" si="3"/>
        <v>228682</v>
      </c>
      <c r="CA7" s="70">
        <f t="shared" si="3"/>
        <v>0</v>
      </c>
      <c r="CB7" s="70">
        <f t="shared" si="3"/>
        <v>142264</v>
      </c>
      <c r="CC7" s="70">
        <f t="shared" si="3"/>
        <v>80828</v>
      </c>
      <c r="CD7" s="70">
        <f t="shared" si="3"/>
        <v>5590</v>
      </c>
      <c r="CE7" s="71" t="s">
        <v>227</v>
      </c>
      <c r="CF7" s="70">
        <f aca="true" t="shared" si="4" ref="CF7:CO7">SUM(CF8:CF14)</f>
        <v>2890</v>
      </c>
      <c r="CG7" s="70">
        <f t="shared" si="4"/>
        <v>78997</v>
      </c>
      <c r="CH7" s="70">
        <f t="shared" si="4"/>
        <v>953651</v>
      </c>
      <c r="CI7" s="70">
        <f t="shared" si="4"/>
        <v>291345</v>
      </c>
      <c r="CJ7" s="70">
        <f t="shared" si="4"/>
        <v>270899</v>
      </c>
      <c r="CK7" s="70">
        <f t="shared" si="4"/>
        <v>0</v>
      </c>
      <c r="CL7" s="70">
        <f t="shared" si="4"/>
        <v>270899</v>
      </c>
      <c r="CM7" s="70">
        <f t="shared" si="4"/>
        <v>0</v>
      </c>
      <c r="CN7" s="70">
        <f t="shared" si="4"/>
        <v>0</v>
      </c>
      <c r="CO7" s="70">
        <f t="shared" si="4"/>
        <v>20446</v>
      </c>
      <c r="CP7" s="71" t="s">
        <v>227</v>
      </c>
      <c r="CQ7" s="70">
        <f aca="true" t="shared" si="5" ref="CQ7:DF7">SUM(CQ8:CQ14)</f>
        <v>4191027</v>
      </c>
      <c r="CR7" s="70">
        <f t="shared" si="5"/>
        <v>503696</v>
      </c>
      <c r="CS7" s="70">
        <f t="shared" si="5"/>
        <v>285489</v>
      </c>
      <c r="CT7" s="70">
        <f t="shared" si="5"/>
        <v>16027</v>
      </c>
      <c r="CU7" s="70">
        <f t="shared" si="5"/>
        <v>177999</v>
      </c>
      <c r="CV7" s="70">
        <f t="shared" si="5"/>
        <v>24181</v>
      </c>
      <c r="CW7" s="70">
        <f t="shared" si="5"/>
        <v>1906600</v>
      </c>
      <c r="CX7" s="70">
        <f t="shared" si="5"/>
        <v>60708</v>
      </c>
      <c r="CY7" s="70">
        <f t="shared" si="5"/>
        <v>1705358</v>
      </c>
      <c r="CZ7" s="70">
        <f t="shared" si="5"/>
        <v>140534</v>
      </c>
      <c r="DA7" s="70">
        <f t="shared" si="5"/>
        <v>0</v>
      </c>
      <c r="DB7" s="70">
        <f t="shared" si="5"/>
        <v>1744864</v>
      </c>
      <c r="DC7" s="70">
        <f t="shared" si="5"/>
        <v>369458</v>
      </c>
      <c r="DD7" s="70">
        <f t="shared" si="5"/>
        <v>1233396</v>
      </c>
      <c r="DE7" s="70">
        <f t="shared" si="5"/>
        <v>124768</v>
      </c>
      <c r="DF7" s="70">
        <f t="shared" si="5"/>
        <v>17242</v>
      </c>
      <c r="DG7" s="71" t="s">
        <v>227</v>
      </c>
      <c r="DH7" s="70">
        <f>SUM(DH8:DH14)</f>
        <v>35867</v>
      </c>
      <c r="DI7" s="70">
        <f>SUM(DI8:DI14)</f>
        <v>492798</v>
      </c>
      <c r="DJ7" s="70">
        <f>SUM(DJ8:DJ14)</f>
        <v>4975170</v>
      </c>
    </row>
    <row r="8" spans="1:114" s="50" customFormat="1" ht="12" customHeight="1">
      <c r="A8" s="51" t="s">
        <v>228</v>
      </c>
      <c r="B8" s="64" t="s">
        <v>229</v>
      </c>
      <c r="C8" s="51" t="s">
        <v>230</v>
      </c>
      <c r="D8" s="72">
        <f aca="true" t="shared" si="6" ref="D8:D14">SUM(E8,+L8)</f>
        <v>35624</v>
      </c>
      <c r="E8" s="72">
        <f aca="true" t="shared" si="7" ref="E8:E14">SUM(F8:I8)+K8</f>
        <v>20160</v>
      </c>
      <c r="F8" s="72">
        <v>0</v>
      </c>
      <c r="G8" s="72">
        <v>0</v>
      </c>
      <c r="H8" s="72">
        <v>0</v>
      </c>
      <c r="I8" s="72">
        <v>20160</v>
      </c>
      <c r="J8" s="72">
        <v>354172</v>
      </c>
      <c r="K8" s="72">
        <v>0</v>
      </c>
      <c r="L8" s="72">
        <v>15464</v>
      </c>
      <c r="M8" s="72">
        <f aca="true" t="shared" si="8" ref="M8:M14">SUM(N8,+U8)</f>
        <v>2903</v>
      </c>
      <c r="N8" s="72">
        <f aca="true" t="shared" si="9" ref="N8:N14">SUM(O8:R8)+T8</f>
        <v>1289</v>
      </c>
      <c r="O8" s="72">
        <v>0</v>
      </c>
      <c r="P8" s="72">
        <v>0</v>
      </c>
      <c r="Q8" s="72">
        <v>0</v>
      </c>
      <c r="R8" s="72">
        <v>1269</v>
      </c>
      <c r="S8" s="72">
        <v>65357</v>
      </c>
      <c r="T8" s="72">
        <v>20</v>
      </c>
      <c r="U8" s="72">
        <v>1614</v>
      </c>
      <c r="V8" s="72">
        <f aca="true" t="shared" si="10" ref="V8:AD14">+SUM(D8,M8)</f>
        <v>38527</v>
      </c>
      <c r="W8" s="72">
        <f t="shared" si="10"/>
        <v>21449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21429</v>
      </c>
      <c r="AB8" s="72">
        <f t="shared" si="10"/>
        <v>419529</v>
      </c>
      <c r="AC8" s="72">
        <f t="shared" si="10"/>
        <v>20</v>
      </c>
      <c r="AD8" s="72">
        <f t="shared" si="10"/>
        <v>17078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227</v>
      </c>
      <c r="AM8" s="72">
        <f aca="true" t="shared" si="13" ref="AM8:AM14">SUM(AN8,AS8,AW8,AX8,BD8)</f>
        <v>379405</v>
      </c>
      <c r="AN8" s="72">
        <f aca="true" t="shared" si="14" ref="AN8:AN14">SUM(AO8:AR8)</f>
        <v>26283</v>
      </c>
      <c r="AO8" s="72">
        <v>26283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1397</v>
      </c>
      <c r="AT8" s="72">
        <v>0</v>
      </c>
      <c r="AU8" s="72">
        <v>897</v>
      </c>
      <c r="AV8" s="72">
        <v>500</v>
      </c>
      <c r="AW8" s="72">
        <v>0</v>
      </c>
      <c r="AX8" s="72">
        <f aca="true" t="shared" si="16" ref="AX8:AX14">SUM(AY8:BB8)</f>
        <v>351725</v>
      </c>
      <c r="AY8" s="72">
        <v>0</v>
      </c>
      <c r="AZ8" s="72">
        <v>346690</v>
      </c>
      <c r="BA8" s="72">
        <v>3972</v>
      </c>
      <c r="BB8" s="72">
        <v>1063</v>
      </c>
      <c r="BC8" s="73" t="s">
        <v>227</v>
      </c>
      <c r="BD8" s="72">
        <v>0</v>
      </c>
      <c r="BE8" s="72">
        <v>10391</v>
      </c>
      <c r="BF8" s="72">
        <f aca="true" t="shared" si="17" ref="BF8:BF14">SUM(AE8,+AM8,+BE8)</f>
        <v>389796</v>
      </c>
      <c r="BG8" s="72">
        <f aca="true" t="shared" si="18" ref="BG8:BG14">SUM(BH8,+BM8)</f>
        <v>0</v>
      </c>
      <c r="BH8" s="72">
        <f aca="true" t="shared" si="19" ref="BH8:BH1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227</v>
      </c>
      <c r="BO8" s="72">
        <f aca="true" t="shared" si="20" ref="BO8:BO14">SUM(BP8,BU8,BY8,BZ8,CF8)</f>
        <v>68260</v>
      </c>
      <c r="BP8" s="72">
        <f aca="true" t="shared" si="21" ref="BP8:BP14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2" ref="BU8:BU14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23" ref="BZ8:BZ14">SUM(CA8:CD8)</f>
        <v>68260</v>
      </c>
      <c r="CA8" s="72">
        <v>0</v>
      </c>
      <c r="CB8" s="72">
        <v>67763</v>
      </c>
      <c r="CC8" s="72">
        <v>0</v>
      </c>
      <c r="CD8" s="72">
        <v>497</v>
      </c>
      <c r="CE8" s="73" t="s">
        <v>227</v>
      </c>
      <c r="CF8" s="72">
        <v>0</v>
      </c>
      <c r="CG8" s="72">
        <v>0</v>
      </c>
      <c r="CH8" s="72">
        <f aca="true" t="shared" si="24" ref="CH8:CH14">SUM(BG8,+BO8,+CG8)</f>
        <v>68260</v>
      </c>
      <c r="CI8" s="72">
        <f aca="true" t="shared" si="25" ref="CI8:CO14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227</v>
      </c>
      <c r="CQ8" s="72">
        <f aca="true" t="shared" si="26" ref="CQ8:DF14">SUM(AM8,+BO8)</f>
        <v>447665</v>
      </c>
      <c r="CR8" s="72">
        <f t="shared" si="26"/>
        <v>26283</v>
      </c>
      <c r="CS8" s="72">
        <f t="shared" si="26"/>
        <v>26283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1397</v>
      </c>
      <c r="CX8" s="72">
        <f t="shared" si="26"/>
        <v>0</v>
      </c>
      <c r="CY8" s="72">
        <f t="shared" si="26"/>
        <v>897</v>
      </c>
      <c r="CZ8" s="72">
        <f t="shared" si="26"/>
        <v>500</v>
      </c>
      <c r="DA8" s="72">
        <f t="shared" si="26"/>
        <v>0</v>
      </c>
      <c r="DB8" s="72">
        <f t="shared" si="26"/>
        <v>419985</v>
      </c>
      <c r="DC8" s="72">
        <f t="shared" si="26"/>
        <v>0</v>
      </c>
      <c r="DD8" s="72">
        <f t="shared" si="26"/>
        <v>414453</v>
      </c>
      <c r="DE8" s="72">
        <f t="shared" si="26"/>
        <v>3972</v>
      </c>
      <c r="DF8" s="72">
        <f t="shared" si="26"/>
        <v>1560</v>
      </c>
      <c r="DG8" s="73" t="s">
        <v>227</v>
      </c>
      <c r="DH8" s="72">
        <f aca="true" t="shared" si="27" ref="DH8:DJ14">SUM(BD8,+CF8)</f>
        <v>0</v>
      </c>
      <c r="DI8" s="72">
        <f t="shared" si="27"/>
        <v>10391</v>
      </c>
      <c r="DJ8" s="72">
        <f t="shared" si="27"/>
        <v>458056</v>
      </c>
    </row>
    <row r="9" spans="1:114" s="50" customFormat="1" ht="12" customHeight="1">
      <c r="A9" s="51" t="s">
        <v>228</v>
      </c>
      <c r="B9" s="64" t="s">
        <v>231</v>
      </c>
      <c r="C9" s="51" t="s">
        <v>232</v>
      </c>
      <c r="D9" s="72">
        <f t="shared" si="6"/>
        <v>179237</v>
      </c>
      <c r="E9" s="72">
        <f t="shared" si="7"/>
        <v>148941</v>
      </c>
      <c r="F9" s="72">
        <v>0</v>
      </c>
      <c r="G9" s="72">
        <v>0</v>
      </c>
      <c r="H9" s="72">
        <v>0</v>
      </c>
      <c r="I9" s="72">
        <v>125970</v>
      </c>
      <c r="J9" s="72">
        <v>971289</v>
      </c>
      <c r="K9" s="72">
        <v>22971</v>
      </c>
      <c r="L9" s="72">
        <v>30296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179237</v>
      </c>
      <c r="W9" s="72">
        <f t="shared" si="10"/>
        <v>148941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125970</v>
      </c>
      <c r="AB9" s="72">
        <f t="shared" si="10"/>
        <v>971289</v>
      </c>
      <c r="AC9" s="72">
        <f t="shared" si="10"/>
        <v>22971</v>
      </c>
      <c r="AD9" s="72">
        <f t="shared" si="10"/>
        <v>30296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227</v>
      </c>
      <c r="AM9" s="72">
        <f t="shared" si="13"/>
        <v>860569</v>
      </c>
      <c r="AN9" s="72">
        <f t="shared" si="14"/>
        <v>161225</v>
      </c>
      <c r="AO9" s="72">
        <v>55467</v>
      </c>
      <c r="AP9" s="72">
        <v>0</v>
      </c>
      <c r="AQ9" s="72">
        <v>90836</v>
      </c>
      <c r="AR9" s="72">
        <v>14922</v>
      </c>
      <c r="AS9" s="72">
        <f t="shared" si="15"/>
        <v>508798</v>
      </c>
      <c r="AT9" s="72">
        <v>0</v>
      </c>
      <c r="AU9" s="72">
        <v>437257</v>
      </c>
      <c r="AV9" s="72">
        <v>71541</v>
      </c>
      <c r="AW9" s="72">
        <v>0</v>
      </c>
      <c r="AX9" s="72">
        <f t="shared" si="16"/>
        <v>171130</v>
      </c>
      <c r="AY9" s="72">
        <v>0</v>
      </c>
      <c r="AZ9" s="72">
        <v>164220</v>
      </c>
      <c r="BA9" s="72">
        <v>6910</v>
      </c>
      <c r="BB9" s="72"/>
      <c r="BC9" s="73" t="s">
        <v>227</v>
      </c>
      <c r="BD9" s="72">
        <v>19416</v>
      </c>
      <c r="BE9" s="72">
        <v>289957</v>
      </c>
      <c r="BF9" s="72">
        <f t="shared" si="17"/>
        <v>1150526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227</v>
      </c>
      <c r="BO9" s="72">
        <f t="shared" si="20"/>
        <v>0</v>
      </c>
      <c r="BP9" s="72">
        <f t="shared" si="21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2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23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227</v>
      </c>
      <c r="CF9" s="72">
        <v>0</v>
      </c>
      <c r="CG9" s="72">
        <v>0</v>
      </c>
      <c r="CH9" s="72">
        <f t="shared" si="24"/>
        <v>0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227</v>
      </c>
      <c r="CQ9" s="72">
        <f t="shared" si="26"/>
        <v>860569</v>
      </c>
      <c r="CR9" s="72">
        <f t="shared" si="26"/>
        <v>161225</v>
      </c>
      <c r="CS9" s="72">
        <f t="shared" si="26"/>
        <v>55467</v>
      </c>
      <c r="CT9" s="72">
        <f t="shared" si="26"/>
        <v>0</v>
      </c>
      <c r="CU9" s="72">
        <f t="shared" si="26"/>
        <v>90836</v>
      </c>
      <c r="CV9" s="72">
        <f t="shared" si="26"/>
        <v>14922</v>
      </c>
      <c r="CW9" s="72">
        <f t="shared" si="26"/>
        <v>508798</v>
      </c>
      <c r="CX9" s="72">
        <f t="shared" si="26"/>
        <v>0</v>
      </c>
      <c r="CY9" s="72">
        <f t="shared" si="26"/>
        <v>437257</v>
      </c>
      <c r="CZ9" s="72">
        <f t="shared" si="26"/>
        <v>71541</v>
      </c>
      <c r="DA9" s="72">
        <f t="shared" si="26"/>
        <v>0</v>
      </c>
      <c r="DB9" s="72">
        <f t="shared" si="26"/>
        <v>171130</v>
      </c>
      <c r="DC9" s="72">
        <f t="shared" si="26"/>
        <v>0</v>
      </c>
      <c r="DD9" s="72">
        <f t="shared" si="26"/>
        <v>164220</v>
      </c>
      <c r="DE9" s="72">
        <f t="shared" si="26"/>
        <v>6910</v>
      </c>
      <c r="DF9" s="72">
        <f t="shared" si="26"/>
        <v>0</v>
      </c>
      <c r="DG9" s="73" t="s">
        <v>227</v>
      </c>
      <c r="DH9" s="72">
        <f t="shared" si="27"/>
        <v>19416</v>
      </c>
      <c r="DI9" s="72">
        <f t="shared" si="27"/>
        <v>289957</v>
      </c>
      <c r="DJ9" s="72">
        <f t="shared" si="27"/>
        <v>1150526</v>
      </c>
    </row>
    <row r="10" spans="1:114" s="50" customFormat="1" ht="12" customHeight="1">
      <c r="A10" s="51" t="s">
        <v>228</v>
      </c>
      <c r="B10" s="64" t="s">
        <v>233</v>
      </c>
      <c r="C10" s="51" t="s">
        <v>234</v>
      </c>
      <c r="D10" s="72">
        <f t="shared" si="6"/>
        <v>80241</v>
      </c>
      <c r="E10" s="72">
        <f t="shared" si="7"/>
        <v>80241</v>
      </c>
      <c r="F10" s="72">
        <v>0</v>
      </c>
      <c r="G10" s="72">
        <v>3163</v>
      </c>
      <c r="H10" s="72">
        <v>0</v>
      </c>
      <c r="I10" s="72">
        <v>55526</v>
      </c>
      <c r="J10" s="72">
        <v>566332</v>
      </c>
      <c r="K10" s="72">
        <v>21552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80241</v>
      </c>
      <c r="W10" s="72">
        <f t="shared" si="10"/>
        <v>80241</v>
      </c>
      <c r="X10" s="72">
        <f t="shared" si="10"/>
        <v>0</v>
      </c>
      <c r="Y10" s="72">
        <f t="shared" si="10"/>
        <v>3163</v>
      </c>
      <c r="Z10" s="72">
        <f t="shared" si="10"/>
        <v>0</v>
      </c>
      <c r="AA10" s="72">
        <f t="shared" si="10"/>
        <v>55526</v>
      </c>
      <c r="AB10" s="72">
        <f t="shared" si="10"/>
        <v>566332</v>
      </c>
      <c r="AC10" s="72">
        <f t="shared" si="10"/>
        <v>21552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227</v>
      </c>
      <c r="AM10" s="72">
        <f t="shared" si="13"/>
        <v>646573</v>
      </c>
      <c r="AN10" s="72">
        <f t="shared" si="14"/>
        <v>80037</v>
      </c>
      <c r="AO10" s="72">
        <v>24255</v>
      </c>
      <c r="AP10" s="72">
        <v>0</v>
      </c>
      <c r="AQ10" s="72">
        <v>52786</v>
      </c>
      <c r="AR10" s="72">
        <v>2996</v>
      </c>
      <c r="AS10" s="72">
        <f t="shared" si="15"/>
        <v>381012</v>
      </c>
      <c r="AT10" s="72">
        <v>0</v>
      </c>
      <c r="AU10" s="72">
        <v>355600</v>
      </c>
      <c r="AV10" s="72">
        <v>25412</v>
      </c>
      <c r="AW10" s="72">
        <v>0</v>
      </c>
      <c r="AX10" s="72">
        <f t="shared" si="16"/>
        <v>185524</v>
      </c>
      <c r="AY10" s="72">
        <v>0</v>
      </c>
      <c r="AZ10" s="72">
        <v>168592</v>
      </c>
      <c r="BA10" s="72">
        <v>16932</v>
      </c>
      <c r="BB10" s="72">
        <v>0</v>
      </c>
      <c r="BC10" s="73" t="s">
        <v>227</v>
      </c>
      <c r="BD10" s="72">
        <v>0</v>
      </c>
      <c r="BE10" s="72">
        <v>0</v>
      </c>
      <c r="BF10" s="72">
        <f t="shared" si="17"/>
        <v>646573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227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227</v>
      </c>
      <c r="CF10" s="72">
        <v>0</v>
      </c>
      <c r="CG10" s="72">
        <v>0</v>
      </c>
      <c r="CH10" s="72">
        <f t="shared" si="24"/>
        <v>0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227</v>
      </c>
      <c r="CQ10" s="72">
        <f t="shared" si="26"/>
        <v>646573</v>
      </c>
      <c r="CR10" s="72">
        <f t="shared" si="26"/>
        <v>80037</v>
      </c>
      <c r="CS10" s="72">
        <f t="shared" si="26"/>
        <v>24255</v>
      </c>
      <c r="CT10" s="72">
        <f t="shared" si="26"/>
        <v>0</v>
      </c>
      <c r="CU10" s="72">
        <f t="shared" si="26"/>
        <v>52786</v>
      </c>
      <c r="CV10" s="72">
        <f t="shared" si="26"/>
        <v>2996</v>
      </c>
      <c r="CW10" s="72">
        <f t="shared" si="26"/>
        <v>381012</v>
      </c>
      <c r="CX10" s="72">
        <f t="shared" si="26"/>
        <v>0</v>
      </c>
      <c r="CY10" s="72">
        <f t="shared" si="26"/>
        <v>355600</v>
      </c>
      <c r="CZ10" s="72">
        <f t="shared" si="26"/>
        <v>25412</v>
      </c>
      <c r="DA10" s="72">
        <f t="shared" si="26"/>
        <v>0</v>
      </c>
      <c r="DB10" s="72">
        <f t="shared" si="26"/>
        <v>185524</v>
      </c>
      <c r="DC10" s="72">
        <f t="shared" si="26"/>
        <v>0</v>
      </c>
      <c r="DD10" s="72">
        <f t="shared" si="26"/>
        <v>168592</v>
      </c>
      <c r="DE10" s="72">
        <f t="shared" si="26"/>
        <v>16932</v>
      </c>
      <c r="DF10" s="72">
        <f t="shared" si="26"/>
        <v>0</v>
      </c>
      <c r="DG10" s="73" t="s">
        <v>227</v>
      </c>
      <c r="DH10" s="72">
        <f t="shared" si="27"/>
        <v>0</v>
      </c>
      <c r="DI10" s="72">
        <f t="shared" si="27"/>
        <v>0</v>
      </c>
      <c r="DJ10" s="72">
        <f t="shared" si="27"/>
        <v>646573</v>
      </c>
    </row>
    <row r="11" spans="1:114" s="50" customFormat="1" ht="12" customHeight="1">
      <c r="A11" s="51" t="s">
        <v>228</v>
      </c>
      <c r="B11" s="64" t="s">
        <v>235</v>
      </c>
      <c r="C11" s="51" t="s">
        <v>236</v>
      </c>
      <c r="D11" s="72">
        <f t="shared" si="6"/>
        <v>166922</v>
      </c>
      <c r="E11" s="72">
        <f t="shared" si="7"/>
        <v>101448</v>
      </c>
      <c r="F11" s="72">
        <v>0</v>
      </c>
      <c r="G11" s="72">
        <v>0</v>
      </c>
      <c r="H11" s="72">
        <v>0</v>
      </c>
      <c r="I11" s="72">
        <v>54618</v>
      </c>
      <c r="J11" s="72">
        <v>989582</v>
      </c>
      <c r="K11" s="72">
        <v>46830</v>
      </c>
      <c r="L11" s="72">
        <v>65474</v>
      </c>
      <c r="M11" s="72">
        <f t="shared" si="8"/>
        <v>3567</v>
      </c>
      <c r="N11" s="72">
        <f t="shared" si="9"/>
        <v>3567</v>
      </c>
      <c r="O11" s="72">
        <v>0</v>
      </c>
      <c r="P11" s="72">
        <v>0</v>
      </c>
      <c r="Q11" s="72">
        <v>0</v>
      </c>
      <c r="R11" s="72">
        <v>3567</v>
      </c>
      <c r="S11" s="72">
        <v>133035</v>
      </c>
      <c r="T11" s="72">
        <v>0</v>
      </c>
      <c r="U11" s="72">
        <v>0</v>
      </c>
      <c r="V11" s="72">
        <f t="shared" si="10"/>
        <v>170489</v>
      </c>
      <c r="W11" s="72">
        <f t="shared" si="10"/>
        <v>105015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58185</v>
      </c>
      <c r="AB11" s="72">
        <f t="shared" si="10"/>
        <v>1122617</v>
      </c>
      <c r="AC11" s="72">
        <f t="shared" si="10"/>
        <v>46830</v>
      </c>
      <c r="AD11" s="72">
        <f t="shared" si="10"/>
        <v>65474</v>
      </c>
      <c r="AE11" s="72">
        <f t="shared" si="11"/>
        <v>441</v>
      </c>
      <c r="AF11" s="72">
        <f t="shared" si="12"/>
        <v>441</v>
      </c>
      <c r="AG11" s="72">
        <v>0</v>
      </c>
      <c r="AH11" s="72">
        <v>441</v>
      </c>
      <c r="AI11" s="72">
        <v>0</v>
      </c>
      <c r="AJ11" s="72">
        <v>0</v>
      </c>
      <c r="AK11" s="72">
        <v>0</v>
      </c>
      <c r="AL11" s="73" t="s">
        <v>227</v>
      </c>
      <c r="AM11" s="72">
        <f t="shared" si="13"/>
        <v>1050510</v>
      </c>
      <c r="AN11" s="72">
        <f t="shared" si="14"/>
        <v>107198</v>
      </c>
      <c r="AO11" s="72">
        <v>76662</v>
      </c>
      <c r="AP11" s="72">
        <v>16027</v>
      </c>
      <c r="AQ11" s="72">
        <v>8246</v>
      </c>
      <c r="AR11" s="72">
        <v>6263</v>
      </c>
      <c r="AS11" s="72">
        <f t="shared" si="15"/>
        <v>310885</v>
      </c>
      <c r="AT11" s="72">
        <v>1791</v>
      </c>
      <c r="AU11" s="72">
        <v>286951</v>
      </c>
      <c r="AV11" s="72">
        <v>22143</v>
      </c>
      <c r="AW11" s="72">
        <v>0</v>
      </c>
      <c r="AX11" s="72">
        <f t="shared" si="16"/>
        <v>632427</v>
      </c>
      <c r="AY11" s="72">
        <v>369458</v>
      </c>
      <c r="AZ11" s="72">
        <v>248542</v>
      </c>
      <c r="BA11" s="72">
        <v>6961</v>
      </c>
      <c r="BB11" s="72">
        <v>7466</v>
      </c>
      <c r="BC11" s="73" t="s">
        <v>227</v>
      </c>
      <c r="BD11" s="72">
        <v>0</v>
      </c>
      <c r="BE11" s="72">
        <v>105553</v>
      </c>
      <c r="BF11" s="72">
        <f t="shared" si="17"/>
        <v>1156504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227</v>
      </c>
      <c r="BO11" s="72">
        <f t="shared" si="20"/>
        <v>129533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88249</v>
      </c>
      <c r="BV11" s="72">
        <v>0</v>
      </c>
      <c r="BW11" s="72">
        <v>88249</v>
      </c>
      <c r="BX11" s="72">
        <v>0</v>
      </c>
      <c r="BY11" s="72">
        <v>0</v>
      </c>
      <c r="BZ11" s="72">
        <f t="shared" si="23"/>
        <v>41284</v>
      </c>
      <c r="CA11" s="72">
        <v>0</v>
      </c>
      <c r="CB11" s="72">
        <v>41284</v>
      </c>
      <c r="CC11" s="72">
        <v>0</v>
      </c>
      <c r="CD11" s="72">
        <v>0</v>
      </c>
      <c r="CE11" s="73" t="s">
        <v>227</v>
      </c>
      <c r="CF11" s="72">
        <v>0</v>
      </c>
      <c r="CG11" s="72">
        <v>7069</v>
      </c>
      <c r="CH11" s="72">
        <f t="shared" si="24"/>
        <v>136602</v>
      </c>
      <c r="CI11" s="72">
        <f t="shared" si="25"/>
        <v>441</v>
      </c>
      <c r="CJ11" s="72">
        <f t="shared" si="25"/>
        <v>441</v>
      </c>
      <c r="CK11" s="72">
        <f t="shared" si="25"/>
        <v>0</v>
      </c>
      <c r="CL11" s="72">
        <f t="shared" si="25"/>
        <v>441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227</v>
      </c>
      <c r="CQ11" s="72">
        <f t="shared" si="26"/>
        <v>1180043</v>
      </c>
      <c r="CR11" s="72">
        <f t="shared" si="26"/>
        <v>107198</v>
      </c>
      <c r="CS11" s="72">
        <f t="shared" si="26"/>
        <v>76662</v>
      </c>
      <c r="CT11" s="72">
        <f t="shared" si="26"/>
        <v>16027</v>
      </c>
      <c r="CU11" s="72">
        <f t="shared" si="26"/>
        <v>8246</v>
      </c>
      <c r="CV11" s="72">
        <f t="shared" si="26"/>
        <v>6263</v>
      </c>
      <c r="CW11" s="72">
        <f t="shared" si="26"/>
        <v>399134</v>
      </c>
      <c r="CX11" s="72">
        <f t="shared" si="26"/>
        <v>1791</v>
      </c>
      <c r="CY11" s="72">
        <f t="shared" si="26"/>
        <v>375200</v>
      </c>
      <c r="CZ11" s="72">
        <f t="shared" si="26"/>
        <v>22143</v>
      </c>
      <c r="DA11" s="72">
        <f t="shared" si="26"/>
        <v>0</v>
      </c>
      <c r="DB11" s="72">
        <f t="shared" si="26"/>
        <v>673711</v>
      </c>
      <c r="DC11" s="72">
        <f t="shared" si="26"/>
        <v>369458</v>
      </c>
      <c r="DD11" s="72">
        <f t="shared" si="26"/>
        <v>289826</v>
      </c>
      <c r="DE11" s="72">
        <f t="shared" si="26"/>
        <v>6961</v>
      </c>
      <c r="DF11" s="72">
        <f t="shared" si="26"/>
        <v>7466</v>
      </c>
      <c r="DG11" s="73" t="s">
        <v>227</v>
      </c>
      <c r="DH11" s="72">
        <f t="shared" si="27"/>
        <v>0</v>
      </c>
      <c r="DI11" s="72">
        <f t="shared" si="27"/>
        <v>112622</v>
      </c>
      <c r="DJ11" s="72">
        <f t="shared" si="27"/>
        <v>1293106</v>
      </c>
    </row>
    <row r="12" spans="1:114" s="50" customFormat="1" ht="12" customHeight="1">
      <c r="A12" s="53" t="s">
        <v>228</v>
      </c>
      <c r="B12" s="54" t="s">
        <v>237</v>
      </c>
      <c r="C12" s="53" t="s">
        <v>238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55928</v>
      </c>
      <c r="N12" s="74">
        <f t="shared" si="9"/>
        <v>45490</v>
      </c>
      <c r="O12" s="74">
        <v>41720</v>
      </c>
      <c r="P12" s="74">
        <v>0</v>
      </c>
      <c r="Q12" s="74">
        <v>0</v>
      </c>
      <c r="R12" s="74">
        <v>3770</v>
      </c>
      <c r="S12" s="74">
        <v>520355</v>
      </c>
      <c r="T12" s="74">
        <v>0</v>
      </c>
      <c r="U12" s="74">
        <v>10438</v>
      </c>
      <c r="V12" s="74">
        <f t="shared" si="10"/>
        <v>55928</v>
      </c>
      <c r="W12" s="74">
        <f t="shared" si="10"/>
        <v>45490</v>
      </c>
      <c r="X12" s="74">
        <f t="shared" si="10"/>
        <v>41720</v>
      </c>
      <c r="Y12" s="74">
        <f t="shared" si="10"/>
        <v>0</v>
      </c>
      <c r="Z12" s="74">
        <f t="shared" si="10"/>
        <v>0</v>
      </c>
      <c r="AA12" s="74">
        <f t="shared" si="10"/>
        <v>3770</v>
      </c>
      <c r="AB12" s="74">
        <f t="shared" si="10"/>
        <v>520355</v>
      </c>
      <c r="AC12" s="74">
        <f t="shared" si="10"/>
        <v>0</v>
      </c>
      <c r="AD12" s="74">
        <f t="shared" si="10"/>
        <v>10438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227</v>
      </c>
      <c r="AM12" s="74">
        <f t="shared" si="13"/>
        <v>0</v>
      </c>
      <c r="AN12" s="74">
        <f t="shared" si="14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227</v>
      </c>
      <c r="BD12" s="74">
        <v>0</v>
      </c>
      <c r="BE12" s="74">
        <v>0</v>
      </c>
      <c r="BF12" s="74">
        <f t="shared" si="17"/>
        <v>0</v>
      </c>
      <c r="BG12" s="74">
        <f t="shared" si="18"/>
        <v>290904</v>
      </c>
      <c r="BH12" s="74">
        <f t="shared" si="19"/>
        <v>270458</v>
      </c>
      <c r="BI12" s="74">
        <v>0</v>
      </c>
      <c r="BJ12" s="74">
        <v>270458</v>
      </c>
      <c r="BK12" s="74">
        <v>0</v>
      </c>
      <c r="BL12" s="74">
        <v>0</v>
      </c>
      <c r="BM12" s="74">
        <v>20446</v>
      </c>
      <c r="BN12" s="75" t="s">
        <v>227</v>
      </c>
      <c r="BO12" s="74">
        <f t="shared" si="20"/>
        <v>217240</v>
      </c>
      <c r="BP12" s="74">
        <f t="shared" si="21"/>
        <v>54597</v>
      </c>
      <c r="BQ12" s="74">
        <v>54597</v>
      </c>
      <c r="BR12" s="74">
        <v>0</v>
      </c>
      <c r="BS12" s="74">
        <v>0</v>
      </c>
      <c r="BT12" s="74">
        <v>0</v>
      </c>
      <c r="BU12" s="74">
        <f t="shared" si="22"/>
        <v>58917</v>
      </c>
      <c r="BV12" s="74">
        <v>58917</v>
      </c>
      <c r="BW12" s="74">
        <v>0</v>
      </c>
      <c r="BX12" s="74">
        <v>0</v>
      </c>
      <c r="BY12" s="74">
        <v>0</v>
      </c>
      <c r="BZ12" s="74">
        <f t="shared" si="23"/>
        <v>100905</v>
      </c>
      <c r="CA12" s="74">
        <v>0</v>
      </c>
      <c r="CB12" s="74">
        <v>20077</v>
      </c>
      <c r="CC12" s="74">
        <v>80828</v>
      </c>
      <c r="CD12" s="74">
        <v>0</v>
      </c>
      <c r="CE12" s="75" t="s">
        <v>227</v>
      </c>
      <c r="CF12" s="74">
        <v>2821</v>
      </c>
      <c r="CG12" s="74">
        <v>68139</v>
      </c>
      <c r="CH12" s="74">
        <f t="shared" si="24"/>
        <v>576283</v>
      </c>
      <c r="CI12" s="74">
        <f t="shared" si="25"/>
        <v>290904</v>
      </c>
      <c r="CJ12" s="74">
        <f t="shared" si="25"/>
        <v>270458</v>
      </c>
      <c r="CK12" s="74">
        <f t="shared" si="25"/>
        <v>0</v>
      </c>
      <c r="CL12" s="74">
        <f t="shared" si="25"/>
        <v>270458</v>
      </c>
      <c r="CM12" s="74">
        <f t="shared" si="25"/>
        <v>0</v>
      </c>
      <c r="CN12" s="74">
        <f t="shared" si="25"/>
        <v>0</v>
      </c>
      <c r="CO12" s="74">
        <f t="shared" si="25"/>
        <v>20446</v>
      </c>
      <c r="CP12" s="75" t="s">
        <v>227</v>
      </c>
      <c r="CQ12" s="74">
        <f t="shared" si="26"/>
        <v>217240</v>
      </c>
      <c r="CR12" s="74">
        <f t="shared" si="26"/>
        <v>54597</v>
      </c>
      <c r="CS12" s="74">
        <f t="shared" si="26"/>
        <v>54597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58917</v>
      </c>
      <c r="CX12" s="74">
        <f t="shared" si="26"/>
        <v>58917</v>
      </c>
      <c r="CY12" s="74">
        <f t="shared" si="26"/>
        <v>0</v>
      </c>
      <c r="CZ12" s="74">
        <f t="shared" si="26"/>
        <v>0</v>
      </c>
      <c r="DA12" s="74">
        <f t="shared" si="26"/>
        <v>0</v>
      </c>
      <c r="DB12" s="74">
        <f t="shared" si="26"/>
        <v>100905</v>
      </c>
      <c r="DC12" s="74">
        <f t="shared" si="26"/>
        <v>0</v>
      </c>
      <c r="DD12" s="74">
        <f t="shared" si="26"/>
        <v>20077</v>
      </c>
      <c r="DE12" s="74">
        <f t="shared" si="26"/>
        <v>80828</v>
      </c>
      <c r="DF12" s="74">
        <f t="shared" si="26"/>
        <v>0</v>
      </c>
      <c r="DG12" s="75" t="s">
        <v>227</v>
      </c>
      <c r="DH12" s="74">
        <f t="shared" si="27"/>
        <v>2821</v>
      </c>
      <c r="DI12" s="74">
        <f t="shared" si="27"/>
        <v>68139</v>
      </c>
      <c r="DJ12" s="74">
        <f t="shared" si="27"/>
        <v>576283</v>
      </c>
    </row>
    <row r="13" spans="1:114" s="50" customFormat="1" ht="12" customHeight="1">
      <c r="A13" s="53" t="s">
        <v>228</v>
      </c>
      <c r="B13" s="54" t="s">
        <v>239</v>
      </c>
      <c r="C13" s="53" t="s">
        <v>240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2580</v>
      </c>
      <c r="N13" s="74">
        <f t="shared" si="9"/>
        <v>1304</v>
      </c>
      <c r="O13" s="74">
        <v>0</v>
      </c>
      <c r="P13" s="74">
        <v>0</v>
      </c>
      <c r="Q13" s="74">
        <v>0</v>
      </c>
      <c r="R13" s="74">
        <v>1289</v>
      </c>
      <c r="S13" s="74">
        <v>46427</v>
      </c>
      <c r="T13" s="74">
        <v>15</v>
      </c>
      <c r="U13" s="74">
        <v>1276</v>
      </c>
      <c r="V13" s="74">
        <f t="shared" si="10"/>
        <v>2580</v>
      </c>
      <c r="W13" s="74">
        <f t="shared" si="10"/>
        <v>1304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1289</v>
      </c>
      <c r="AB13" s="74">
        <f t="shared" si="10"/>
        <v>46427</v>
      </c>
      <c r="AC13" s="74">
        <f t="shared" si="10"/>
        <v>15</v>
      </c>
      <c r="AD13" s="74">
        <f t="shared" si="10"/>
        <v>1276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227</v>
      </c>
      <c r="AM13" s="74">
        <f t="shared" si="13"/>
        <v>0</v>
      </c>
      <c r="AN13" s="74">
        <f t="shared" si="14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227</v>
      </c>
      <c r="BD13" s="74">
        <v>0</v>
      </c>
      <c r="BE13" s="74">
        <v>0</v>
      </c>
      <c r="BF13" s="74">
        <f t="shared" si="17"/>
        <v>0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227</v>
      </c>
      <c r="BO13" s="74">
        <f t="shared" si="20"/>
        <v>45779</v>
      </c>
      <c r="BP13" s="74">
        <f t="shared" si="21"/>
        <v>30467</v>
      </c>
      <c r="BQ13" s="74">
        <v>30467</v>
      </c>
      <c r="BR13" s="74">
        <v>0</v>
      </c>
      <c r="BS13" s="74">
        <v>0</v>
      </c>
      <c r="BT13" s="74">
        <v>0</v>
      </c>
      <c r="BU13" s="74">
        <f t="shared" si="22"/>
        <v>10471</v>
      </c>
      <c r="BV13" s="74">
        <v>0</v>
      </c>
      <c r="BW13" s="74">
        <v>10374</v>
      </c>
      <c r="BX13" s="74">
        <v>97</v>
      </c>
      <c r="BY13" s="74">
        <v>0</v>
      </c>
      <c r="BZ13" s="74">
        <f t="shared" si="23"/>
        <v>4841</v>
      </c>
      <c r="CA13" s="74">
        <v>0</v>
      </c>
      <c r="CB13" s="74">
        <v>0</v>
      </c>
      <c r="CC13" s="74">
        <v>0</v>
      </c>
      <c r="CD13" s="74">
        <v>4841</v>
      </c>
      <c r="CE13" s="75" t="s">
        <v>227</v>
      </c>
      <c r="CF13" s="74">
        <v>0</v>
      </c>
      <c r="CG13" s="74">
        <v>3228</v>
      </c>
      <c r="CH13" s="74">
        <f t="shared" si="24"/>
        <v>49007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227</v>
      </c>
      <c r="CQ13" s="74">
        <f t="shared" si="26"/>
        <v>45779</v>
      </c>
      <c r="CR13" s="74">
        <f t="shared" si="26"/>
        <v>30467</v>
      </c>
      <c r="CS13" s="74">
        <f t="shared" si="26"/>
        <v>30467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10471</v>
      </c>
      <c r="CX13" s="74">
        <f t="shared" si="26"/>
        <v>0</v>
      </c>
      <c r="CY13" s="74">
        <f t="shared" si="26"/>
        <v>10374</v>
      </c>
      <c r="CZ13" s="74">
        <f t="shared" si="26"/>
        <v>97</v>
      </c>
      <c r="DA13" s="74">
        <f t="shared" si="26"/>
        <v>0</v>
      </c>
      <c r="DB13" s="74">
        <f t="shared" si="26"/>
        <v>4841</v>
      </c>
      <c r="DC13" s="74">
        <f t="shared" si="26"/>
        <v>0</v>
      </c>
      <c r="DD13" s="74">
        <f t="shared" si="26"/>
        <v>0</v>
      </c>
      <c r="DE13" s="74">
        <f t="shared" si="26"/>
        <v>0</v>
      </c>
      <c r="DF13" s="74">
        <f t="shared" si="26"/>
        <v>4841</v>
      </c>
      <c r="DG13" s="75" t="s">
        <v>227</v>
      </c>
      <c r="DH13" s="74">
        <f t="shared" si="27"/>
        <v>0</v>
      </c>
      <c r="DI13" s="74">
        <f t="shared" si="27"/>
        <v>3228</v>
      </c>
      <c r="DJ13" s="74">
        <f t="shared" si="27"/>
        <v>49007</v>
      </c>
    </row>
    <row r="14" spans="1:114" s="50" customFormat="1" ht="12" customHeight="1">
      <c r="A14" s="53" t="s">
        <v>228</v>
      </c>
      <c r="B14" s="54" t="s">
        <v>241</v>
      </c>
      <c r="C14" s="53" t="s">
        <v>242</v>
      </c>
      <c r="D14" s="74">
        <f t="shared" si="6"/>
        <v>205175</v>
      </c>
      <c r="E14" s="74">
        <f t="shared" si="7"/>
        <v>211678</v>
      </c>
      <c r="F14" s="74">
        <v>0</v>
      </c>
      <c r="G14" s="74">
        <v>0</v>
      </c>
      <c r="H14" s="74">
        <v>151200</v>
      </c>
      <c r="I14" s="74">
        <v>46247</v>
      </c>
      <c r="J14" s="74">
        <v>472945</v>
      </c>
      <c r="K14" s="74">
        <v>14231</v>
      </c>
      <c r="L14" s="74">
        <v>-6503</v>
      </c>
      <c r="M14" s="74">
        <f t="shared" si="8"/>
        <v>-6340</v>
      </c>
      <c r="N14" s="74">
        <f t="shared" si="9"/>
        <v>1921</v>
      </c>
      <c r="O14" s="74">
        <v>0</v>
      </c>
      <c r="P14" s="74">
        <v>0</v>
      </c>
      <c r="Q14" s="74">
        <v>0</v>
      </c>
      <c r="R14" s="74">
        <v>1921</v>
      </c>
      <c r="S14" s="74">
        <v>129839</v>
      </c>
      <c r="T14" s="74">
        <v>0</v>
      </c>
      <c r="U14" s="74">
        <v>-8261</v>
      </c>
      <c r="V14" s="74">
        <f t="shared" si="10"/>
        <v>198835</v>
      </c>
      <c r="W14" s="74">
        <f t="shared" si="10"/>
        <v>213599</v>
      </c>
      <c r="X14" s="74">
        <f t="shared" si="10"/>
        <v>0</v>
      </c>
      <c r="Y14" s="74">
        <f t="shared" si="10"/>
        <v>0</v>
      </c>
      <c r="Z14" s="74">
        <f t="shared" si="10"/>
        <v>151200</v>
      </c>
      <c r="AA14" s="74">
        <f t="shared" si="10"/>
        <v>48168</v>
      </c>
      <c r="AB14" s="74">
        <f t="shared" si="10"/>
        <v>602784</v>
      </c>
      <c r="AC14" s="74">
        <f t="shared" si="10"/>
        <v>14231</v>
      </c>
      <c r="AD14" s="74">
        <f t="shared" si="10"/>
        <v>-14764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227</v>
      </c>
      <c r="AM14" s="74">
        <f t="shared" si="13"/>
        <v>670220</v>
      </c>
      <c r="AN14" s="74">
        <f t="shared" si="14"/>
        <v>33494</v>
      </c>
      <c r="AO14" s="74">
        <v>12560</v>
      </c>
      <c r="AP14" s="74">
        <v>0</v>
      </c>
      <c r="AQ14" s="74">
        <v>20934</v>
      </c>
      <c r="AR14" s="74">
        <v>0</v>
      </c>
      <c r="AS14" s="74">
        <f t="shared" si="15"/>
        <v>447789</v>
      </c>
      <c r="AT14" s="74">
        <v>0</v>
      </c>
      <c r="AU14" s="74">
        <v>426948</v>
      </c>
      <c r="AV14" s="74">
        <v>20841</v>
      </c>
      <c r="AW14" s="74">
        <v>0</v>
      </c>
      <c r="AX14" s="74">
        <f t="shared" si="16"/>
        <v>175376</v>
      </c>
      <c r="AY14" s="74">
        <v>0</v>
      </c>
      <c r="AZ14" s="74">
        <v>163088</v>
      </c>
      <c r="BA14" s="74">
        <v>9165</v>
      </c>
      <c r="BB14" s="74">
        <v>3123</v>
      </c>
      <c r="BC14" s="75" t="s">
        <v>227</v>
      </c>
      <c r="BD14" s="74">
        <v>13561</v>
      </c>
      <c r="BE14" s="74">
        <v>7900</v>
      </c>
      <c r="BF14" s="74">
        <f t="shared" si="17"/>
        <v>678120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227</v>
      </c>
      <c r="BO14" s="74">
        <f t="shared" si="20"/>
        <v>122938</v>
      </c>
      <c r="BP14" s="74">
        <f t="shared" si="21"/>
        <v>10395</v>
      </c>
      <c r="BQ14" s="74">
        <v>5198</v>
      </c>
      <c r="BR14" s="74">
        <v>0</v>
      </c>
      <c r="BS14" s="74">
        <v>5197</v>
      </c>
      <c r="BT14" s="74">
        <v>0</v>
      </c>
      <c r="BU14" s="74">
        <f t="shared" si="22"/>
        <v>99082</v>
      </c>
      <c r="BV14" s="74">
        <v>0</v>
      </c>
      <c r="BW14" s="74">
        <v>99082</v>
      </c>
      <c r="BX14" s="74">
        <v>0</v>
      </c>
      <c r="BY14" s="74">
        <v>0</v>
      </c>
      <c r="BZ14" s="74">
        <f t="shared" si="23"/>
        <v>13392</v>
      </c>
      <c r="CA14" s="74">
        <v>0</v>
      </c>
      <c r="CB14" s="74">
        <v>13140</v>
      </c>
      <c r="CC14" s="74">
        <v>0</v>
      </c>
      <c r="CD14" s="74">
        <v>252</v>
      </c>
      <c r="CE14" s="75" t="s">
        <v>227</v>
      </c>
      <c r="CF14" s="74">
        <v>69</v>
      </c>
      <c r="CG14" s="74">
        <v>561</v>
      </c>
      <c r="CH14" s="74">
        <f t="shared" si="24"/>
        <v>123499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227</v>
      </c>
      <c r="CQ14" s="74">
        <f t="shared" si="26"/>
        <v>793158</v>
      </c>
      <c r="CR14" s="74">
        <f t="shared" si="26"/>
        <v>43889</v>
      </c>
      <c r="CS14" s="74">
        <f t="shared" si="26"/>
        <v>17758</v>
      </c>
      <c r="CT14" s="74">
        <f t="shared" si="26"/>
        <v>0</v>
      </c>
      <c r="CU14" s="74">
        <f t="shared" si="26"/>
        <v>26131</v>
      </c>
      <c r="CV14" s="74">
        <f t="shared" si="26"/>
        <v>0</v>
      </c>
      <c r="CW14" s="74">
        <f t="shared" si="26"/>
        <v>546871</v>
      </c>
      <c r="CX14" s="74">
        <f t="shared" si="26"/>
        <v>0</v>
      </c>
      <c r="CY14" s="74">
        <f t="shared" si="26"/>
        <v>526030</v>
      </c>
      <c r="CZ14" s="74">
        <f t="shared" si="26"/>
        <v>20841</v>
      </c>
      <c r="DA14" s="74">
        <f t="shared" si="26"/>
        <v>0</v>
      </c>
      <c r="DB14" s="74">
        <f t="shared" si="26"/>
        <v>188768</v>
      </c>
      <c r="DC14" s="74">
        <f t="shared" si="26"/>
        <v>0</v>
      </c>
      <c r="DD14" s="74">
        <f t="shared" si="26"/>
        <v>176228</v>
      </c>
      <c r="DE14" s="74">
        <f t="shared" si="26"/>
        <v>9165</v>
      </c>
      <c r="DF14" s="74">
        <f t="shared" si="26"/>
        <v>3375</v>
      </c>
      <c r="DG14" s="75" t="s">
        <v>227</v>
      </c>
      <c r="DH14" s="74">
        <f t="shared" si="27"/>
        <v>13630</v>
      </c>
      <c r="DI14" s="74">
        <f t="shared" si="27"/>
        <v>8461</v>
      </c>
      <c r="DJ14" s="74">
        <f t="shared" si="27"/>
        <v>801619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243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244</v>
      </c>
      <c r="B2" s="147" t="s">
        <v>245</v>
      </c>
      <c r="C2" s="153" t="s">
        <v>246</v>
      </c>
      <c r="D2" s="136" t="s">
        <v>247</v>
      </c>
      <c r="E2" s="103"/>
      <c r="F2" s="103"/>
      <c r="G2" s="103"/>
      <c r="H2" s="103"/>
      <c r="I2" s="103"/>
      <c r="J2" s="103"/>
      <c r="K2" s="103"/>
      <c r="L2" s="104"/>
      <c r="M2" s="136" t="s">
        <v>248</v>
      </c>
      <c r="N2" s="103"/>
      <c r="O2" s="103"/>
      <c r="P2" s="103"/>
      <c r="Q2" s="103"/>
      <c r="R2" s="103"/>
      <c r="S2" s="103"/>
      <c r="T2" s="103"/>
      <c r="U2" s="104"/>
      <c r="V2" s="136" t="s">
        <v>158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154</v>
      </c>
      <c r="E3" s="105"/>
      <c r="F3" s="105"/>
      <c r="G3" s="105"/>
      <c r="H3" s="105"/>
      <c r="I3" s="105"/>
      <c r="J3" s="105"/>
      <c r="K3" s="105"/>
      <c r="L3" s="106"/>
      <c r="M3" s="137" t="s">
        <v>154</v>
      </c>
      <c r="N3" s="105"/>
      <c r="O3" s="105"/>
      <c r="P3" s="105"/>
      <c r="Q3" s="105"/>
      <c r="R3" s="105"/>
      <c r="S3" s="105"/>
      <c r="T3" s="105"/>
      <c r="U3" s="106"/>
      <c r="V3" s="137" t="s">
        <v>155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162</v>
      </c>
      <c r="F4" s="108"/>
      <c r="G4" s="108"/>
      <c r="H4" s="108"/>
      <c r="I4" s="108"/>
      <c r="J4" s="108"/>
      <c r="K4" s="109"/>
      <c r="L4" s="127" t="s">
        <v>163</v>
      </c>
      <c r="M4" s="107"/>
      <c r="N4" s="137" t="s">
        <v>164</v>
      </c>
      <c r="O4" s="108"/>
      <c r="P4" s="108"/>
      <c r="Q4" s="108"/>
      <c r="R4" s="108"/>
      <c r="S4" s="108"/>
      <c r="T4" s="109"/>
      <c r="U4" s="127" t="s">
        <v>165</v>
      </c>
      <c r="V4" s="107"/>
      <c r="W4" s="137" t="s">
        <v>164</v>
      </c>
      <c r="X4" s="108"/>
      <c r="Y4" s="108"/>
      <c r="Z4" s="108"/>
      <c r="AA4" s="108"/>
      <c r="AB4" s="108"/>
      <c r="AC4" s="109"/>
      <c r="AD4" s="127" t="s">
        <v>163</v>
      </c>
    </row>
    <row r="5" spans="1:30" s="45" customFormat="1" ht="23.25" customHeight="1">
      <c r="A5" s="154"/>
      <c r="B5" s="148"/>
      <c r="C5" s="154"/>
      <c r="D5" s="107"/>
      <c r="E5" s="107" t="s">
        <v>166</v>
      </c>
      <c r="F5" s="126" t="s">
        <v>249</v>
      </c>
      <c r="G5" s="126" t="s">
        <v>193</v>
      </c>
      <c r="H5" s="126" t="s">
        <v>250</v>
      </c>
      <c r="I5" s="126" t="s">
        <v>251</v>
      </c>
      <c r="J5" s="126" t="s">
        <v>252</v>
      </c>
      <c r="K5" s="126" t="s">
        <v>160</v>
      </c>
      <c r="L5" s="69"/>
      <c r="M5" s="107"/>
      <c r="N5" s="107" t="s">
        <v>150</v>
      </c>
      <c r="O5" s="126" t="s">
        <v>188</v>
      </c>
      <c r="P5" s="126" t="s">
        <v>193</v>
      </c>
      <c r="Q5" s="126" t="s">
        <v>250</v>
      </c>
      <c r="R5" s="126" t="s">
        <v>253</v>
      </c>
      <c r="S5" s="126" t="s">
        <v>254</v>
      </c>
      <c r="T5" s="126" t="s">
        <v>255</v>
      </c>
      <c r="U5" s="69"/>
      <c r="V5" s="107"/>
      <c r="W5" s="107" t="s">
        <v>158</v>
      </c>
      <c r="X5" s="126" t="s">
        <v>188</v>
      </c>
      <c r="Y5" s="126" t="s">
        <v>193</v>
      </c>
      <c r="Z5" s="126" t="s">
        <v>256</v>
      </c>
      <c r="AA5" s="126" t="s">
        <v>257</v>
      </c>
      <c r="AB5" s="126" t="s">
        <v>252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224</v>
      </c>
      <c r="E6" s="110" t="s">
        <v>224</v>
      </c>
      <c r="F6" s="111" t="s">
        <v>258</v>
      </c>
      <c r="G6" s="111" t="s">
        <v>259</v>
      </c>
      <c r="H6" s="111" t="s">
        <v>258</v>
      </c>
      <c r="I6" s="111" t="s">
        <v>224</v>
      </c>
      <c r="J6" s="111" t="s">
        <v>224</v>
      </c>
      <c r="K6" s="111" t="s">
        <v>224</v>
      </c>
      <c r="L6" s="111" t="s">
        <v>260</v>
      </c>
      <c r="M6" s="110" t="s">
        <v>261</v>
      </c>
      <c r="N6" s="110" t="s">
        <v>260</v>
      </c>
      <c r="O6" s="111" t="s">
        <v>224</v>
      </c>
      <c r="P6" s="111" t="s">
        <v>224</v>
      </c>
      <c r="Q6" s="111" t="s">
        <v>224</v>
      </c>
      <c r="R6" s="111" t="s">
        <v>262</v>
      </c>
      <c r="S6" s="111" t="s">
        <v>261</v>
      </c>
      <c r="T6" s="111" t="s">
        <v>262</v>
      </c>
      <c r="U6" s="111" t="s">
        <v>224</v>
      </c>
      <c r="V6" s="110" t="s">
        <v>224</v>
      </c>
      <c r="W6" s="110" t="s">
        <v>224</v>
      </c>
      <c r="X6" s="111" t="s">
        <v>262</v>
      </c>
      <c r="Y6" s="111" t="s">
        <v>261</v>
      </c>
      <c r="Z6" s="111" t="s">
        <v>262</v>
      </c>
      <c r="AA6" s="111" t="s">
        <v>224</v>
      </c>
      <c r="AB6" s="111" t="s">
        <v>224</v>
      </c>
      <c r="AC6" s="111" t="s">
        <v>224</v>
      </c>
      <c r="AD6" s="111" t="s">
        <v>262</v>
      </c>
    </row>
    <row r="7" spans="1:30" s="50" customFormat="1" ht="12" customHeight="1">
      <c r="A7" s="48" t="s">
        <v>263</v>
      </c>
      <c r="B7" s="63" t="s">
        <v>264</v>
      </c>
      <c r="C7" s="48" t="s">
        <v>158</v>
      </c>
      <c r="D7" s="70">
        <f aca="true" t="shared" si="0" ref="D7:AD7">SUM(D8:D31)</f>
        <v>10277502</v>
      </c>
      <c r="E7" s="70">
        <f t="shared" si="0"/>
        <v>2093973</v>
      </c>
      <c r="F7" s="70">
        <f t="shared" si="0"/>
        <v>521232</v>
      </c>
      <c r="G7" s="70">
        <f t="shared" si="0"/>
        <v>5163</v>
      </c>
      <c r="H7" s="70">
        <f t="shared" si="0"/>
        <v>516500</v>
      </c>
      <c r="I7" s="70">
        <f t="shared" si="0"/>
        <v>784985</v>
      </c>
      <c r="J7" s="70">
        <f t="shared" si="0"/>
        <v>3354320</v>
      </c>
      <c r="K7" s="70">
        <f t="shared" si="0"/>
        <v>266093</v>
      </c>
      <c r="L7" s="70">
        <f t="shared" si="0"/>
        <v>8183529</v>
      </c>
      <c r="M7" s="70">
        <f t="shared" si="0"/>
        <v>1418840</v>
      </c>
      <c r="N7" s="70">
        <f t="shared" si="0"/>
        <v>146976</v>
      </c>
      <c r="O7" s="70">
        <f t="shared" si="0"/>
        <v>117687</v>
      </c>
      <c r="P7" s="70">
        <f t="shared" si="0"/>
        <v>117</v>
      </c>
      <c r="Q7" s="70">
        <f t="shared" si="0"/>
        <v>0</v>
      </c>
      <c r="R7" s="70">
        <f t="shared" si="0"/>
        <v>28834</v>
      </c>
      <c r="S7" s="70">
        <f t="shared" si="0"/>
        <v>895013</v>
      </c>
      <c r="T7" s="70">
        <f t="shared" si="0"/>
        <v>338</v>
      </c>
      <c r="U7" s="70">
        <f t="shared" si="0"/>
        <v>1271864</v>
      </c>
      <c r="V7" s="70">
        <f t="shared" si="0"/>
        <v>11696342</v>
      </c>
      <c r="W7" s="70">
        <f t="shared" si="0"/>
        <v>2240949</v>
      </c>
      <c r="X7" s="70">
        <f t="shared" si="0"/>
        <v>638919</v>
      </c>
      <c r="Y7" s="70">
        <f t="shared" si="0"/>
        <v>5280</v>
      </c>
      <c r="Z7" s="70">
        <f t="shared" si="0"/>
        <v>516500</v>
      </c>
      <c r="AA7" s="70">
        <f t="shared" si="0"/>
        <v>813819</v>
      </c>
      <c r="AB7" s="70">
        <f t="shared" si="0"/>
        <v>4249333</v>
      </c>
      <c r="AC7" s="70">
        <f t="shared" si="0"/>
        <v>266431</v>
      </c>
      <c r="AD7" s="70">
        <f t="shared" si="0"/>
        <v>9455393</v>
      </c>
    </row>
    <row r="8" spans="1:30" s="50" customFormat="1" ht="12" customHeight="1">
      <c r="A8" s="51" t="s">
        <v>225</v>
      </c>
      <c r="B8" s="64" t="s">
        <v>265</v>
      </c>
      <c r="C8" s="51" t="s">
        <v>266</v>
      </c>
      <c r="D8" s="72">
        <f aca="true" t="shared" si="1" ref="D8:D31">SUM(E8,+L8)</f>
        <v>2922342</v>
      </c>
      <c r="E8" s="72">
        <f aca="true" t="shared" si="2" ref="E8:E31">+SUM(F8:I8,K8)</f>
        <v>533479</v>
      </c>
      <c r="F8" s="72">
        <v>0</v>
      </c>
      <c r="G8" s="72">
        <v>2000</v>
      </c>
      <c r="H8" s="72">
        <v>356100</v>
      </c>
      <c r="I8" s="72">
        <v>116918</v>
      </c>
      <c r="J8" s="73">
        <v>0</v>
      </c>
      <c r="K8" s="72">
        <v>58461</v>
      </c>
      <c r="L8" s="72">
        <v>2388863</v>
      </c>
      <c r="M8" s="72">
        <f aca="true" t="shared" si="3" ref="M8:M31">SUM(N8,+U8)</f>
        <v>50184</v>
      </c>
      <c r="N8" s="72">
        <f aca="true" t="shared" si="4" ref="N8:N31">+SUM(O8:R8,T8)</f>
        <v>6224</v>
      </c>
      <c r="O8" s="72">
        <v>0</v>
      </c>
      <c r="P8" s="72">
        <v>0</v>
      </c>
      <c r="Q8" s="72">
        <v>0</v>
      </c>
      <c r="R8" s="72">
        <v>6224</v>
      </c>
      <c r="S8" s="73">
        <v>0</v>
      </c>
      <c r="T8" s="72">
        <v>0</v>
      </c>
      <c r="U8" s="72">
        <v>43960</v>
      </c>
      <c r="V8" s="72">
        <f aca="true" t="shared" si="5" ref="V8:V31">+SUM(D8,M8)</f>
        <v>2972526</v>
      </c>
      <c r="W8" s="72">
        <f aca="true" t="shared" si="6" ref="W8:W31">+SUM(E8,N8)</f>
        <v>539703</v>
      </c>
      <c r="X8" s="72">
        <f aca="true" t="shared" si="7" ref="X8:X31">+SUM(F8,O8)</f>
        <v>0</v>
      </c>
      <c r="Y8" s="72">
        <f aca="true" t="shared" si="8" ref="Y8:Y31">+SUM(G8,P8)</f>
        <v>2000</v>
      </c>
      <c r="Z8" s="72">
        <f aca="true" t="shared" si="9" ref="Z8:Z31">+SUM(H8,Q8)</f>
        <v>356100</v>
      </c>
      <c r="AA8" s="72">
        <f aca="true" t="shared" si="10" ref="AA8:AA31">+SUM(I8,R8)</f>
        <v>123142</v>
      </c>
      <c r="AB8" s="73">
        <v>0</v>
      </c>
      <c r="AC8" s="72">
        <f aca="true" t="shared" si="11" ref="AC8:AC31">+SUM(K8,T8)</f>
        <v>58461</v>
      </c>
      <c r="AD8" s="72">
        <f aca="true" t="shared" si="12" ref="AD8:AD31">+SUM(L8,U8)</f>
        <v>2432823</v>
      </c>
    </row>
    <row r="9" spans="1:30" s="50" customFormat="1" ht="12" customHeight="1">
      <c r="A9" s="51" t="s">
        <v>263</v>
      </c>
      <c r="B9" s="64" t="s">
        <v>267</v>
      </c>
      <c r="C9" s="51" t="s">
        <v>268</v>
      </c>
      <c r="D9" s="72">
        <f t="shared" si="1"/>
        <v>696522</v>
      </c>
      <c r="E9" s="72">
        <f t="shared" si="2"/>
        <v>277587</v>
      </c>
      <c r="F9" s="72">
        <v>196000</v>
      </c>
      <c r="G9" s="72">
        <v>0</v>
      </c>
      <c r="H9" s="72">
        <v>9200</v>
      </c>
      <c r="I9" s="72">
        <v>40023</v>
      </c>
      <c r="J9" s="73">
        <v>0</v>
      </c>
      <c r="K9" s="72">
        <v>32364</v>
      </c>
      <c r="L9" s="72">
        <v>418935</v>
      </c>
      <c r="M9" s="72">
        <f t="shared" si="3"/>
        <v>102484</v>
      </c>
      <c r="N9" s="72">
        <f t="shared" si="4"/>
        <v>3447</v>
      </c>
      <c r="O9" s="72">
        <v>0</v>
      </c>
      <c r="P9" s="72">
        <v>0</v>
      </c>
      <c r="Q9" s="72">
        <v>0</v>
      </c>
      <c r="R9" s="72">
        <v>3447</v>
      </c>
      <c r="S9" s="73">
        <v>0</v>
      </c>
      <c r="T9" s="72">
        <v>0</v>
      </c>
      <c r="U9" s="72">
        <v>99037</v>
      </c>
      <c r="V9" s="72">
        <f t="shared" si="5"/>
        <v>799006</v>
      </c>
      <c r="W9" s="72">
        <f t="shared" si="6"/>
        <v>281034</v>
      </c>
      <c r="X9" s="72">
        <f t="shared" si="7"/>
        <v>196000</v>
      </c>
      <c r="Y9" s="72">
        <f t="shared" si="8"/>
        <v>0</v>
      </c>
      <c r="Z9" s="72">
        <f t="shared" si="9"/>
        <v>9200</v>
      </c>
      <c r="AA9" s="72">
        <f t="shared" si="10"/>
        <v>43470</v>
      </c>
      <c r="AB9" s="73">
        <v>0</v>
      </c>
      <c r="AC9" s="72">
        <f t="shared" si="11"/>
        <v>32364</v>
      </c>
      <c r="AD9" s="72">
        <f t="shared" si="12"/>
        <v>517972</v>
      </c>
    </row>
    <row r="10" spans="1:30" s="50" customFormat="1" ht="12" customHeight="1">
      <c r="A10" s="51" t="s">
        <v>225</v>
      </c>
      <c r="B10" s="64" t="s">
        <v>269</v>
      </c>
      <c r="C10" s="51" t="s">
        <v>270</v>
      </c>
      <c r="D10" s="72">
        <f t="shared" si="1"/>
        <v>598460</v>
      </c>
      <c r="E10" s="72">
        <f t="shared" si="2"/>
        <v>47982</v>
      </c>
      <c r="F10" s="72">
        <v>11517</v>
      </c>
      <c r="G10" s="72">
        <v>0</v>
      </c>
      <c r="H10" s="72">
        <v>0</v>
      </c>
      <c r="I10" s="72">
        <v>31471</v>
      </c>
      <c r="J10" s="73">
        <v>0</v>
      </c>
      <c r="K10" s="72">
        <v>4994</v>
      </c>
      <c r="L10" s="72">
        <v>550478</v>
      </c>
      <c r="M10" s="72">
        <f t="shared" si="3"/>
        <v>72499</v>
      </c>
      <c r="N10" s="72">
        <f t="shared" si="4"/>
        <v>2020</v>
      </c>
      <c r="O10" s="72">
        <v>0</v>
      </c>
      <c r="P10" s="72">
        <v>0</v>
      </c>
      <c r="Q10" s="72">
        <v>0</v>
      </c>
      <c r="R10" s="72">
        <v>1767</v>
      </c>
      <c r="S10" s="73">
        <v>0</v>
      </c>
      <c r="T10" s="72">
        <v>253</v>
      </c>
      <c r="U10" s="72">
        <v>70479</v>
      </c>
      <c r="V10" s="72">
        <f t="shared" si="5"/>
        <v>670959</v>
      </c>
      <c r="W10" s="72">
        <f t="shared" si="6"/>
        <v>50002</v>
      </c>
      <c r="X10" s="72">
        <f t="shared" si="7"/>
        <v>11517</v>
      </c>
      <c r="Y10" s="72">
        <f t="shared" si="8"/>
        <v>0</v>
      </c>
      <c r="Z10" s="72">
        <f t="shared" si="9"/>
        <v>0</v>
      </c>
      <c r="AA10" s="72">
        <f t="shared" si="10"/>
        <v>33238</v>
      </c>
      <c r="AB10" s="73">
        <v>0</v>
      </c>
      <c r="AC10" s="72">
        <f t="shared" si="11"/>
        <v>5247</v>
      </c>
      <c r="AD10" s="72">
        <f t="shared" si="12"/>
        <v>620957</v>
      </c>
    </row>
    <row r="11" spans="1:30" s="50" customFormat="1" ht="12" customHeight="1">
      <c r="A11" s="51" t="s">
        <v>263</v>
      </c>
      <c r="B11" s="64" t="s">
        <v>271</v>
      </c>
      <c r="C11" s="51" t="s">
        <v>272</v>
      </c>
      <c r="D11" s="72">
        <f t="shared" si="1"/>
        <v>496634</v>
      </c>
      <c r="E11" s="72">
        <f t="shared" si="2"/>
        <v>43605</v>
      </c>
      <c r="F11" s="72">
        <v>0</v>
      </c>
      <c r="G11" s="72">
        <v>0</v>
      </c>
      <c r="H11" s="72">
        <v>0</v>
      </c>
      <c r="I11" s="72">
        <v>19165</v>
      </c>
      <c r="J11" s="73">
        <v>0</v>
      </c>
      <c r="K11" s="72">
        <v>24440</v>
      </c>
      <c r="L11" s="72">
        <v>453029</v>
      </c>
      <c r="M11" s="72">
        <f t="shared" si="3"/>
        <v>84320</v>
      </c>
      <c r="N11" s="72">
        <f t="shared" si="4"/>
        <v>4464</v>
      </c>
      <c r="O11" s="72">
        <v>0</v>
      </c>
      <c r="P11" s="72">
        <v>0</v>
      </c>
      <c r="Q11" s="72">
        <v>0</v>
      </c>
      <c r="R11" s="72">
        <v>4434</v>
      </c>
      <c r="S11" s="73">
        <v>0</v>
      </c>
      <c r="T11" s="72">
        <v>30</v>
      </c>
      <c r="U11" s="72">
        <v>79856</v>
      </c>
      <c r="V11" s="72">
        <f t="shared" si="5"/>
        <v>580954</v>
      </c>
      <c r="W11" s="72">
        <f t="shared" si="6"/>
        <v>48069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23599</v>
      </c>
      <c r="AB11" s="73">
        <v>0</v>
      </c>
      <c r="AC11" s="72">
        <f t="shared" si="11"/>
        <v>24470</v>
      </c>
      <c r="AD11" s="72">
        <f t="shared" si="12"/>
        <v>532885</v>
      </c>
    </row>
    <row r="12" spans="1:30" s="50" customFormat="1" ht="12" customHeight="1">
      <c r="A12" s="53" t="s">
        <v>225</v>
      </c>
      <c r="B12" s="54" t="s">
        <v>273</v>
      </c>
      <c r="C12" s="53" t="s">
        <v>274</v>
      </c>
      <c r="D12" s="74">
        <f t="shared" si="1"/>
        <v>331962</v>
      </c>
      <c r="E12" s="74">
        <f t="shared" si="2"/>
        <v>3830</v>
      </c>
      <c r="F12" s="74">
        <v>0</v>
      </c>
      <c r="G12" s="74">
        <v>0</v>
      </c>
      <c r="H12" s="74">
        <v>0</v>
      </c>
      <c r="I12" s="74">
        <v>3830</v>
      </c>
      <c r="J12" s="75">
        <v>0</v>
      </c>
      <c r="K12" s="74">
        <v>0</v>
      </c>
      <c r="L12" s="74">
        <v>328132</v>
      </c>
      <c r="M12" s="74">
        <f t="shared" si="3"/>
        <v>36313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36313</v>
      </c>
      <c r="V12" s="74">
        <f t="shared" si="5"/>
        <v>368275</v>
      </c>
      <c r="W12" s="74">
        <f t="shared" si="6"/>
        <v>3830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3830</v>
      </c>
      <c r="AB12" s="75">
        <v>0</v>
      </c>
      <c r="AC12" s="74">
        <f t="shared" si="11"/>
        <v>0</v>
      </c>
      <c r="AD12" s="74">
        <f t="shared" si="12"/>
        <v>364445</v>
      </c>
    </row>
    <row r="13" spans="1:30" s="50" customFormat="1" ht="12" customHeight="1">
      <c r="A13" s="53" t="s">
        <v>263</v>
      </c>
      <c r="B13" s="54" t="s">
        <v>275</v>
      </c>
      <c r="C13" s="53" t="s">
        <v>276</v>
      </c>
      <c r="D13" s="74">
        <f t="shared" si="1"/>
        <v>742989</v>
      </c>
      <c r="E13" s="74">
        <f t="shared" si="2"/>
        <v>33528</v>
      </c>
      <c r="F13" s="74">
        <v>0</v>
      </c>
      <c r="G13" s="74">
        <v>0</v>
      </c>
      <c r="H13" s="74">
        <v>0</v>
      </c>
      <c r="I13" s="74">
        <v>16923</v>
      </c>
      <c r="J13" s="75">
        <v>0</v>
      </c>
      <c r="K13" s="74">
        <v>16605</v>
      </c>
      <c r="L13" s="74">
        <v>709461</v>
      </c>
      <c r="M13" s="74">
        <f t="shared" si="3"/>
        <v>102516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102516</v>
      </c>
      <c r="V13" s="74">
        <f t="shared" si="5"/>
        <v>845505</v>
      </c>
      <c r="W13" s="74">
        <f t="shared" si="6"/>
        <v>33528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16923</v>
      </c>
      <c r="AB13" s="75">
        <v>0</v>
      </c>
      <c r="AC13" s="74">
        <f t="shared" si="11"/>
        <v>16605</v>
      </c>
      <c r="AD13" s="74">
        <f t="shared" si="12"/>
        <v>811977</v>
      </c>
    </row>
    <row r="14" spans="1:30" s="50" customFormat="1" ht="12" customHeight="1">
      <c r="A14" s="53" t="s">
        <v>225</v>
      </c>
      <c r="B14" s="54" t="s">
        <v>277</v>
      </c>
      <c r="C14" s="53" t="s">
        <v>278</v>
      </c>
      <c r="D14" s="74">
        <f t="shared" si="1"/>
        <v>253382</v>
      </c>
      <c r="E14" s="74">
        <f t="shared" si="2"/>
        <v>60872</v>
      </c>
      <c r="F14" s="74">
        <v>0</v>
      </c>
      <c r="G14" s="74">
        <v>0</v>
      </c>
      <c r="H14" s="74">
        <v>0</v>
      </c>
      <c r="I14" s="74">
        <v>60872</v>
      </c>
      <c r="J14" s="75">
        <v>0</v>
      </c>
      <c r="K14" s="74">
        <v>0</v>
      </c>
      <c r="L14" s="74">
        <v>192510</v>
      </c>
      <c r="M14" s="74">
        <f t="shared" si="3"/>
        <v>155693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155693</v>
      </c>
      <c r="V14" s="74">
        <f t="shared" si="5"/>
        <v>409075</v>
      </c>
      <c r="W14" s="74">
        <f t="shared" si="6"/>
        <v>60872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60872</v>
      </c>
      <c r="AB14" s="75">
        <v>0</v>
      </c>
      <c r="AC14" s="74">
        <f t="shared" si="11"/>
        <v>0</v>
      </c>
      <c r="AD14" s="74">
        <f t="shared" si="12"/>
        <v>348203</v>
      </c>
    </row>
    <row r="15" spans="1:30" s="50" customFormat="1" ht="12" customHeight="1">
      <c r="A15" s="53" t="s">
        <v>263</v>
      </c>
      <c r="B15" s="54" t="s">
        <v>279</v>
      </c>
      <c r="C15" s="53" t="s">
        <v>280</v>
      </c>
      <c r="D15" s="74">
        <f t="shared" si="1"/>
        <v>797434</v>
      </c>
      <c r="E15" s="74">
        <f t="shared" si="2"/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0</v>
      </c>
      <c r="L15" s="74">
        <v>797434</v>
      </c>
      <c r="M15" s="74">
        <f t="shared" si="3"/>
        <v>115993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115993</v>
      </c>
      <c r="V15" s="74">
        <f t="shared" si="5"/>
        <v>913427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0</v>
      </c>
      <c r="AD15" s="74">
        <f t="shared" si="12"/>
        <v>913427</v>
      </c>
    </row>
    <row r="16" spans="1:30" s="50" customFormat="1" ht="12" customHeight="1">
      <c r="A16" s="53" t="s">
        <v>225</v>
      </c>
      <c r="B16" s="54" t="s">
        <v>281</v>
      </c>
      <c r="C16" s="53" t="s">
        <v>282</v>
      </c>
      <c r="D16" s="74">
        <f t="shared" si="1"/>
        <v>1089995</v>
      </c>
      <c r="E16" s="74">
        <f t="shared" si="2"/>
        <v>161485</v>
      </c>
      <c r="F16" s="74">
        <v>0</v>
      </c>
      <c r="G16" s="74">
        <v>0</v>
      </c>
      <c r="H16" s="74">
        <v>0</v>
      </c>
      <c r="I16" s="74">
        <v>154965</v>
      </c>
      <c r="J16" s="75">
        <v>0</v>
      </c>
      <c r="K16" s="74">
        <v>6520</v>
      </c>
      <c r="L16" s="74">
        <v>928510</v>
      </c>
      <c r="M16" s="74">
        <f t="shared" si="3"/>
        <v>366564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366564</v>
      </c>
      <c r="V16" s="74">
        <f t="shared" si="5"/>
        <v>1456559</v>
      </c>
      <c r="W16" s="74">
        <f t="shared" si="6"/>
        <v>161485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154965</v>
      </c>
      <c r="AB16" s="75">
        <v>0</v>
      </c>
      <c r="AC16" s="74">
        <f t="shared" si="11"/>
        <v>6520</v>
      </c>
      <c r="AD16" s="74">
        <f t="shared" si="12"/>
        <v>1295074</v>
      </c>
    </row>
    <row r="17" spans="1:30" s="50" customFormat="1" ht="12" customHeight="1">
      <c r="A17" s="53" t="s">
        <v>263</v>
      </c>
      <c r="B17" s="54" t="s">
        <v>283</v>
      </c>
      <c r="C17" s="53" t="s">
        <v>284</v>
      </c>
      <c r="D17" s="74">
        <f t="shared" si="1"/>
        <v>183443</v>
      </c>
      <c r="E17" s="74">
        <f t="shared" si="2"/>
        <v>0</v>
      </c>
      <c r="F17" s="74">
        <v>0</v>
      </c>
      <c r="G17" s="74">
        <v>0</v>
      </c>
      <c r="H17" s="74">
        <v>0</v>
      </c>
      <c r="I17" s="74">
        <v>0</v>
      </c>
      <c r="J17" s="75">
        <v>0</v>
      </c>
      <c r="K17" s="74">
        <v>0</v>
      </c>
      <c r="L17" s="74">
        <v>183443</v>
      </c>
      <c r="M17" s="74">
        <f t="shared" si="3"/>
        <v>13656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13656</v>
      </c>
      <c r="V17" s="74">
        <f t="shared" si="5"/>
        <v>197099</v>
      </c>
      <c r="W17" s="74">
        <f t="shared" si="6"/>
        <v>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0</v>
      </c>
      <c r="AB17" s="75">
        <v>0</v>
      </c>
      <c r="AC17" s="74">
        <f t="shared" si="11"/>
        <v>0</v>
      </c>
      <c r="AD17" s="74">
        <f t="shared" si="12"/>
        <v>197099</v>
      </c>
    </row>
    <row r="18" spans="1:30" s="50" customFormat="1" ht="12" customHeight="1">
      <c r="A18" s="53" t="s">
        <v>225</v>
      </c>
      <c r="B18" s="54" t="s">
        <v>285</v>
      </c>
      <c r="C18" s="53" t="s">
        <v>286</v>
      </c>
      <c r="D18" s="74">
        <f t="shared" si="1"/>
        <v>45243</v>
      </c>
      <c r="E18" s="74">
        <f t="shared" si="2"/>
        <v>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0</v>
      </c>
      <c r="L18" s="74">
        <v>45243</v>
      </c>
      <c r="M18" s="74">
        <f t="shared" si="3"/>
        <v>3216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3216</v>
      </c>
      <c r="V18" s="74">
        <f t="shared" si="5"/>
        <v>48459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0</v>
      </c>
      <c r="AB18" s="75">
        <v>0</v>
      </c>
      <c r="AC18" s="74">
        <f t="shared" si="11"/>
        <v>0</v>
      </c>
      <c r="AD18" s="74">
        <f t="shared" si="12"/>
        <v>48459</v>
      </c>
    </row>
    <row r="19" spans="1:30" s="50" customFormat="1" ht="12" customHeight="1">
      <c r="A19" s="53" t="s">
        <v>263</v>
      </c>
      <c r="B19" s="54" t="s">
        <v>287</v>
      </c>
      <c r="C19" s="53" t="s">
        <v>288</v>
      </c>
      <c r="D19" s="74">
        <f t="shared" si="1"/>
        <v>146905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146905</v>
      </c>
      <c r="M19" s="74">
        <f t="shared" si="3"/>
        <v>17042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17042</v>
      </c>
      <c r="V19" s="74">
        <f t="shared" si="5"/>
        <v>163947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163947</v>
      </c>
    </row>
    <row r="20" spans="1:30" s="50" customFormat="1" ht="12" customHeight="1">
      <c r="A20" s="53" t="s">
        <v>225</v>
      </c>
      <c r="B20" s="54" t="s">
        <v>289</v>
      </c>
      <c r="C20" s="53" t="s">
        <v>290</v>
      </c>
      <c r="D20" s="74">
        <f t="shared" si="1"/>
        <v>180877</v>
      </c>
      <c r="E20" s="74">
        <f t="shared" si="2"/>
        <v>28480</v>
      </c>
      <c r="F20" s="74">
        <v>0</v>
      </c>
      <c r="G20" s="74">
        <v>0</v>
      </c>
      <c r="H20" s="74">
        <v>0</v>
      </c>
      <c r="I20" s="74">
        <v>20572</v>
      </c>
      <c r="J20" s="75">
        <v>0</v>
      </c>
      <c r="K20" s="74">
        <v>7908</v>
      </c>
      <c r="L20" s="74">
        <v>152397</v>
      </c>
      <c r="M20" s="74">
        <f t="shared" si="3"/>
        <v>26401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26401</v>
      </c>
      <c r="V20" s="74">
        <f t="shared" si="5"/>
        <v>207278</v>
      </c>
      <c r="W20" s="74">
        <f t="shared" si="6"/>
        <v>28480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20572</v>
      </c>
      <c r="AB20" s="75">
        <v>0</v>
      </c>
      <c r="AC20" s="74">
        <f t="shared" si="11"/>
        <v>7908</v>
      </c>
      <c r="AD20" s="74">
        <f t="shared" si="12"/>
        <v>178798</v>
      </c>
    </row>
    <row r="21" spans="1:30" s="50" customFormat="1" ht="12" customHeight="1">
      <c r="A21" s="53" t="s">
        <v>263</v>
      </c>
      <c r="B21" s="54" t="s">
        <v>291</v>
      </c>
      <c r="C21" s="53" t="s">
        <v>292</v>
      </c>
      <c r="D21" s="74">
        <f t="shared" si="1"/>
        <v>259318</v>
      </c>
      <c r="E21" s="74">
        <f t="shared" si="2"/>
        <v>4200</v>
      </c>
      <c r="F21" s="74">
        <v>0</v>
      </c>
      <c r="G21" s="74">
        <v>0</v>
      </c>
      <c r="H21" s="74">
        <v>0</v>
      </c>
      <c r="I21" s="74">
        <v>4200</v>
      </c>
      <c r="J21" s="75">
        <v>0</v>
      </c>
      <c r="K21" s="74">
        <v>0</v>
      </c>
      <c r="L21" s="74">
        <v>255118</v>
      </c>
      <c r="M21" s="74">
        <f t="shared" si="3"/>
        <v>35816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35816</v>
      </c>
      <c r="V21" s="74">
        <f t="shared" si="5"/>
        <v>295134</v>
      </c>
      <c r="W21" s="74">
        <f t="shared" si="6"/>
        <v>4200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4200</v>
      </c>
      <c r="AB21" s="75">
        <v>0</v>
      </c>
      <c r="AC21" s="74">
        <f t="shared" si="11"/>
        <v>0</v>
      </c>
      <c r="AD21" s="74">
        <f t="shared" si="12"/>
        <v>290934</v>
      </c>
    </row>
    <row r="22" spans="1:30" s="50" customFormat="1" ht="12" customHeight="1">
      <c r="A22" s="53" t="s">
        <v>225</v>
      </c>
      <c r="B22" s="54" t="s">
        <v>293</v>
      </c>
      <c r="C22" s="53" t="s">
        <v>294</v>
      </c>
      <c r="D22" s="74">
        <f t="shared" si="1"/>
        <v>273282</v>
      </c>
      <c r="E22" s="74">
        <f t="shared" si="2"/>
        <v>184351</v>
      </c>
      <c r="F22" s="74">
        <v>172817</v>
      </c>
      <c r="G22" s="74">
        <v>0</v>
      </c>
      <c r="H22" s="74">
        <v>0</v>
      </c>
      <c r="I22" s="74">
        <v>4223</v>
      </c>
      <c r="J22" s="75">
        <v>0</v>
      </c>
      <c r="K22" s="74">
        <v>7311</v>
      </c>
      <c r="L22" s="74">
        <v>88931</v>
      </c>
      <c r="M22" s="74">
        <f t="shared" si="3"/>
        <v>98099</v>
      </c>
      <c r="N22" s="74">
        <f t="shared" si="4"/>
        <v>76638</v>
      </c>
      <c r="O22" s="74">
        <v>75850</v>
      </c>
      <c r="P22" s="74">
        <v>0</v>
      </c>
      <c r="Q22" s="74">
        <v>0</v>
      </c>
      <c r="R22" s="74">
        <v>788</v>
      </c>
      <c r="S22" s="75">
        <v>0</v>
      </c>
      <c r="T22" s="74">
        <v>0</v>
      </c>
      <c r="U22" s="74">
        <v>21461</v>
      </c>
      <c r="V22" s="74">
        <f t="shared" si="5"/>
        <v>371381</v>
      </c>
      <c r="W22" s="74">
        <f t="shared" si="6"/>
        <v>260989</v>
      </c>
      <c r="X22" s="74">
        <f t="shared" si="7"/>
        <v>248667</v>
      </c>
      <c r="Y22" s="74">
        <f t="shared" si="8"/>
        <v>0</v>
      </c>
      <c r="Z22" s="74">
        <f t="shared" si="9"/>
        <v>0</v>
      </c>
      <c r="AA22" s="74">
        <f t="shared" si="10"/>
        <v>5011</v>
      </c>
      <c r="AB22" s="75">
        <v>0</v>
      </c>
      <c r="AC22" s="74">
        <f t="shared" si="11"/>
        <v>7311</v>
      </c>
      <c r="AD22" s="74">
        <f t="shared" si="12"/>
        <v>110392</v>
      </c>
    </row>
    <row r="23" spans="1:30" s="50" customFormat="1" ht="12" customHeight="1">
      <c r="A23" s="53" t="s">
        <v>263</v>
      </c>
      <c r="B23" s="54" t="s">
        <v>295</v>
      </c>
      <c r="C23" s="53" t="s">
        <v>296</v>
      </c>
      <c r="D23" s="74">
        <f t="shared" si="1"/>
        <v>325353</v>
      </c>
      <c r="E23" s="74">
        <f t="shared" si="2"/>
        <v>151198</v>
      </c>
      <c r="F23" s="74">
        <v>140898</v>
      </c>
      <c r="G23" s="74">
        <v>0</v>
      </c>
      <c r="H23" s="74">
        <v>0</v>
      </c>
      <c r="I23" s="74">
        <v>8935</v>
      </c>
      <c r="J23" s="75">
        <v>0</v>
      </c>
      <c r="K23" s="74">
        <v>1365</v>
      </c>
      <c r="L23" s="74">
        <v>174155</v>
      </c>
      <c r="M23" s="74">
        <f t="shared" si="3"/>
        <v>36159</v>
      </c>
      <c r="N23" s="74">
        <f t="shared" si="4"/>
        <v>592</v>
      </c>
      <c r="O23" s="74">
        <v>117</v>
      </c>
      <c r="P23" s="74">
        <v>117</v>
      </c>
      <c r="Q23" s="74">
        <v>0</v>
      </c>
      <c r="R23" s="74">
        <v>358</v>
      </c>
      <c r="S23" s="75">
        <v>0</v>
      </c>
      <c r="T23" s="74">
        <v>0</v>
      </c>
      <c r="U23" s="74">
        <v>35567</v>
      </c>
      <c r="V23" s="74">
        <f t="shared" si="5"/>
        <v>361512</v>
      </c>
      <c r="W23" s="74">
        <f t="shared" si="6"/>
        <v>151790</v>
      </c>
      <c r="X23" s="74">
        <f t="shared" si="7"/>
        <v>141015</v>
      </c>
      <c r="Y23" s="74">
        <f t="shared" si="8"/>
        <v>117</v>
      </c>
      <c r="Z23" s="74">
        <f t="shared" si="9"/>
        <v>0</v>
      </c>
      <c r="AA23" s="74">
        <f t="shared" si="10"/>
        <v>9293</v>
      </c>
      <c r="AB23" s="75">
        <v>0</v>
      </c>
      <c r="AC23" s="74">
        <f t="shared" si="11"/>
        <v>1365</v>
      </c>
      <c r="AD23" s="74">
        <f t="shared" si="12"/>
        <v>209722</v>
      </c>
    </row>
    <row r="24" spans="1:30" s="50" customFormat="1" ht="12" customHeight="1">
      <c r="A24" s="53" t="s">
        <v>225</v>
      </c>
      <c r="B24" s="54" t="s">
        <v>297</v>
      </c>
      <c r="C24" s="53" t="s">
        <v>298</v>
      </c>
      <c r="D24" s="74">
        <f t="shared" si="1"/>
        <v>266162</v>
      </c>
      <c r="E24" s="74">
        <f t="shared" si="2"/>
        <v>908</v>
      </c>
      <c r="F24" s="74">
        <v>0</v>
      </c>
      <c r="G24" s="74">
        <v>0</v>
      </c>
      <c r="H24" s="74">
        <v>0</v>
      </c>
      <c r="I24" s="74">
        <v>367</v>
      </c>
      <c r="J24" s="75">
        <v>0</v>
      </c>
      <c r="K24" s="74">
        <v>541</v>
      </c>
      <c r="L24" s="74">
        <v>265254</v>
      </c>
      <c r="M24" s="74">
        <f t="shared" si="3"/>
        <v>43247</v>
      </c>
      <c r="N24" s="74">
        <f t="shared" si="4"/>
        <v>20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20</v>
      </c>
      <c r="U24" s="74">
        <v>43227</v>
      </c>
      <c r="V24" s="74">
        <f t="shared" si="5"/>
        <v>309409</v>
      </c>
      <c r="W24" s="74">
        <f t="shared" si="6"/>
        <v>928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367</v>
      </c>
      <c r="AB24" s="75">
        <v>0</v>
      </c>
      <c r="AC24" s="74">
        <f t="shared" si="11"/>
        <v>561</v>
      </c>
      <c r="AD24" s="74">
        <f t="shared" si="12"/>
        <v>308481</v>
      </c>
    </row>
    <row r="25" spans="1:30" s="50" customFormat="1" ht="12" customHeight="1">
      <c r="A25" s="53" t="s">
        <v>299</v>
      </c>
      <c r="B25" s="54" t="s">
        <v>300</v>
      </c>
      <c r="C25" s="53" t="s">
        <v>301</v>
      </c>
      <c r="D25" s="74">
        <f t="shared" si="1"/>
        <v>35624</v>
      </c>
      <c r="E25" s="74">
        <f t="shared" si="2"/>
        <v>20160</v>
      </c>
      <c r="F25" s="74">
        <v>0</v>
      </c>
      <c r="G25" s="74">
        <v>0</v>
      </c>
      <c r="H25" s="74">
        <v>0</v>
      </c>
      <c r="I25" s="74">
        <v>20160</v>
      </c>
      <c r="J25" s="75">
        <v>354172</v>
      </c>
      <c r="K25" s="74">
        <v>0</v>
      </c>
      <c r="L25" s="74">
        <v>15464</v>
      </c>
      <c r="M25" s="74">
        <f t="shared" si="3"/>
        <v>2903</v>
      </c>
      <c r="N25" s="74">
        <f t="shared" si="4"/>
        <v>1289</v>
      </c>
      <c r="O25" s="74">
        <v>0</v>
      </c>
      <c r="P25" s="74">
        <v>0</v>
      </c>
      <c r="Q25" s="74">
        <v>0</v>
      </c>
      <c r="R25" s="74">
        <v>1269</v>
      </c>
      <c r="S25" s="75">
        <v>65357</v>
      </c>
      <c r="T25" s="74">
        <v>20</v>
      </c>
      <c r="U25" s="74">
        <v>1614</v>
      </c>
      <c r="V25" s="74">
        <f t="shared" si="5"/>
        <v>38527</v>
      </c>
      <c r="W25" s="74">
        <f t="shared" si="6"/>
        <v>21449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21429</v>
      </c>
      <c r="AB25" s="75">
        <f aca="true" t="shared" si="13" ref="AB25:AB31">+SUM(J25,S25)</f>
        <v>419529</v>
      </c>
      <c r="AC25" s="74">
        <f t="shared" si="11"/>
        <v>20</v>
      </c>
      <c r="AD25" s="74">
        <f t="shared" si="12"/>
        <v>17078</v>
      </c>
    </row>
    <row r="26" spans="1:30" s="50" customFormat="1" ht="12" customHeight="1">
      <c r="A26" s="53" t="s">
        <v>225</v>
      </c>
      <c r="B26" s="54" t="s">
        <v>302</v>
      </c>
      <c r="C26" s="53" t="s">
        <v>303</v>
      </c>
      <c r="D26" s="74">
        <f t="shared" si="1"/>
        <v>179237</v>
      </c>
      <c r="E26" s="74">
        <f t="shared" si="2"/>
        <v>148941</v>
      </c>
      <c r="F26" s="74">
        <v>0</v>
      </c>
      <c r="G26" s="74">
        <v>0</v>
      </c>
      <c r="H26" s="74">
        <v>0</v>
      </c>
      <c r="I26" s="74">
        <v>125970</v>
      </c>
      <c r="J26" s="75">
        <v>971289</v>
      </c>
      <c r="K26" s="74">
        <v>22971</v>
      </c>
      <c r="L26" s="74">
        <v>30296</v>
      </c>
      <c r="M26" s="74">
        <f t="shared" si="3"/>
        <v>0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0</v>
      </c>
      <c r="V26" s="74">
        <f t="shared" si="5"/>
        <v>179237</v>
      </c>
      <c r="W26" s="74">
        <f t="shared" si="6"/>
        <v>148941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125970</v>
      </c>
      <c r="AB26" s="75">
        <f t="shared" si="13"/>
        <v>971289</v>
      </c>
      <c r="AC26" s="74">
        <f t="shared" si="11"/>
        <v>22971</v>
      </c>
      <c r="AD26" s="74">
        <f t="shared" si="12"/>
        <v>30296</v>
      </c>
    </row>
    <row r="27" spans="1:30" s="50" customFormat="1" ht="12" customHeight="1">
      <c r="A27" s="53" t="s">
        <v>299</v>
      </c>
      <c r="B27" s="54" t="s">
        <v>304</v>
      </c>
      <c r="C27" s="53" t="s">
        <v>305</v>
      </c>
      <c r="D27" s="74">
        <f t="shared" si="1"/>
        <v>80241</v>
      </c>
      <c r="E27" s="74">
        <f t="shared" si="2"/>
        <v>80241</v>
      </c>
      <c r="F27" s="74">
        <v>0</v>
      </c>
      <c r="G27" s="74">
        <v>3163</v>
      </c>
      <c r="H27" s="74">
        <v>0</v>
      </c>
      <c r="I27" s="74">
        <v>55526</v>
      </c>
      <c r="J27" s="75">
        <v>566332</v>
      </c>
      <c r="K27" s="74">
        <v>21552</v>
      </c>
      <c r="L27" s="74">
        <v>0</v>
      </c>
      <c r="M27" s="74">
        <f t="shared" si="3"/>
        <v>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0</v>
      </c>
      <c r="V27" s="74">
        <f t="shared" si="5"/>
        <v>80241</v>
      </c>
      <c r="W27" s="74">
        <f t="shared" si="6"/>
        <v>80241</v>
      </c>
      <c r="X27" s="74">
        <f t="shared" si="7"/>
        <v>0</v>
      </c>
      <c r="Y27" s="74">
        <f t="shared" si="8"/>
        <v>3163</v>
      </c>
      <c r="Z27" s="74">
        <f t="shared" si="9"/>
        <v>0</v>
      </c>
      <c r="AA27" s="74">
        <f t="shared" si="10"/>
        <v>55526</v>
      </c>
      <c r="AB27" s="75">
        <f t="shared" si="13"/>
        <v>566332</v>
      </c>
      <c r="AC27" s="74">
        <f t="shared" si="11"/>
        <v>21552</v>
      </c>
      <c r="AD27" s="74">
        <f t="shared" si="12"/>
        <v>0</v>
      </c>
    </row>
    <row r="28" spans="1:30" s="50" customFormat="1" ht="12" customHeight="1">
      <c r="A28" s="53" t="s">
        <v>225</v>
      </c>
      <c r="B28" s="54" t="s">
        <v>306</v>
      </c>
      <c r="C28" s="53" t="s">
        <v>307</v>
      </c>
      <c r="D28" s="74">
        <f t="shared" si="1"/>
        <v>166922</v>
      </c>
      <c r="E28" s="74">
        <f t="shared" si="2"/>
        <v>101448</v>
      </c>
      <c r="F28" s="74">
        <v>0</v>
      </c>
      <c r="G28" s="74">
        <v>0</v>
      </c>
      <c r="H28" s="74">
        <v>0</v>
      </c>
      <c r="I28" s="74">
        <v>54618</v>
      </c>
      <c r="J28" s="75">
        <v>989582</v>
      </c>
      <c r="K28" s="74">
        <v>46830</v>
      </c>
      <c r="L28" s="74">
        <v>65474</v>
      </c>
      <c r="M28" s="74">
        <f t="shared" si="3"/>
        <v>3567</v>
      </c>
      <c r="N28" s="74">
        <f t="shared" si="4"/>
        <v>3567</v>
      </c>
      <c r="O28" s="74">
        <v>0</v>
      </c>
      <c r="P28" s="74">
        <v>0</v>
      </c>
      <c r="Q28" s="74">
        <v>0</v>
      </c>
      <c r="R28" s="74">
        <v>3567</v>
      </c>
      <c r="S28" s="75">
        <v>133035</v>
      </c>
      <c r="T28" s="74">
        <v>0</v>
      </c>
      <c r="U28" s="74">
        <v>0</v>
      </c>
      <c r="V28" s="74">
        <f t="shared" si="5"/>
        <v>170489</v>
      </c>
      <c r="W28" s="74">
        <f t="shared" si="6"/>
        <v>105015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58185</v>
      </c>
      <c r="AB28" s="75">
        <f t="shared" si="13"/>
        <v>1122617</v>
      </c>
      <c r="AC28" s="74">
        <f t="shared" si="11"/>
        <v>46830</v>
      </c>
      <c r="AD28" s="74">
        <f t="shared" si="12"/>
        <v>65474</v>
      </c>
    </row>
    <row r="29" spans="1:30" s="50" customFormat="1" ht="12" customHeight="1">
      <c r="A29" s="53" t="s">
        <v>225</v>
      </c>
      <c r="B29" s="54" t="s">
        <v>308</v>
      </c>
      <c r="C29" s="53" t="s">
        <v>309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55928</v>
      </c>
      <c r="N29" s="74">
        <f t="shared" si="4"/>
        <v>45490</v>
      </c>
      <c r="O29" s="74">
        <v>41720</v>
      </c>
      <c r="P29" s="74">
        <v>0</v>
      </c>
      <c r="Q29" s="74">
        <v>0</v>
      </c>
      <c r="R29" s="74">
        <v>3770</v>
      </c>
      <c r="S29" s="75">
        <v>520355</v>
      </c>
      <c r="T29" s="74">
        <v>0</v>
      </c>
      <c r="U29" s="74">
        <v>10438</v>
      </c>
      <c r="V29" s="74">
        <f t="shared" si="5"/>
        <v>55928</v>
      </c>
      <c r="W29" s="74">
        <f t="shared" si="6"/>
        <v>45490</v>
      </c>
      <c r="X29" s="74">
        <f t="shared" si="7"/>
        <v>41720</v>
      </c>
      <c r="Y29" s="74">
        <f t="shared" si="8"/>
        <v>0</v>
      </c>
      <c r="Z29" s="74">
        <f t="shared" si="9"/>
        <v>0</v>
      </c>
      <c r="AA29" s="74">
        <f t="shared" si="10"/>
        <v>3770</v>
      </c>
      <c r="AB29" s="75">
        <f t="shared" si="13"/>
        <v>520355</v>
      </c>
      <c r="AC29" s="74">
        <f t="shared" si="11"/>
        <v>0</v>
      </c>
      <c r="AD29" s="74">
        <f t="shared" si="12"/>
        <v>10438</v>
      </c>
    </row>
    <row r="30" spans="1:30" s="50" customFormat="1" ht="12" customHeight="1">
      <c r="A30" s="53" t="s">
        <v>225</v>
      </c>
      <c r="B30" s="54" t="s">
        <v>310</v>
      </c>
      <c r="C30" s="53" t="s">
        <v>311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2580</v>
      </c>
      <c r="N30" s="74">
        <f t="shared" si="4"/>
        <v>1304</v>
      </c>
      <c r="O30" s="74">
        <v>0</v>
      </c>
      <c r="P30" s="74">
        <v>0</v>
      </c>
      <c r="Q30" s="74">
        <v>0</v>
      </c>
      <c r="R30" s="74">
        <v>1289</v>
      </c>
      <c r="S30" s="75">
        <v>46427</v>
      </c>
      <c r="T30" s="74">
        <v>15</v>
      </c>
      <c r="U30" s="74">
        <v>1276</v>
      </c>
      <c r="V30" s="74">
        <f t="shared" si="5"/>
        <v>2580</v>
      </c>
      <c r="W30" s="74">
        <f t="shared" si="6"/>
        <v>1304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1289</v>
      </c>
      <c r="AB30" s="75">
        <f t="shared" si="13"/>
        <v>46427</v>
      </c>
      <c r="AC30" s="74">
        <f t="shared" si="11"/>
        <v>15</v>
      </c>
      <c r="AD30" s="74">
        <f t="shared" si="12"/>
        <v>1276</v>
      </c>
    </row>
    <row r="31" spans="1:30" s="50" customFormat="1" ht="12" customHeight="1">
      <c r="A31" s="53" t="s">
        <v>225</v>
      </c>
      <c r="B31" s="54" t="s">
        <v>312</v>
      </c>
      <c r="C31" s="53" t="s">
        <v>313</v>
      </c>
      <c r="D31" s="74">
        <f t="shared" si="1"/>
        <v>205175</v>
      </c>
      <c r="E31" s="74">
        <f t="shared" si="2"/>
        <v>211678</v>
      </c>
      <c r="F31" s="74">
        <v>0</v>
      </c>
      <c r="G31" s="74">
        <v>0</v>
      </c>
      <c r="H31" s="74">
        <v>151200</v>
      </c>
      <c r="I31" s="74">
        <v>46247</v>
      </c>
      <c r="J31" s="75">
        <v>472945</v>
      </c>
      <c r="K31" s="74">
        <v>14231</v>
      </c>
      <c r="L31" s="74">
        <v>-6503</v>
      </c>
      <c r="M31" s="74">
        <f t="shared" si="3"/>
        <v>-6340</v>
      </c>
      <c r="N31" s="74">
        <f t="shared" si="4"/>
        <v>1921</v>
      </c>
      <c r="O31" s="74">
        <v>0</v>
      </c>
      <c r="P31" s="74">
        <v>0</v>
      </c>
      <c r="Q31" s="74">
        <v>0</v>
      </c>
      <c r="R31" s="74">
        <v>1921</v>
      </c>
      <c r="S31" s="75">
        <v>129839</v>
      </c>
      <c r="T31" s="74">
        <v>0</v>
      </c>
      <c r="U31" s="74">
        <v>-8261</v>
      </c>
      <c r="V31" s="74">
        <f t="shared" si="5"/>
        <v>198835</v>
      </c>
      <c r="W31" s="74">
        <f t="shared" si="6"/>
        <v>213599</v>
      </c>
      <c r="X31" s="74">
        <f t="shared" si="7"/>
        <v>0</v>
      </c>
      <c r="Y31" s="74">
        <f t="shared" si="8"/>
        <v>0</v>
      </c>
      <c r="Z31" s="74">
        <f t="shared" si="9"/>
        <v>151200</v>
      </c>
      <c r="AA31" s="74">
        <f t="shared" si="10"/>
        <v>48168</v>
      </c>
      <c r="AB31" s="75">
        <f t="shared" si="13"/>
        <v>602784</v>
      </c>
      <c r="AC31" s="74">
        <f t="shared" si="11"/>
        <v>14231</v>
      </c>
      <c r="AD31" s="74">
        <f t="shared" si="12"/>
        <v>-14764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314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315</v>
      </c>
      <c r="B2" s="147" t="s">
        <v>316</v>
      </c>
      <c r="C2" s="153" t="s">
        <v>317</v>
      </c>
      <c r="D2" s="132" t="s">
        <v>318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319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320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321</v>
      </c>
      <c r="E3" s="80"/>
      <c r="F3" s="80"/>
      <c r="G3" s="80"/>
      <c r="H3" s="80"/>
      <c r="I3" s="80"/>
      <c r="J3" s="80"/>
      <c r="K3" s="85"/>
      <c r="L3" s="81" t="s">
        <v>322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323</v>
      </c>
      <c r="AE3" s="90" t="s">
        <v>324</v>
      </c>
      <c r="AF3" s="134" t="s">
        <v>321</v>
      </c>
      <c r="AG3" s="80"/>
      <c r="AH3" s="80"/>
      <c r="AI3" s="80"/>
      <c r="AJ3" s="80"/>
      <c r="AK3" s="80"/>
      <c r="AL3" s="80"/>
      <c r="AM3" s="85"/>
      <c r="AN3" s="81" t="s">
        <v>322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323</v>
      </c>
      <c r="BG3" s="90" t="s">
        <v>324</v>
      </c>
      <c r="BH3" s="134" t="s">
        <v>321</v>
      </c>
      <c r="BI3" s="80"/>
      <c r="BJ3" s="80"/>
      <c r="BK3" s="80"/>
      <c r="BL3" s="80"/>
      <c r="BM3" s="80"/>
      <c r="BN3" s="80"/>
      <c r="BO3" s="85"/>
      <c r="BP3" s="81" t="s">
        <v>322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323</v>
      </c>
      <c r="CI3" s="90" t="s">
        <v>324</v>
      </c>
    </row>
    <row r="4" spans="1:87" s="45" customFormat="1" ht="13.5" customHeight="1">
      <c r="A4" s="148"/>
      <c r="B4" s="148"/>
      <c r="C4" s="154"/>
      <c r="D4" s="90" t="s">
        <v>324</v>
      </c>
      <c r="E4" s="95" t="s">
        <v>325</v>
      </c>
      <c r="F4" s="89"/>
      <c r="G4" s="93"/>
      <c r="H4" s="80"/>
      <c r="I4" s="94"/>
      <c r="J4" s="135" t="s">
        <v>326</v>
      </c>
      <c r="K4" s="145" t="s">
        <v>327</v>
      </c>
      <c r="L4" s="90" t="s">
        <v>324</v>
      </c>
      <c r="M4" s="134" t="s">
        <v>328</v>
      </c>
      <c r="N4" s="87"/>
      <c r="O4" s="87"/>
      <c r="P4" s="87"/>
      <c r="Q4" s="88"/>
      <c r="R4" s="134" t="s">
        <v>329</v>
      </c>
      <c r="S4" s="80"/>
      <c r="T4" s="80"/>
      <c r="U4" s="94"/>
      <c r="V4" s="95" t="s">
        <v>330</v>
      </c>
      <c r="W4" s="134" t="s">
        <v>331</v>
      </c>
      <c r="X4" s="86"/>
      <c r="Y4" s="87"/>
      <c r="Z4" s="87"/>
      <c r="AA4" s="88"/>
      <c r="AB4" s="95" t="s">
        <v>332</v>
      </c>
      <c r="AC4" s="95" t="s">
        <v>333</v>
      </c>
      <c r="AD4" s="90"/>
      <c r="AE4" s="90"/>
      <c r="AF4" s="90" t="s">
        <v>324</v>
      </c>
      <c r="AG4" s="95" t="s">
        <v>325</v>
      </c>
      <c r="AH4" s="89"/>
      <c r="AI4" s="93"/>
      <c r="AJ4" s="80"/>
      <c r="AK4" s="94"/>
      <c r="AL4" s="135" t="s">
        <v>326</v>
      </c>
      <c r="AM4" s="145" t="s">
        <v>327</v>
      </c>
      <c r="AN4" s="90" t="s">
        <v>324</v>
      </c>
      <c r="AO4" s="134" t="s">
        <v>328</v>
      </c>
      <c r="AP4" s="87"/>
      <c r="AQ4" s="87"/>
      <c r="AR4" s="87"/>
      <c r="AS4" s="88"/>
      <c r="AT4" s="134" t="s">
        <v>329</v>
      </c>
      <c r="AU4" s="80"/>
      <c r="AV4" s="80"/>
      <c r="AW4" s="94"/>
      <c r="AX4" s="95" t="s">
        <v>330</v>
      </c>
      <c r="AY4" s="134" t="s">
        <v>331</v>
      </c>
      <c r="AZ4" s="96"/>
      <c r="BA4" s="96"/>
      <c r="BB4" s="97"/>
      <c r="BC4" s="88"/>
      <c r="BD4" s="95" t="s">
        <v>332</v>
      </c>
      <c r="BE4" s="95" t="s">
        <v>333</v>
      </c>
      <c r="BF4" s="90"/>
      <c r="BG4" s="90"/>
      <c r="BH4" s="90" t="s">
        <v>324</v>
      </c>
      <c r="BI4" s="95" t="s">
        <v>325</v>
      </c>
      <c r="BJ4" s="89"/>
      <c r="BK4" s="93"/>
      <c r="BL4" s="80"/>
      <c r="BM4" s="94"/>
      <c r="BN4" s="135" t="s">
        <v>326</v>
      </c>
      <c r="BO4" s="145" t="s">
        <v>327</v>
      </c>
      <c r="BP4" s="90" t="s">
        <v>324</v>
      </c>
      <c r="BQ4" s="134" t="s">
        <v>328</v>
      </c>
      <c r="BR4" s="87"/>
      <c r="BS4" s="87"/>
      <c r="BT4" s="87"/>
      <c r="BU4" s="88"/>
      <c r="BV4" s="134" t="s">
        <v>329</v>
      </c>
      <c r="BW4" s="80"/>
      <c r="BX4" s="80"/>
      <c r="BY4" s="94"/>
      <c r="BZ4" s="95" t="s">
        <v>330</v>
      </c>
      <c r="CA4" s="134" t="s">
        <v>331</v>
      </c>
      <c r="CB4" s="87"/>
      <c r="CC4" s="87"/>
      <c r="CD4" s="87"/>
      <c r="CE4" s="88"/>
      <c r="CF4" s="95" t="s">
        <v>332</v>
      </c>
      <c r="CG4" s="95" t="s">
        <v>333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324</v>
      </c>
      <c r="F5" s="135" t="s">
        <v>334</v>
      </c>
      <c r="G5" s="135" t="s">
        <v>335</v>
      </c>
      <c r="H5" s="135" t="s">
        <v>336</v>
      </c>
      <c r="I5" s="135" t="s">
        <v>323</v>
      </c>
      <c r="J5" s="98"/>
      <c r="K5" s="146"/>
      <c r="L5" s="90"/>
      <c r="M5" s="90" t="s">
        <v>324</v>
      </c>
      <c r="N5" s="90" t="s">
        <v>337</v>
      </c>
      <c r="O5" s="90" t="s">
        <v>338</v>
      </c>
      <c r="P5" s="90" t="s">
        <v>339</v>
      </c>
      <c r="Q5" s="90" t="s">
        <v>340</v>
      </c>
      <c r="R5" s="90" t="s">
        <v>324</v>
      </c>
      <c r="S5" s="95" t="s">
        <v>341</v>
      </c>
      <c r="T5" s="95" t="s">
        <v>342</v>
      </c>
      <c r="U5" s="95" t="s">
        <v>343</v>
      </c>
      <c r="V5" s="90"/>
      <c r="W5" s="90" t="s">
        <v>324</v>
      </c>
      <c r="X5" s="95" t="s">
        <v>341</v>
      </c>
      <c r="Y5" s="95" t="s">
        <v>342</v>
      </c>
      <c r="Z5" s="95" t="s">
        <v>343</v>
      </c>
      <c r="AA5" s="95" t="s">
        <v>323</v>
      </c>
      <c r="AB5" s="90"/>
      <c r="AC5" s="90"/>
      <c r="AD5" s="90"/>
      <c r="AE5" s="90"/>
      <c r="AF5" s="90"/>
      <c r="AG5" s="90" t="s">
        <v>324</v>
      </c>
      <c r="AH5" s="135" t="s">
        <v>334</v>
      </c>
      <c r="AI5" s="135" t="s">
        <v>335</v>
      </c>
      <c r="AJ5" s="135" t="s">
        <v>336</v>
      </c>
      <c r="AK5" s="135" t="s">
        <v>323</v>
      </c>
      <c r="AL5" s="98"/>
      <c r="AM5" s="146"/>
      <c r="AN5" s="90"/>
      <c r="AO5" s="90" t="s">
        <v>324</v>
      </c>
      <c r="AP5" s="90" t="s">
        <v>337</v>
      </c>
      <c r="AQ5" s="90" t="s">
        <v>338</v>
      </c>
      <c r="AR5" s="90" t="s">
        <v>339</v>
      </c>
      <c r="AS5" s="90" t="s">
        <v>340</v>
      </c>
      <c r="AT5" s="90" t="s">
        <v>324</v>
      </c>
      <c r="AU5" s="95" t="s">
        <v>341</v>
      </c>
      <c r="AV5" s="95" t="s">
        <v>342</v>
      </c>
      <c r="AW5" s="95" t="s">
        <v>343</v>
      </c>
      <c r="AX5" s="90"/>
      <c r="AY5" s="90" t="s">
        <v>324</v>
      </c>
      <c r="AZ5" s="95" t="s">
        <v>341</v>
      </c>
      <c r="BA5" s="95" t="s">
        <v>342</v>
      </c>
      <c r="BB5" s="95" t="s">
        <v>343</v>
      </c>
      <c r="BC5" s="95" t="s">
        <v>323</v>
      </c>
      <c r="BD5" s="90"/>
      <c r="BE5" s="90"/>
      <c r="BF5" s="90"/>
      <c r="BG5" s="90"/>
      <c r="BH5" s="90"/>
      <c r="BI5" s="90" t="s">
        <v>324</v>
      </c>
      <c r="BJ5" s="135" t="s">
        <v>334</v>
      </c>
      <c r="BK5" s="135" t="s">
        <v>335</v>
      </c>
      <c r="BL5" s="135" t="s">
        <v>336</v>
      </c>
      <c r="BM5" s="135" t="s">
        <v>323</v>
      </c>
      <c r="BN5" s="98"/>
      <c r="BO5" s="146"/>
      <c r="BP5" s="90"/>
      <c r="BQ5" s="90" t="s">
        <v>324</v>
      </c>
      <c r="BR5" s="90" t="s">
        <v>337</v>
      </c>
      <c r="BS5" s="90" t="s">
        <v>338</v>
      </c>
      <c r="BT5" s="90" t="s">
        <v>339</v>
      </c>
      <c r="BU5" s="90" t="s">
        <v>340</v>
      </c>
      <c r="BV5" s="90" t="s">
        <v>324</v>
      </c>
      <c r="BW5" s="95" t="s">
        <v>341</v>
      </c>
      <c r="BX5" s="95" t="s">
        <v>342</v>
      </c>
      <c r="BY5" s="95" t="s">
        <v>343</v>
      </c>
      <c r="BZ5" s="90"/>
      <c r="CA5" s="90" t="s">
        <v>324</v>
      </c>
      <c r="CB5" s="95" t="s">
        <v>341</v>
      </c>
      <c r="CC5" s="95" t="s">
        <v>342</v>
      </c>
      <c r="CD5" s="95" t="s">
        <v>343</v>
      </c>
      <c r="CE5" s="95" t="s">
        <v>323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344</v>
      </c>
      <c r="E6" s="101" t="s">
        <v>344</v>
      </c>
      <c r="F6" s="102" t="s">
        <v>344</v>
      </c>
      <c r="G6" s="102" t="s">
        <v>344</v>
      </c>
      <c r="H6" s="102" t="s">
        <v>344</v>
      </c>
      <c r="I6" s="102" t="s">
        <v>344</v>
      </c>
      <c r="J6" s="102" t="s">
        <v>344</v>
      </c>
      <c r="K6" s="102" t="s">
        <v>344</v>
      </c>
      <c r="L6" s="101" t="s">
        <v>344</v>
      </c>
      <c r="M6" s="101" t="s">
        <v>344</v>
      </c>
      <c r="N6" s="101" t="s">
        <v>344</v>
      </c>
      <c r="O6" s="101" t="s">
        <v>344</v>
      </c>
      <c r="P6" s="101" t="s">
        <v>344</v>
      </c>
      <c r="Q6" s="101" t="s">
        <v>344</v>
      </c>
      <c r="R6" s="101" t="s">
        <v>344</v>
      </c>
      <c r="S6" s="101" t="s">
        <v>344</v>
      </c>
      <c r="T6" s="101" t="s">
        <v>344</v>
      </c>
      <c r="U6" s="101" t="s">
        <v>344</v>
      </c>
      <c r="V6" s="101" t="s">
        <v>344</v>
      </c>
      <c r="W6" s="101" t="s">
        <v>344</v>
      </c>
      <c r="X6" s="101" t="s">
        <v>344</v>
      </c>
      <c r="Y6" s="101" t="s">
        <v>344</v>
      </c>
      <c r="Z6" s="101" t="s">
        <v>344</v>
      </c>
      <c r="AA6" s="101" t="s">
        <v>344</v>
      </c>
      <c r="AB6" s="101" t="s">
        <v>344</v>
      </c>
      <c r="AC6" s="101" t="s">
        <v>344</v>
      </c>
      <c r="AD6" s="101" t="s">
        <v>344</v>
      </c>
      <c r="AE6" s="101" t="s">
        <v>344</v>
      </c>
      <c r="AF6" s="101" t="s">
        <v>344</v>
      </c>
      <c r="AG6" s="101" t="s">
        <v>344</v>
      </c>
      <c r="AH6" s="102" t="s">
        <v>344</v>
      </c>
      <c r="AI6" s="102" t="s">
        <v>344</v>
      </c>
      <c r="AJ6" s="102" t="s">
        <v>344</v>
      </c>
      <c r="AK6" s="102" t="s">
        <v>344</v>
      </c>
      <c r="AL6" s="102" t="s">
        <v>344</v>
      </c>
      <c r="AM6" s="102" t="s">
        <v>344</v>
      </c>
      <c r="AN6" s="101" t="s">
        <v>344</v>
      </c>
      <c r="AO6" s="101" t="s">
        <v>344</v>
      </c>
      <c r="AP6" s="101" t="s">
        <v>344</v>
      </c>
      <c r="AQ6" s="101" t="s">
        <v>344</v>
      </c>
      <c r="AR6" s="101" t="s">
        <v>344</v>
      </c>
      <c r="AS6" s="101" t="s">
        <v>344</v>
      </c>
      <c r="AT6" s="101" t="s">
        <v>344</v>
      </c>
      <c r="AU6" s="101" t="s">
        <v>344</v>
      </c>
      <c r="AV6" s="101" t="s">
        <v>344</v>
      </c>
      <c r="AW6" s="101" t="s">
        <v>344</v>
      </c>
      <c r="AX6" s="101" t="s">
        <v>344</v>
      </c>
      <c r="AY6" s="101" t="s">
        <v>344</v>
      </c>
      <c r="AZ6" s="101" t="s">
        <v>344</v>
      </c>
      <c r="BA6" s="101" t="s">
        <v>344</v>
      </c>
      <c r="BB6" s="101" t="s">
        <v>344</v>
      </c>
      <c r="BC6" s="101" t="s">
        <v>344</v>
      </c>
      <c r="BD6" s="101" t="s">
        <v>344</v>
      </c>
      <c r="BE6" s="101" t="s">
        <v>344</v>
      </c>
      <c r="BF6" s="101" t="s">
        <v>344</v>
      </c>
      <c r="BG6" s="101" t="s">
        <v>344</v>
      </c>
      <c r="BH6" s="101" t="s">
        <v>344</v>
      </c>
      <c r="BI6" s="101" t="s">
        <v>344</v>
      </c>
      <c r="BJ6" s="102" t="s">
        <v>344</v>
      </c>
      <c r="BK6" s="102" t="s">
        <v>344</v>
      </c>
      <c r="BL6" s="102" t="s">
        <v>344</v>
      </c>
      <c r="BM6" s="102" t="s">
        <v>344</v>
      </c>
      <c r="BN6" s="102" t="s">
        <v>344</v>
      </c>
      <c r="BO6" s="102" t="s">
        <v>344</v>
      </c>
      <c r="BP6" s="101" t="s">
        <v>344</v>
      </c>
      <c r="BQ6" s="101" t="s">
        <v>344</v>
      </c>
      <c r="BR6" s="102" t="s">
        <v>344</v>
      </c>
      <c r="BS6" s="102" t="s">
        <v>344</v>
      </c>
      <c r="BT6" s="102" t="s">
        <v>344</v>
      </c>
      <c r="BU6" s="102" t="s">
        <v>344</v>
      </c>
      <c r="BV6" s="101" t="s">
        <v>344</v>
      </c>
      <c r="BW6" s="101" t="s">
        <v>344</v>
      </c>
      <c r="BX6" s="101" t="s">
        <v>344</v>
      </c>
      <c r="BY6" s="101" t="s">
        <v>344</v>
      </c>
      <c r="BZ6" s="101" t="s">
        <v>344</v>
      </c>
      <c r="CA6" s="101" t="s">
        <v>344</v>
      </c>
      <c r="CB6" s="101" t="s">
        <v>344</v>
      </c>
      <c r="CC6" s="101" t="s">
        <v>344</v>
      </c>
      <c r="CD6" s="101" t="s">
        <v>344</v>
      </c>
      <c r="CE6" s="101" t="s">
        <v>344</v>
      </c>
      <c r="CF6" s="101" t="s">
        <v>344</v>
      </c>
      <c r="CG6" s="101" t="s">
        <v>344</v>
      </c>
      <c r="CH6" s="101" t="s">
        <v>344</v>
      </c>
      <c r="CI6" s="101" t="s">
        <v>344</v>
      </c>
    </row>
    <row r="7" spans="1:87" s="50" customFormat="1" ht="12" customHeight="1">
      <c r="A7" s="48" t="s">
        <v>345</v>
      </c>
      <c r="B7" s="63" t="s">
        <v>346</v>
      </c>
      <c r="C7" s="48" t="s">
        <v>324</v>
      </c>
      <c r="D7" s="70">
        <f aca="true" t="shared" si="0" ref="D7:AI7">SUM(D8:D31)</f>
        <v>680809</v>
      </c>
      <c r="E7" s="70">
        <f t="shared" si="0"/>
        <v>677034</v>
      </c>
      <c r="F7" s="70">
        <f t="shared" si="0"/>
        <v>0</v>
      </c>
      <c r="G7" s="70">
        <f t="shared" si="0"/>
        <v>614266</v>
      </c>
      <c r="H7" s="70">
        <f t="shared" si="0"/>
        <v>0</v>
      </c>
      <c r="I7" s="70">
        <f t="shared" si="0"/>
        <v>62768</v>
      </c>
      <c r="J7" s="70">
        <f t="shared" si="0"/>
        <v>3775</v>
      </c>
      <c r="K7" s="70">
        <f t="shared" si="0"/>
        <v>493401</v>
      </c>
      <c r="L7" s="70">
        <f t="shared" si="0"/>
        <v>8517637</v>
      </c>
      <c r="M7" s="70">
        <f t="shared" si="0"/>
        <v>1366752</v>
      </c>
      <c r="N7" s="70">
        <f t="shared" si="0"/>
        <v>795523</v>
      </c>
      <c r="O7" s="70">
        <f t="shared" si="0"/>
        <v>193419</v>
      </c>
      <c r="P7" s="70">
        <f t="shared" si="0"/>
        <v>344222</v>
      </c>
      <c r="Q7" s="70">
        <f t="shared" si="0"/>
        <v>33588</v>
      </c>
      <c r="R7" s="70">
        <f t="shared" si="0"/>
        <v>2296011</v>
      </c>
      <c r="S7" s="70">
        <f t="shared" si="0"/>
        <v>59053</v>
      </c>
      <c r="T7" s="70">
        <f t="shared" si="0"/>
        <v>2027651</v>
      </c>
      <c r="U7" s="70">
        <f t="shared" si="0"/>
        <v>209307</v>
      </c>
      <c r="V7" s="70">
        <f t="shared" si="0"/>
        <v>7665</v>
      </c>
      <c r="W7" s="70">
        <f t="shared" si="0"/>
        <v>4807274</v>
      </c>
      <c r="X7" s="70">
        <f t="shared" si="0"/>
        <v>2385655</v>
      </c>
      <c r="Y7" s="70">
        <f t="shared" si="0"/>
        <v>1905586</v>
      </c>
      <c r="Z7" s="70">
        <f t="shared" si="0"/>
        <v>421523</v>
      </c>
      <c r="AA7" s="70">
        <f t="shared" si="0"/>
        <v>94510</v>
      </c>
      <c r="AB7" s="70">
        <f t="shared" si="0"/>
        <v>3359136</v>
      </c>
      <c r="AC7" s="70">
        <f t="shared" si="0"/>
        <v>39935</v>
      </c>
      <c r="AD7" s="70">
        <f t="shared" si="0"/>
        <v>580839</v>
      </c>
      <c r="AE7" s="70">
        <f t="shared" si="0"/>
        <v>9779285</v>
      </c>
      <c r="AF7" s="70">
        <f t="shared" si="0"/>
        <v>312912</v>
      </c>
      <c r="AG7" s="70">
        <f t="shared" si="0"/>
        <v>270458</v>
      </c>
      <c r="AH7" s="70">
        <f t="shared" si="0"/>
        <v>0</v>
      </c>
      <c r="AI7" s="70">
        <f t="shared" si="0"/>
        <v>270458</v>
      </c>
      <c r="AJ7" s="70">
        <f aca="true" t="shared" si="1" ref="AJ7:BO7">SUM(AJ8:AJ31)</f>
        <v>0</v>
      </c>
      <c r="AK7" s="70">
        <f t="shared" si="1"/>
        <v>0</v>
      </c>
      <c r="AL7" s="70">
        <f t="shared" si="1"/>
        <v>42454</v>
      </c>
      <c r="AM7" s="70">
        <f t="shared" si="1"/>
        <v>0</v>
      </c>
      <c r="AN7" s="70">
        <f t="shared" si="1"/>
        <v>1022369</v>
      </c>
      <c r="AO7" s="70">
        <f t="shared" si="1"/>
        <v>181895</v>
      </c>
      <c r="AP7" s="70">
        <f t="shared" si="1"/>
        <v>140530</v>
      </c>
      <c r="AQ7" s="70">
        <f t="shared" si="1"/>
        <v>0</v>
      </c>
      <c r="AR7" s="70">
        <f t="shared" si="1"/>
        <v>41365</v>
      </c>
      <c r="AS7" s="70">
        <f t="shared" si="1"/>
        <v>0</v>
      </c>
      <c r="AT7" s="70">
        <f t="shared" si="1"/>
        <v>434143</v>
      </c>
      <c r="AU7" s="70">
        <f t="shared" si="1"/>
        <v>58917</v>
      </c>
      <c r="AV7" s="70">
        <f t="shared" si="1"/>
        <v>375129</v>
      </c>
      <c r="AW7" s="70">
        <f t="shared" si="1"/>
        <v>97</v>
      </c>
      <c r="AX7" s="70">
        <f t="shared" si="1"/>
        <v>0</v>
      </c>
      <c r="AY7" s="70">
        <f t="shared" si="1"/>
        <v>403441</v>
      </c>
      <c r="AZ7" s="70">
        <f t="shared" si="1"/>
        <v>3292</v>
      </c>
      <c r="BA7" s="70">
        <f t="shared" si="1"/>
        <v>305575</v>
      </c>
      <c r="BB7" s="70">
        <f t="shared" si="1"/>
        <v>88196</v>
      </c>
      <c r="BC7" s="70">
        <f t="shared" si="1"/>
        <v>6378</v>
      </c>
      <c r="BD7" s="70">
        <f t="shared" si="1"/>
        <v>899209</v>
      </c>
      <c r="BE7" s="70">
        <f t="shared" si="1"/>
        <v>2890</v>
      </c>
      <c r="BF7" s="70">
        <f t="shared" si="1"/>
        <v>79363</v>
      </c>
      <c r="BG7" s="70">
        <f t="shared" si="1"/>
        <v>1414644</v>
      </c>
      <c r="BH7" s="70">
        <f t="shared" si="1"/>
        <v>993721</v>
      </c>
      <c r="BI7" s="70">
        <f t="shared" si="1"/>
        <v>947492</v>
      </c>
      <c r="BJ7" s="70">
        <f t="shared" si="1"/>
        <v>0</v>
      </c>
      <c r="BK7" s="70">
        <f t="shared" si="1"/>
        <v>884724</v>
      </c>
      <c r="BL7" s="70">
        <f t="shared" si="1"/>
        <v>0</v>
      </c>
      <c r="BM7" s="70">
        <f t="shared" si="1"/>
        <v>62768</v>
      </c>
      <c r="BN7" s="70">
        <f t="shared" si="1"/>
        <v>46229</v>
      </c>
      <c r="BO7" s="70">
        <f t="shared" si="1"/>
        <v>493401</v>
      </c>
      <c r="BP7" s="70">
        <f aca="true" t="shared" si="2" ref="BP7:CU7">SUM(BP8:BP31)</f>
        <v>9540006</v>
      </c>
      <c r="BQ7" s="70">
        <f t="shared" si="2"/>
        <v>1548647</v>
      </c>
      <c r="BR7" s="70">
        <f t="shared" si="2"/>
        <v>936053</v>
      </c>
      <c r="BS7" s="70">
        <f t="shared" si="2"/>
        <v>193419</v>
      </c>
      <c r="BT7" s="70">
        <f t="shared" si="2"/>
        <v>385587</v>
      </c>
      <c r="BU7" s="70">
        <f t="shared" si="2"/>
        <v>33588</v>
      </c>
      <c r="BV7" s="70">
        <f t="shared" si="2"/>
        <v>2730154</v>
      </c>
      <c r="BW7" s="70">
        <f t="shared" si="2"/>
        <v>117970</v>
      </c>
      <c r="BX7" s="70">
        <f t="shared" si="2"/>
        <v>2402780</v>
      </c>
      <c r="BY7" s="70">
        <f t="shared" si="2"/>
        <v>209404</v>
      </c>
      <c r="BZ7" s="70">
        <f t="shared" si="2"/>
        <v>7665</v>
      </c>
      <c r="CA7" s="70">
        <f t="shared" si="2"/>
        <v>5210715</v>
      </c>
      <c r="CB7" s="70">
        <f t="shared" si="2"/>
        <v>2388947</v>
      </c>
      <c r="CC7" s="70">
        <f t="shared" si="2"/>
        <v>2211161</v>
      </c>
      <c r="CD7" s="70">
        <f t="shared" si="2"/>
        <v>509719</v>
      </c>
      <c r="CE7" s="70">
        <f t="shared" si="2"/>
        <v>100888</v>
      </c>
      <c r="CF7" s="70">
        <f t="shared" si="2"/>
        <v>4258345</v>
      </c>
      <c r="CG7" s="70">
        <f t="shared" si="2"/>
        <v>42825</v>
      </c>
      <c r="CH7" s="70">
        <f t="shared" si="2"/>
        <v>660202</v>
      </c>
      <c r="CI7" s="70">
        <f t="shared" si="2"/>
        <v>11193929</v>
      </c>
    </row>
    <row r="8" spans="1:87" s="50" customFormat="1" ht="12" customHeight="1">
      <c r="A8" s="51" t="s">
        <v>345</v>
      </c>
      <c r="B8" s="64" t="s">
        <v>347</v>
      </c>
      <c r="C8" s="51" t="s">
        <v>348</v>
      </c>
      <c r="D8" s="72">
        <f aca="true" t="shared" si="3" ref="D8:D31">+SUM(E8,J8)</f>
        <v>399530</v>
      </c>
      <c r="E8" s="72">
        <f aca="true" t="shared" si="4" ref="E8:E31">+SUM(F8:I8)</f>
        <v>399530</v>
      </c>
      <c r="F8" s="72">
        <v>0</v>
      </c>
      <c r="G8" s="72">
        <v>389396</v>
      </c>
      <c r="H8" s="72">
        <v>0</v>
      </c>
      <c r="I8" s="72">
        <v>10134</v>
      </c>
      <c r="J8" s="72">
        <v>0</v>
      </c>
      <c r="K8" s="73">
        <v>26356</v>
      </c>
      <c r="L8" s="72">
        <f aca="true" t="shared" si="5" ref="L8:L31">+SUM(M8,R8,V8,W8,AC8)</f>
        <v>2061623</v>
      </c>
      <c r="M8" s="72">
        <f aca="true" t="shared" si="6" ref="M8:M31">+SUM(N8:Q8)</f>
        <v>677517</v>
      </c>
      <c r="N8" s="72">
        <v>342840</v>
      </c>
      <c r="O8" s="72">
        <v>163257</v>
      </c>
      <c r="P8" s="72">
        <v>171420</v>
      </c>
      <c r="Q8" s="72">
        <v>0</v>
      </c>
      <c r="R8" s="72">
        <f aca="true" t="shared" si="7" ref="R8:R31">+SUM(S8:U8)</f>
        <v>193384</v>
      </c>
      <c r="S8" s="72">
        <v>41501</v>
      </c>
      <c r="T8" s="72">
        <v>151883</v>
      </c>
      <c r="U8" s="72">
        <v>0</v>
      </c>
      <c r="V8" s="72">
        <v>0</v>
      </c>
      <c r="W8" s="72">
        <f aca="true" t="shared" si="8" ref="W8:W31">+SUM(X8:AA8)</f>
        <v>1183764</v>
      </c>
      <c r="X8" s="72">
        <v>583417</v>
      </c>
      <c r="Y8" s="72">
        <v>290472</v>
      </c>
      <c r="Z8" s="72">
        <v>227017</v>
      </c>
      <c r="AA8" s="72">
        <v>82858</v>
      </c>
      <c r="AB8" s="73">
        <v>324927</v>
      </c>
      <c r="AC8" s="72">
        <v>6958</v>
      </c>
      <c r="AD8" s="72">
        <v>109906</v>
      </c>
      <c r="AE8" s="72">
        <f aca="true" t="shared" si="9" ref="AE8:AE31">+SUM(D8,L8,AD8)</f>
        <v>2571059</v>
      </c>
      <c r="AF8" s="72">
        <f aca="true" t="shared" si="10" ref="AF8:AF31">+SUM(AG8,AL8)</f>
        <v>0</v>
      </c>
      <c r="AG8" s="72">
        <f aca="true" t="shared" si="11" ref="AG8:AG31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1">+SUM(AO8,AT8,AX8,AY8,BE8)</f>
        <v>50184</v>
      </c>
      <c r="AO8" s="72">
        <f aca="true" t="shared" si="13" ref="AO8:AO31">+SUM(AP8:AS8)</f>
        <v>6224</v>
      </c>
      <c r="AP8" s="72">
        <v>0</v>
      </c>
      <c r="AQ8" s="72">
        <v>0</v>
      </c>
      <c r="AR8" s="72">
        <v>6224</v>
      </c>
      <c r="AS8" s="72">
        <v>0</v>
      </c>
      <c r="AT8" s="72">
        <f aca="true" t="shared" si="14" ref="AT8:AT31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1">+SUM(AZ8:BC8)</f>
        <v>43960</v>
      </c>
      <c r="AZ8" s="72">
        <v>0</v>
      </c>
      <c r="BA8" s="72">
        <v>43960</v>
      </c>
      <c r="BB8" s="72">
        <v>0</v>
      </c>
      <c r="BC8" s="72">
        <v>0</v>
      </c>
      <c r="BD8" s="73">
        <v>0</v>
      </c>
      <c r="BE8" s="72">
        <v>0</v>
      </c>
      <c r="BF8" s="72">
        <v>0</v>
      </c>
      <c r="BG8" s="72">
        <f aca="true" t="shared" si="16" ref="BG8:BG31">+SUM(BF8,AN8,AF8)</f>
        <v>50184</v>
      </c>
      <c r="BH8" s="72">
        <f aca="true" t="shared" si="17" ref="BH8:BH24">SUM(D8,AF8)</f>
        <v>399530</v>
      </c>
      <c r="BI8" s="72">
        <f aca="true" t="shared" si="18" ref="BI8:BI24">SUM(E8,AG8)</f>
        <v>399530</v>
      </c>
      <c r="BJ8" s="72">
        <f aca="true" t="shared" si="19" ref="BJ8:BJ24">SUM(F8,AH8)</f>
        <v>0</v>
      </c>
      <c r="BK8" s="72">
        <f aca="true" t="shared" si="20" ref="BK8:BK24">SUM(G8,AI8)</f>
        <v>389396</v>
      </c>
      <c r="BL8" s="72">
        <f aca="true" t="shared" si="21" ref="BL8:BL24">SUM(H8,AJ8)</f>
        <v>0</v>
      </c>
      <c r="BM8" s="72">
        <f aca="true" t="shared" si="22" ref="BM8:BM24">SUM(I8,AK8)</f>
        <v>10134</v>
      </c>
      <c r="BN8" s="72">
        <f aca="true" t="shared" si="23" ref="BN8:BN24">SUM(J8,AL8)</f>
        <v>0</v>
      </c>
      <c r="BO8" s="73">
        <f aca="true" t="shared" si="24" ref="BO8:BO24">SUM(K8,AM8)</f>
        <v>26356</v>
      </c>
      <c r="BP8" s="72">
        <f aca="true" t="shared" si="25" ref="BP8:BP24">SUM(L8,AN8)</f>
        <v>2111807</v>
      </c>
      <c r="BQ8" s="72">
        <f aca="true" t="shared" si="26" ref="BQ8:BQ24">SUM(M8,AO8)</f>
        <v>683741</v>
      </c>
      <c r="BR8" s="72">
        <f aca="true" t="shared" si="27" ref="BR8:BR24">SUM(N8,AP8)</f>
        <v>342840</v>
      </c>
      <c r="BS8" s="72">
        <f aca="true" t="shared" si="28" ref="BS8:BS24">SUM(O8,AQ8)</f>
        <v>163257</v>
      </c>
      <c r="BT8" s="72">
        <f aca="true" t="shared" si="29" ref="BT8:BT24">SUM(P8,AR8)</f>
        <v>177644</v>
      </c>
      <c r="BU8" s="72">
        <f aca="true" t="shared" si="30" ref="BU8:BU24">SUM(Q8,AS8)</f>
        <v>0</v>
      </c>
      <c r="BV8" s="72">
        <f aca="true" t="shared" si="31" ref="BV8:BV24">SUM(R8,AT8)</f>
        <v>193384</v>
      </c>
      <c r="BW8" s="72">
        <f aca="true" t="shared" si="32" ref="BW8:BW24">SUM(S8,AU8)</f>
        <v>41501</v>
      </c>
      <c r="BX8" s="72">
        <f aca="true" t="shared" si="33" ref="BX8:BX24">SUM(T8,AV8)</f>
        <v>151883</v>
      </c>
      <c r="BY8" s="72">
        <f aca="true" t="shared" si="34" ref="BY8:BY24">SUM(U8,AW8)</f>
        <v>0</v>
      </c>
      <c r="BZ8" s="72">
        <f aca="true" t="shared" si="35" ref="BZ8:BZ24">SUM(V8,AX8)</f>
        <v>0</v>
      </c>
      <c r="CA8" s="72">
        <f aca="true" t="shared" si="36" ref="CA8:CA24">SUM(W8,AY8)</f>
        <v>1227724</v>
      </c>
      <c r="CB8" s="72">
        <f aca="true" t="shared" si="37" ref="CB8:CB24">SUM(X8,AZ8)</f>
        <v>583417</v>
      </c>
      <c r="CC8" s="72">
        <f aca="true" t="shared" si="38" ref="CC8:CC24">SUM(Y8,BA8)</f>
        <v>334432</v>
      </c>
      <c r="CD8" s="72">
        <f aca="true" t="shared" si="39" ref="CD8:CD24">SUM(Z8,BB8)</f>
        <v>227017</v>
      </c>
      <c r="CE8" s="72">
        <f aca="true" t="shared" si="40" ref="CE8:CE24">SUM(AA8,BC8)</f>
        <v>82858</v>
      </c>
      <c r="CF8" s="73">
        <f aca="true" t="shared" si="41" ref="CF8:CF24">SUM(AB8,BD8)</f>
        <v>324927</v>
      </c>
      <c r="CG8" s="72">
        <f aca="true" t="shared" si="42" ref="CG8:CG24">SUM(AC8,BE8)</f>
        <v>6958</v>
      </c>
      <c r="CH8" s="72">
        <f aca="true" t="shared" si="43" ref="CH8:CH24">SUM(AD8,BF8)</f>
        <v>109906</v>
      </c>
      <c r="CI8" s="72">
        <f aca="true" t="shared" si="44" ref="CI8:CI24">SUM(AE8,BG8)</f>
        <v>2621243</v>
      </c>
    </row>
    <row r="9" spans="1:87" s="50" customFormat="1" ht="12" customHeight="1">
      <c r="A9" s="51" t="s">
        <v>345</v>
      </c>
      <c r="B9" s="64" t="s">
        <v>349</v>
      </c>
      <c r="C9" s="51" t="s">
        <v>350</v>
      </c>
      <c r="D9" s="72">
        <f t="shared" si="3"/>
        <v>49445</v>
      </c>
      <c r="E9" s="72">
        <f t="shared" si="4"/>
        <v>49445</v>
      </c>
      <c r="F9" s="72">
        <v>0</v>
      </c>
      <c r="G9" s="72">
        <v>49445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629257</v>
      </c>
      <c r="M9" s="72">
        <f t="shared" si="6"/>
        <v>71738</v>
      </c>
      <c r="N9" s="72">
        <v>71738</v>
      </c>
      <c r="O9" s="72">
        <v>0</v>
      </c>
      <c r="P9" s="72">
        <v>0</v>
      </c>
      <c r="Q9" s="72">
        <v>0</v>
      </c>
      <c r="R9" s="72">
        <f t="shared" si="7"/>
        <v>189145</v>
      </c>
      <c r="S9" s="72">
        <v>178</v>
      </c>
      <c r="T9" s="72">
        <v>157787</v>
      </c>
      <c r="U9" s="72">
        <v>31180</v>
      </c>
      <c r="V9" s="72">
        <v>7665</v>
      </c>
      <c r="W9" s="72">
        <f t="shared" si="8"/>
        <v>360709</v>
      </c>
      <c r="X9" s="72">
        <v>147525</v>
      </c>
      <c r="Y9" s="72">
        <v>186475</v>
      </c>
      <c r="Z9" s="72">
        <v>26709</v>
      </c>
      <c r="AA9" s="72">
        <v>0</v>
      </c>
      <c r="AB9" s="73">
        <v>0</v>
      </c>
      <c r="AC9" s="72">
        <v>0</v>
      </c>
      <c r="AD9" s="72">
        <v>17820</v>
      </c>
      <c r="AE9" s="72">
        <f t="shared" si="9"/>
        <v>696522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102484</v>
      </c>
      <c r="AO9" s="72">
        <f t="shared" si="13"/>
        <v>30478</v>
      </c>
      <c r="AP9" s="72">
        <v>17339</v>
      </c>
      <c r="AQ9" s="72">
        <v>0</v>
      </c>
      <c r="AR9" s="72">
        <v>13139</v>
      </c>
      <c r="AS9" s="72">
        <v>0</v>
      </c>
      <c r="AT9" s="72">
        <f t="shared" si="14"/>
        <v>65927</v>
      </c>
      <c r="AU9" s="72">
        <v>0</v>
      </c>
      <c r="AV9" s="72">
        <v>65927</v>
      </c>
      <c r="AW9" s="72">
        <v>0</v>
      </c>
      <c r="AX9" s="72">
        <v>0</v>
      </c>
      <c r="AY9" s="72">
        <f t="shared" si="15"/>
        <v>6079</v>
      </c>
      <c r="AZ9" s="72">
        <v>306</v>
      </c>
      <c r="BA9" s="72">
        <v>4985</v>
      </c>
      <c r="BB9" s="72">
        <v>0</v>
      </c>
      <c r="BC9" s="72">
        <v>788</v>
      </c>
      <c r="BD9" s="73">
        <v>0</v>
      </c>
      <c r="BE9" s="72">
        <v>0</v>
      </c>
      <c r="BF9" s="72">
        <v>0</v>
      </c>
      <c r="BG9" s="72">
        <f t="shared" si="16"/>
        <v>102484</v>
      </c>
      <c r="BH9" s="72">
        <f t="shared" si="17"/>
        <v>49445</v>
      </c>
      <c r="BI9" s="72">
        <f t="shared" si="18"/>
        <v>49445</v>
      </c>
      <c r="BJ9" s="72">
        <f t="shared" si="19"/>
        <v>0</v>
      </c>
      <c r="BK9" s="72">
        <f t="shared" si="20"/>
        <v>49445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731741</v>
      </c>
      <c r="BQ9" s="72">
        <f t="shared" si="26"/>
        <v>102216</v>
      </c>
      <c r="BR9" s="72">
        <f t="shared" si="27"/>
        <v>89077</v>
      </c>
      <c r="BS9" s="72">
        <f t="shared" si="28"/>
        <v>0</v>
      </c>
      <c r="BT9" s="72">
        <f t="shared" si="29"/>
        <v>13139</v>
      </c>
      <c r="BU9" s="72">
        <f t="shared" si="30"/>
        <v>0</v>
      </c>
      <c r="BV9" s="72">
        <f t="shared" si="31"/>
        <v>255072</v>
      </c>
      <c r="BW9" s="72">
        <f t="shared" si="32"/>
        <v>178</v>
      </c>
      <c r="BX9" s="72">
        <f t="shared" si="33"/>
        <v>223714</v>
      </c>
      <c r="BY9" s="72">
        <f t="shared" si="34"/>
        <v>31180</v>
      </c>
      <c r="BZ9" s="72">
        <f t="shared" si="35"/>
        <v>7665</v>
      </c>
      <c r="CA9" s="72">
        <f t="shared" si="36"/>
        <v>366788</v>
      </c>
      <c r="CB9" s="72">
        <f t="shared" si="37"/>
        <v>147831</v>
      </c>
      <c r="CC9" s="72">
        <f t="shared" si="38"/>
        <v>191460</v>
      </c>
      <c r="CD9" s="72">
        <f t="shared" si="39"/>
        <v>26709</v>
      </c>
      <c r="CE9" s="72">
        <f t="shared" si="40"/>
        <v>788</v>
      </c>
      <c r="CF9" s="73">
        <f t="shared" si="41"/>
        <v>0</v>
      </c>
      <c r="CG9" s="72">
        <f t="shared" si="42"/>
        <v>0</v>
      </c>
      <c r="CH9" s="72">
        <f t="shared" si="43"/>
        <v>17820</v>
      </c>
      <c r="CI9" s="72">
        <f t="shared" si="44"/>
        <v>799006</v>
      </c>
    </row>
    <row r="10" spans="1:87" s="50" customFormat="1" ht="12" customHeight="1">
      <c r="A10" s="51" t="s">
        <v>345</v>
      </c>
      <c r="B10" s="64" t="s">
        <v>351</v>
      </c>
      <c r="C10" s="51" t="s">
        <v>352</v>
      </c>
      <c r="D10" s="72">
        <f t="shared" si="3"/>
        <v>52634</v>
      </c>
      <c r="E10" s="72">
        <f t="shared" si="4"/>
        <v>52634</v>
      </c>
      <c r="F10" s="72">
        <v>0</v>
      </c>
      <c r="G10" s="72">
        <v>0</v>
      </c>
      <c r="H10" s="72">
        <v>0</v>
      </c>
      <c r="I10" s="72">
        <v>52634</v>
      </c>
      <c r="J10" s="72">
        <v>0</v>
      </c>
      <c r="K10" s="73">
        <v>0</v>
      </c>
      <c r="L10" s="72">
        <f t="shared" si="5"/>
        <v>545826</v>
      </c>
      <c r="M10" s="72">
        <f t="shared" si="6"/>
        <v>92480</v>
      </c>
      <c r="N10" s="72">
        <v>92480</v>
      </c>
      <c r="O10" s="72">
        <v>0</v>
      </c>
      <c r="P10" s="72">
        <v>0</v>
      </c>
      <c r="Q10" s="72">
        <v>0</v>
      </c>
      <c r="R10" s="72">
        <f t="shared" si="7"/>
        <v>107297</v>
      </c>
      <c r="S10" s="72">
        <v>5602</v>
      </c>
      <c r="T10" s="72">
        <v>93193</v>
      </c>
      <c r="U10" s="72">
        <v>8502</v>
      </c>
      <c r="V10" s="72">
        <v>0</v>
      </c>
      <c r="W10" s="72">
        <f t="shared" si="8"/>
        <v>346049</v>
      </c>
      <c r="X10" s="72">
        <v>114314</v>
      </c>
      <c r="Y10" s="72">
        <v>117680</v>
      </c>
      <c r="Z10" s="72">
        <v>114055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598460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72499</v>
      </c>
      <c r="AO10" s="72">
        <f t="shared" si="13"/>
        <v>9459</v>
      </c>
      <c r="AP10" s="72">
        <v>9459</v>
      </c>
      <c r="AQ10" s="72">
        <v>0</v>
      </c>
      <c r="AR10" s="72">
        <v>0</v>
      </c>
      <c r="AS10" s="72">
        <v>0</v>
      </c>
      <c r="AT10" s="72">
        <f t="shared" si="14"/>
        <v>27398</v>
      </c>
      <c r="AU10" s="72">
        <v>0</v>
      </c>
      <c r="AV10" s="72">
        <v>27398</v>
      </c>
      <c r="AW10" s="72">
        <v>0</v>
      </c>
      <c r="AX10" s="72">
        <v>0</v>
      </c>
      <c r="AY10" s="72">
        <f t="shared" si="15"/>
        <v>35642</v>
      </c>
      <c r="AZ10" s="72">
        <v>0</v>
      </c>
      <c r="BA10" s="72">
        <v>35642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72499</v>
      </c>
      <c r="BH10" s="72">
        <f t="shared" si="17"/>
        <v>52634</v>
      </c>
      <c r="BI10" s="72">
        <f t="shared" si="18"/>
        <v>52634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52634</v>
      </c>
      <c r="BN10" s="72">
        <f t="shared" si="23"/>
        <v>0</v>
      </c>
      <c r="BO10" s="73">
        <f t="shared" si="24"/>
        <v>0</v>
      </c>
      <c r="BP10" s="72">
        <f t="shared" si="25"/>
        <v>618325</v>
      </c>
      <c r="BQ10" s="72">
        <f t="shared" si="26"/>
        <v>101939</v>
      </c>
      <c r="BR10" s="72">
        <f t="shared" si="27"/>
        <v>101939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134695</v>
      </c>
      <c r="BW10" s="72">
        <f t="shared" si="32"/>
        <v>5602</v>
      </c>
      <c r="BX10" s="72">
        <f t="shared" si="33"/>
        <v>120591</v>
      </c>
      <c r="BY10" s="72">
        <f t="shared" si="34"/>
        <v>8502</v>
      </c>
      <c r="BZ10" s="72">
        <f t="shared" si="35"/>
        <v>0</v>
      </c>
      <c r="CA10" s="72">
        <f t="shared" si="36"/>
        <v>381691</v>
      </c>
      <c r="CB10" s="72">
        <f t="shared" si="37"/>
        <v>114314</v>
      </c>
      <c r="CC10" s="72">
        <f t="shared" si="38"/>
        <v>153322</v>
      </c>
      <c r="CD10" s="72">
        <f t="shared" si="39"/>
        <v>114055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670959</v>
      </c>
    </row>
    <row r="11" spans="1:87" s="50" customFormat="1" ht="12" customHeight="1">
      <c r="A11" s="51" t="s">
        <v>345</v>
      </c>
      <c r="B11" s="64" t="s">
        <v>353</v>
      </c>
      <c r="C11" s="51" t="s">
        <v>354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162878</v>
      </c>
      <c r="M11" s="72">
        <f t="shared" si="6"/>
        <v>19769</v>
      </c>
      <c r="N11" s="72">
        <v>19769</v>
      </c>
      <c r="O11" s="72">
        <v>0</v>
      </c>
      <c r="P11" s="72">
        <v>0</v>
      </c>
      <c r="Q11" s="72">
        <v>0</v>
      </c>
      <c r="R11" s="72">
        <f t="shared" si="7"/>
        <v>9745</v>
      </c>
      <c r="S11" s="72">
        <v>5469</v>
      </c>
      <c r="T11" s="72">
        <v>1278</v>
      </c>
      <c r="U11" s="72">
        <v>2998</v>
      </c>
      <c r="V11" s="72">
        <v>0</v>
      </c>
      <c r="W11" s="72">
        <f t="shared" si="8"/>
        <v>133364</v>
      </c>
      <c r="X11" s="72">
        <v>133290</v>
      </c>
      <c r="Y11" s="72">
        <v>74</v>
      </c>
      <c r="Z11" s="72">
        <v>0</v>
      </c>
      <c r="AA11" s="72">
        <v>0</v>
      </c>
      <c r="AB11" s="73">
        <v>333107</v>
      </c>
      <c r="AC11" s="72">
        <v>0</v>
      </c>
      <c r="AD11" s="72">
        <v>649</v>
      </c>
      <c r="AE11" s="72">
        <f t="shared" si="9"/>
        <v>163527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84320</v>
      </c>
      <c r="AO11" s="72">
        <f t="shared" si="13"/>
        <v>30316</v>
      </c>
      <c r="AP11" s="72">
        <v>13511</v>
      </c>
      <c r="AQ11" s="72">
        <v>0</v>
      </c>
      <c r="AR11" s="72">
        <v>16805</v>
      </c>
      <c r="AS11" s="72">
        <v>0</v>
      </c>
      <c r="AT11" s="72">
        <f t="shared" si="14"/>
        <v>51018</v>
      </c>
      <c r="AU11" s="72">
        <v>0</v>
      </c>
      <c r="AV11" s="72">
        <v>51018</v>
      </c>
      <c r="AW11" s="72">
        <v>0</v>
      </c>
      <c r="AX11" s="72">
        <v>0</v>
      </c>
      <c r="AY11" s="72">
        <f t="shared" si="15"/>
        <v>2986</v>
      </c>
      <c r="AZ11" s="72">
        <v>2986</v>
      </c>
      <c r="BA11" s="72">
        <v>0</v>
      </c>
      <c r="BB11" s="72">
        <v>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84320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247198</v>
      </c>
      <c r="BQ11" s="72">
        <f t="shared" si="26"/>
        <v>50085</v>
      </c>
      <c r="BR11" s="72">
        <f t="shared" si="27"/>
        <v>33280</v>
      </c>
      <c r="BS11" s="72">
        <f t="shared" si="28"/>
        <v>0</v>
      </c>
      <c r="BT11" s="72">
        <f t="shared" si="29"/>
        <v>16805</v>
      </c>
      <c r="BU11" s="72">
        <f t="shared" si="30"/>
        <v>0</v>
      </c>
      <c r="BV11" s="72">
        <f t="shared" si="31"/>
        <v>60763</v>
      </c>
      <c r="BW11" s="72">
        <f t="shared" si="32"/>
        <v>5469</v>
      </c>
      <c r="BX11" s="72">
        <f t="shared" si="33"/>
        <v>52296</v>
      </c>
      <c r="BY11" s="72">
        <f t="shared" si="34"/>
        <v>2998</v>
      </c>
      <c r="BZ11" s="72">
        <f t="shared" si="35"/>
        <v>0</v>
      </c>
      <c r="CA11" s="72">
        <f t="shared" si="36"/>
        <v>136350</v>
      </c>
      <c r="CB11" s="72">
        <f t="shared" si="37"/>
        <v>136276</v>
      </c>
      <c r="CC11" s="72">
        <f t="shared" si="38"/>
        <v>74</v>
      </c>
      <c r="CD11" s="72">
        <f t="shared" si="39"/>
        <v>0</v>
      </c>
      <c r="CE11" s="72">
        <f t="shared" si="40"/>
        <v>0</v>
      </c>
      <c r="CF11" s="73">
        <f t="shared" si="41"/>
        <v>333107</v>
      </c>
      <c r="CG11" s="72">
        <f t="shared" si="42"/>
        <v>0</v>
      </c>
      <c r="CH11" s="72">
        <f t="shared" si="43"/>
        <v>649</v>
      </c>
      <c r="CI11" s="72">
        <f t="shared" si="44"/>
        <v>247847</v>
      </c>
    </row>
    <row r="12" spans="1:87" s="50" customFormat="1" ht="12" customHeight="1">
      <c r="A12" s="53" t="s">
        <v>345</v>
      </c>
      <c r="B12" s="54" t="s">
        <v>355</v>
      </c>
      <c r="C12" s="53" t="s">
        <v>356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82033</v>
      </c>
      <c r="M12" s="74">
        <f t="shared" si="6"/>
        <v>28100</v>
      </c>
      <c r="N12" s="74">
        <v>19936</v>
      </c>
      <c r="O12" s="74">
        <v>0</v>
      </c>
      <c r="P12" s="74">
        <v>0</v>
      </c>
      <c r="Q12" s="74">
        <v>8164</v>
      </c>
      <c r="R12" s="74">
        <f t="shared" si="7"/>
        <v>5188</v>
      </c>
      <c r="S12" s="74">
        <v>0</v>
      </c>
      <c r="T12" s="74">
        <v>0</v>
      </c>
      <c r="U12" s="74">
        <v>5188</v>
      </c>
      <c r="V12" s="74">
        <v>0</v>
      </c>
      <c r="W12" s="74">
        <f t="shared" si="8"/>
        <v>48745</v>
      </c>
      <c r="X12" s="74">
        <v>48745</v>
      </c>
      <c r="Y12" s="74">
        <v>0</v>
      </c>
      <c r="Z12" s="74">
        <v>0</v>
      </c>
      <c r="AA12" s="74">
        <v>0</v>
      </c>
      <c r="AB12" s="75">
        <v>233225</v>
      </c>
      <c r="AC12" s="74">
        <v>0</v>
      </c>
      <c r="AD12" s="74">
        <v>16704</v>
      </c>
      <c r="AE12" s="74">
        <f t="shared" si="9"/>
        <v>98737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1520</v>
      </c>
      <c r="AO12" s="74">
        <f t="shared" si="13"/>
        <v>1520</v>
      </c>
      <c r="AP12" s="74">
        <v>1520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34793</v>
      </c>
      <c r="BE12" s="74">
        <v>0</v>
      </c>
      <c r="BF12" s="74">
        <v>0</v>
      </c>
      <c r="BG12" s="74">
        <f t="shared" si="16"/>
        <v>1520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83553</v>
      </c>
      <c r="BQ12" s="74">
        <f t="shared" si="26"/>
        <v>29620</v>
      </c>
      <c r="BR12" s="74">
        <f t="shared" si="27"/>
        <v>21456</v>
      </c>
      <c r="BS12" s="74">
        <f t="shared" si="28"/>
        <v>0</v>
      </c>
      <c r="BT12" s="74">
        <f t="shared" si="29"/>
        <v>0</v>
      </c>
      <c r="BU12" s="74">
        <f t="shared" si="30"/>
        <v>8164</v>
      </c>
      <c r="BV12" s="74">
        <f t="shared" si="31"/>
        <v>5188</v>
      </c>
      <c r="BW12" s="74">
        <f t="shared" si="32"/>
        <v>0</v>
      </c>
      <c r="BX12" s="74">
        <f t="shared" si="33"/>
        <v>0</v>
      </c>
      <c r="BY12" s="74">
        <f t="shared" si="34"/>
        <v>5188</v>
      </c>
      <c r="BZ12" s="74">
        <f t="shared" si="35"/>
        <v>0</v>
      </c>
      <c r="CA12" s="74">
        <f t="shared" si="36"/>
        <v>48745</v>
      </c>
      <c r="CB12" s="74">
        <f t="shared" si="37"/>
        <v>48745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268018</v>
      </c>
      <c r="CG12" s="74">
        <f t="shared" si="42"/>
        <v>0</v>
      </c>
      <c r="CH12" s="74">
        <f t="shared" si="43"/>
        <v>16704</v>
      </c>
      <c r="CI12" s="74">
        <f t="shared" si="44"/>
        <v>100257</v>
      </c>
    </row>
    <row r="13" spans="1:87" s="50" customFormat="1" ht="12" customHeight="1">
      <c r="A13" s="53" t="s">
        <v>345</v>
      </c>
      <c r="B13" s="54" t="s">
        <v>357</v>
      </c>
      <c r="C13" s="53" t="s">
        <v>358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315637</v>
      </c>
      <c r="M13" s="74">
        <f t="shared" si="6"/>
        <v>31579</v>
      </c>
      <c r="N13" s="74">
        <v>31579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284058</v>
      </c>
      <c r="X13" s="74">
        <v>275067</v>
      </c>
      <c r="Y13" s="74">
        <v>8991</v>
      </c>
      <c r="Z13" s="74">
        <v>0</v>
      </c>
      <c r="AA13" s="74">
        <v>0</v>
      </c>
      <c r="AB13" s="75">
        <v>427352</v>
      </c>
      <c r="AC13" s="74">
        <v>0</v>
      </c>
      <c r="AD13" s="74">
        <v>0</v>
      </c>
      <c r="AE13" s="74">
        <f t="shared" si="9"/>
        <v>315637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102516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315637</v>
      </c>
      <c r="BQ13" s="74">
        <f t="shared" si="26"/>
        <v>31579</v>
      </c>
      <c r="BR13" s="74">
        <f t="shared" si="27"/>
        <v>31579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284058</v>
      </c>
      <c r="CB13" s="74">
        <f t="shared" si="37"/>
        <v>275067</v>
      </c>
      <c r="CC13" s="74">
        <f t="shared" si="38"/>
        <v>8991</v>
      </c>
      <c r="CD13" s="74">
        <f t="shared" si="39"/>
        <v>0</v>
      </c>
      <c r="CE13" s="74">
        <f t="shared" si="40"/>
        <v>0</v>
      </c>
      <c r="CF13" s="75">
        <f t="shared" si="41"/>
        <v>529868</v>
      </c>
      <c r="CG13" s="74">
        <f t="shared" si="42"/>
        <v>0</v>
      </c>
      <c r="CH13" s="74">
        <f t="shared" si="43"/>
        <v>0</v>
      </c>
      <c r="CI13" s="74">
        <f t="shared" si="44"/>
        <v>315637</v>
      </c>
    </row>
    <row r="14" spans="1:87" s="50" customFormat="1" ht="12" customHeight="1">
      <c r="A14" s="53" t="s">
        <v>345</v>
      </c>
      <c r="B14" s="54" t="s">
        <v>359</v>
      </c>
      <c r="C14" s="53" t="s">
        <v>360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10434</v>
      </c>
      <c r="L14" s="74">
        <f t="shared" si="5"/>
        <v>94920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94920</v>
      </c>
      <c r="X14" s="74">
        <v>94920</v>
      </c>
      <c r="Y14" s="74">
        <v>0</v>
      </c>
      <c r="Z14" s="74">
        <v>0</v>
      </c>
      <c r="AA14" s="74">
        <v>0</v>
      </c>
      <c r="AB14" s="75">
        <v>148028</v>
      </c>
      <c r="AC14" s="74">
        <v>0</v>
      </c>
      <c r="AD14" s="74">
        <v>0</v>
      </c>
      <c r="AE14" s="74">
        <f t="shared" si="9"/>
        <v>94920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155693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10434</v>
      </c>
      <c r="BP14" s="74">
        <f t="shared" si="25"/>
        <v>94920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94920</v>
      </c>
      <c r="CB14" s="74">
        <f t="shared" si="37"/>
        <v>94920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303721</v>
      </c>
      <c r="CG14" s="74">
        <f t="shared" si="42"/>
        <v>0</v>
      </c>
      <c r="CH14" s="74">
        <f t="shared" si="43"/>
        <v>0</v>
      </c>
      <c r="CI14" s="74">
        <f t="shared" si="44"/>
        <v>94920</v>
      </c>
    </row>
    <row r="15" spans="1:87" s="50" customFormat="1" ht="12" customHeight="1">
      <c r="A15" s="53" t="s">
        <v>345</v>
      </c>
      <c r="B15" s="54" t="s">
        <v>361</v>
      </c>
      <c r="C15" s="53" t="s">
        <v>362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375</v>
      </c>
      <c r="L15" s="74">
        <f t="shared" si="5"/>
        <v>0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797059</v>
      </c>
      <c r="AC15" s="74">
        <v>0</v>
      </c>
      <c r="AD15" s="74">
        <v>0</v>
      </c>
      <c r="AE15" s="74">
        <f t="shared" si="9"/>
        <v>0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115993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375</v>
      </c>
      <c r="BP15" s="74">
        <f t="shared" si="25"/>
        <v>0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0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913052</v>
      </c>
      <c r="CG15" s="74">
        <f t="shared" si="42"/>
        <v>0</v>
      </c>
      <c r="CH15" s="74">
        <f t="shared" si="43"/>
        <v>0</v>
      </c>
      <c r="CI15" s="74">
        <f t="shared" si="44"/>
        <v>0</v>
      </c>
    </row>
    <row r="16" spans="1:87" s="50" customFormat="1" ht="12" customHeight="1">
      <c r="A16" s="53" t="s">
        <v>345</v>
      </c>
      <c r="B16" s="54" t="s">
        <v>363</v>
      </c>
      <c r="C16" s="53" t="s">
        <v>364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456170</v>
      </c>
      <c r="L16" s="74">
        <f t="shared" si="5"/>
        <v>262957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262957</v>
      </c>
      <c r="X16" s="74">
        <v>249912</v>
      </c>
      <c r="Y16" s="74">
        <v>13045</v>
      </c>
      <c r="Z16" s="74">
        <v>0</v>
      </c>
      <c r="AA16" s="74">
        <v>0</v>
      </c>
      <c r="AB16" s="75">
        <v>370868</v>
      </c>
      <c r="AC16" s="74">
        <v>0</v>
      </c>
      <c r="AD16" s="74">
        <v>0</v>
      </c>
      <c r="AE16" s="74">
        <f t="shared" si="9"/>
        <v>262957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366564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456170</v>
      </c>
      <c r="BP16" s="74">
        <f t="shared" si="25"/>
        <v>262957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262957</v>
      </c>
      <c r="CB16" s="74">
        <f t="shared" si="37"/>
        <v>249912</v>
      </c>
      <c r="CC16" s="74">
        <f t="shared" si="38"/>
        <v>13045</v>
      </c>
      <c r="CD16" s="74">
        <f t="shared" si="39"/>
        <v>0</v>
      </c>
      <c r="CE16" s="74">
        <f t="shared" si="40"/>
        <v>0</v>
      </c>
      <c r="CF16" s="75">
        <f t="shared" si="41"/>
        <v>737432</v>
      </c>
      <c r="CG16" s="74">
        <f t="shared" si="42"/>
        <v>0</v>
      </c>
      <c r="CH16" s="74">
        <f t="shared" si="43"/>
        <v>0</v>
      </c>
      <c r="CI16" s="74">
        <f t="shared" si="44"/>
        <v>262957</v>
      </c>
    </row>
    <row r="17" spans="1:87" s="50" customFormat="1" ht="12" customHeight="1">
      <c r="A17" s="53" t="s">
        <v>345</v>
      </c>
      <c r="B17" s="54" t="s">
        <v>365</v>
      </c>
      <c r="C17" s="53" t="s">
        <v>366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86293</v>
      </c>
      <c r="M17" s="74">
        <f t="shared" si="6"/>
        <v>3672</v>
      </c>
      <c r="N17" s="74">
        <v>3672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82621</v>
      </c>
      <c r="X17" s="74">
        <v>76251</v>
      </c>
      <c r="Y17" s="74">
        <v>6370</v>
      </c>
      <c r="Z17" s="74">
        <v>0</v>
      </c>
      <c r="AA17" s="74">
        <v>0</v>
      </c>
      <c r="AB17" s="75">
        <v>90963</v>
      </c>
      <c r="AC17" s="74">
        <v>0</v>
      </c>
      <c r="AD17" s="74">
        <v>6187</v>
      </c>
      <c r="AE17" s="74">
        <f t="shared" si="9"/>
        <v>92480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2022</v>
      </c>
      <c r="AO17" s="74">
        <f t="shared" si="13"/>
        <v>2022</v>
      </c>
      <c r="AP17" s="74">
        <v>2022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11634</v>
      </c>
      <c r="BE17" s="74">
        <v>0</v>
      </c>
      <c r="BF17" s="74">
        <v>0</v>
      </c>
      <c r="BG17" s="74">
        <f t="shared" si="16"/>
        <v>2022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88315</v>
      </c>
      <c r="BQ17" s="74">
        <f t="shared" si="26"/>
        <v>5694</v>
      </c>
      <c r="BR17" s="74">
        <f t="shared" si="27"/>
        <v>5694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82621</v>
      </c>
      <c r="CB17" s="74">
        <f t="shared" si="37"/>
        <v>76251</v>
      </c>
      <c r="CC17" s="74">
        <f t="shared" si="38"/>
        <v>6370</v>
      </c>
      <c r="CD17" s="74">
        <f t="shared" si="39"/>
        <v>0</v>
      </c>
      <c r="CE17" s="74">
        <f t="shared" si="40"/>
        <v>0</v>
      </c>
      <c r="CF17" s="75">
        <f t="shared" si="41"/>
        <v>102597</v>
      </c>
      <c r="CG17" s="74">
        <f t="shared" si="42"/>
        <v>0</v>
      </c>
      <c r="CH17" s="74">
        <f t="shared" si="43"/>
        <v>6187</v>
      </c>
      <c r="CI17" s="74">
        <f t="shared" si="44"/>
        <v>94502</v>
      </c>
    </row>
    <row r="18" spans="1:87" s="50" customFormat="1" ht="12" customHeight="1">
      <c r="A18" s="53" t="s">
        <v>345</v>
      </c>
      <c r="B18" s="54" t="s">
        <v>367</v>
      </c>
      <c r="C18" s="53" t="s">
        <v>368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13</v>
      </c>
      <c r="L18" s="74">
        <f t="shared" si="5"/>
        <v>0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45230</v>
      </c>
      <c r="AC18" s="74">
        <v>0</v>
      </c>
      <c r="AD18" s="74">
        <v>0</v>
      </c>
      <c r="AE18" s="74">
        <f t="shared" si="9"/>
        <v>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3216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13</v>
      </c>
      <c r="BP18" s="74">
        <f t="shared" si="25"/>
        <v>0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0</v>
      </c>
      <c r="CB18" s="74">
        <f t="shared" si="37"/>
        <v>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48446</v>
      </c>
      <c r="CG18" s="74">
        <f t="shared" si="42"/>
        <v>0</v>
      </c>
      <c r="CH18" s="74">
        <f t="shared" si="43"/>
        <v>0</v>
      </c>
      <c r="CI18" s="74">
        <f t="shared" si="44"/>
        <v>0</v>
      </c>
    </row>
    <row r="19" spans="1:87" s="50" customFormat="1" ht="12" customHeight="1">
      <c r="A19" s="53" t="s">
        <v>345</v>
      </c>
      <c r="B19" s="54" t="s">
        <v>369</v>
      </c>
      <c r="C19" s="53" t="s">
        <v>370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53</v>
      </c>
      <c r="L19" s="74">
        <f t="shared" si="5"/>
        <v>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146852</v>
      </c>
      <c r="AC19" s="74">
        <v>0</v>
      </c>
      <c r="AD19" s="74">
        <v>0</v>
      </c>
      <c r="AE19" s="74">
        <f t="shared" si="9"/>
        <v>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17042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53</v>
      </c>
      <c r="BP19" s="74">
        <f t="shared" si="25"/>
        <v>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163894</v>
      </c>
      <c r="CG19" s="74">
        <f t="shared" si="42"/>
        <v>0</v>
      </c>
      <c r="CH19" s="74">
        <f t="shared" si="43"/>
        <v>0</v>
      </c>
      <c r="CI19" s="74">
        <f t="shared" si="44"/>
        <v>0</v>
      </c>
    </row>
    <row r="20" spans="1:87" s="50" customFormat="1" ht="12" customHeight="1">
      <c r="A20" s="53" t="s">
        <v>345</v>
      </c>
      <c r="B20" s="54" t="s">
        <v>371</v>
      </c>
      <c r="C20" s="53" t="s">
        <v>372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93524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93524</v>
      </c>
      <c r="X20" s="74">
        <v>91312</v>
      </c>
      <c r="Y20" s="74">
        <v>2212</v>
      </c>
      <c r="Z20" s="74">
        <v>0</v>
      </c>
      <c r="AA20" s="74">
        <v>0</v>
      </c>
      <c r="AB20" s="75">
        <v>87353</v>
      </c>
      <c r="AC20" s="74">
        <v>0</v>
      </c>
      <c r="AD20" s="74">
        <v>0</v>
      </c>
      <c r="AE20" s="74">
        <f t="shared" si="9"/>
        <v>93524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26401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93524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93524</v>
      </c>
      <c r="CB20" s="74">
        <f t="shared" si="37"/>
        <v>91312</v>
      </c>
      <c r="CC20" s="74">
        <f t="shared" si="38"/>
        <v>2212</v>
      </c>
      <c r="CD20" s="74">
        <f t="shared" si="39"/>
        <v>0</v>
      </c>
      <c r="CE20" s="74">
        <f t="shared" si="40"/>
        <v>0</v>
      </c>
      <c r="CF20" s="75">
        <f t="shared" si="41"/>
        <v>113754</v>
      </c>
      <c r="CG20" s="74">
        <f t="shared" si="42"/>
        <v>0</v>
      </c>
      <c r="CH20" s="74">
        <f t="shared" si="43"/>
        <v>0</v>
      </c>
      <c r="CI20" s="74">
        <f t="shared" si="44"/>
        <v>93524</v>
      </c>
    </row>
    <row r="21" spans="1:87" s="50" customFormat="1" ht="12" customHeight="1">
      <c r="A21" s="53" t="s">
        <v>345</v>
      </c>
      <c r="B21" s="54" t="s">
        <v>373</v>
      </c>
      <c r="C21" s="53" t="s">
        <v>374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59538</v>
      </c>
      <c r="M21" s="74">
        <f t="shared" si="6"/>
        <v>6773</v>
      </c>
      <c r="N21" s="74">
        <v>6773</v>
      </c>
      <c r="O21" s="74">
        <v>0</v>
      </c>
      <c r="P21" s="74">
        <v>0</v>
      </c>
      <c r="Q21" s="74">
        <v>0</v>
      </c>
      <c r="R21" s="74">
        <f t="shared" si="7"/>
        <v>3280</v>
      </c>
      <c r="S21" s="74">
        <v>0</v>
      </c>
      <c r="T21" s="74">
        <v>0</v>
      </c>
      <c r="U21" s="74">
        <v>3280</v>
      </c>
      <c r="V21" s="74">
        <v>0</v>
      </c>
      <c r="W21" s="74">
        <f t="shared" si="8"/>
        <v>49485</v>
      </c>
      <c r="X21" s="74">
        <v>49485</v>
      </c>
      <c r="Y21" s="74">
        <v>0</v>
      </c>
      <c r="Z21" s="74">
        <v>0</v>
      </c>
      <c r="AA21" s="74">
        <v>0</v>
      </c>
      <c r="AB21" s="75">
        <v>194086</v>
      </c>
      <c r="AC21" s="74">
        <v>0</v>
      </c>
      <c r="AD21" s="74">
        <v>5694</v>
      </c>
      <c r="AE21" s="74">
        <f t="shared" si="9"/>
        <v>65232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35816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59538</v>
      </c>
      <c r="BQ21" s="74">
        <f t="shared" si="26"/>
        <v>6773</v>
      </c>
      <c r="BR21" s="74">
        <f t="shared" si="27"/>
        <v>6773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3280</v>
      </c>
      <c r="BW21" s="74">
        <f t="shared" si="32"/>
        <v>0</v>
      </c>
      <c r="BX21" s="74">
        <f t="shared" si="33"/>
        <v>0</v>
      </c>
      <c r="BY21" s="74">
        <f t="shared" si="34"/>
        <v>3280</v>
      </c>
      <c r="BZ21" s="74">
        <f t="shared" si="35"/>
        <v>0</v>
      </c>
      <c r="CA21" s="74">
        <f t="shared" si="36"/>
        <v>49485</v>
      </c>
      <c r="CB21" s="74">
        <f t="shared" si="37"/>
        <v>49485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229902</v>
      </c>
      <c r="CG21" s="74">
        <f t="shared" si="42"/>
        <v>0</v>
      </c>
      <c r="CH21" s="74">
        <f t="shared" si="43"/>
        <v>5694</v>
      </c>
      <c r="CI21" s="74">
        <f t="shared" si="44"/>
        <v>65232</v>
      </c>
    </row>
    <row r="22" spans="1:87" s="50" customFormat="1" ht="12" customHeight="1">
      <c r="A22" s="53" t="s">
        <v>345</v>
      </c>
      <c r="B22" s="54" t="s">
        <v>375</v>
      </c>
      <c r="C22" s="53" t="s">
        <v>376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273282</v>
      </c>
      <c r="M22" s="74">
        <f t="shared" si="6"/>
        <v>5300</v>
      </c>
      <c r="N22" s="74">
        <v>5300</v>
      </c>
      <c r="O22" s="74">
        <v>0</v>
      </c>
      <c r="P22" s="74">
        <v>0</v>
      </c>
      <c r="Q22" s="74">
        <v>0</v>
      </c>
      <c r="R22" s="74">
        <f t="shared" si="7"/>
        <v>96488</v>
      </c>
      <c r="S22" s="74">
        <v>0</v>
      </c>
      <c r="T22" s="74">
        <v>95825</v>
      </c>
      <c r="U22" s="74">
        <v>663</v>
      </c>
      <c r="V22" s="74">
        <v>0</v>
      </c>
      <c r="W22" s="74">
        <f t="shared" si="8"/>
        <v>171494</v>
      </c>
      <c r="X22" s="74">
        <v>83084</v>
      </c>
      <c r="Y22" s="74">
        <v>86052</v>
      </c>
      <c r="Z22" s="74">
        <v>2358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273282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98099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33081</v>
      </c>
      <c r="AU22" s="74">
        <v>0</v>
      </c>
      <c r="AV22" s="74">
        <v>33081</v>
      </c>
      <c r="AW22" s="74">
        <v>0</v>
      </c>
      <c r="AX22" s="74">
        <v>0</v>
      </c>
      <c r="AY22" s="74">
        <f t="shared" si="15"/>
        <v>65018</v>
      </c>
      <c r="AZ22" s="74">
        <v>0</v>
      </c>
      <c r="BA22" s="74">
        <v>65018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98099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371381</v>
      </c>
      <c r="BQ22" s="74">
        <f t="shared" si="26"/>
        <v>5300</v>
      </c>
      <c r="BR22" s="74">
        <f t="shared" si="27"/>
        <v>5300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129569</v>
      </c>
      <c r="BW22" s="74">
        <f t="shared" si="32"/>
        <v>0</v>
      </c>
      <c r="BX22" s="74">
        <f t="shared" si="33"/>
        <v>128906</v>
      </c>
      <c r="BY22" s="74">
        <f t="shared" si="34"/>
        <v>663</v>
      </c>
      <c r="BZ22" s="74">
        <f t="shared" si="35"/>
        <v>0</v>
      </c>
      <c r="CA22" s="74">
        <f t="shared" si="36"/>
        <v>236512</v>
      </c>
      <c r="CB22" s="74">
        <f t="shared" si="37"/>
        <v>83084</v>
      </c>
      <c r="CC22" s="74">
        <f t="shared" si="38"/>
        <v>151070</v>
      </c>
      <c r="CD22" s="74">
        <f t="shared" si="39"/>
        <v>2358</v>
      </c>
      <c r="CE22" s="74">
        <f t="shared" si="40"/>
        <v>0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371381</v>
      </c>
    </row>
    <row r="23" spans="1:87" s="50" customFormat="1" ht="12" customHeight="1">
      <c r="A23" s="53" t="s">
        <v>345</v>
      </c>
      <c r="B23" s="54" t="s">
        <v>377</v>
      </c>
      <c r="C23" s="53" t="s">
        <v>378</v>
      </c>
      <c r="D23" s="74">
        <f t="shared" si="3"/>
        <v>178759</v>
      </c>
      <c r="E23" s="74">
        <f t="shared" si="4"/>
        <v>174984</v>
      </c>
      <c r="F23" s="74">
        <v>0</v>
      </c>
      <c r="G23" s="74">
        <v>174984</v>
      </c>
      <c r="H23" s="74">
        <v>0</v>
      </c>
      <c r="I23" s="74">
        <v>0</v>
      </c>
      <c r="J23" s="74">
        <v>3775</v>
      </c>
      <c r="K23" s="75">
        <v>0</v>
      </c>
      <c r="L23" s="74">
        <f t="shared" si="5"/>
        <v>136516</v>
      </c>
      <c r="M23" s="74">
        <f t="shared" si="6"/>
        <v>17128</v>
      </c>
      <c r="N23" s="74">
        <v>6209</v>
      </c>
      <c r="O23" s="74">
        <v>10547</v>
      </c>
      <c r="P23" s="74">
        <v>0</v>
      </c>
      <c r="Q23" s="74">
        <v>372</v>
      </c>
      <c r="R23" s="74">
        <f t="shared" si="7"/>
        <v>40414</v>
      </c>
      <c r="S23" s="74">
        <v>3323</v>
      </c>
      <c r="T23" s="74">
        <v>20032</v>
      </c>
      <c r="U23" s="74">
        <v>17059</v>
      </c>
      <c r="V23" s="74">
        <v>0</v>
      </c>
      <c r="W23" s="74">
        <f t="shared" si="8"/>
        <v>78974</v>
      </c>
      <c r="X23" s="74">
        <v>13729</v>
      </c>
      <c r="Y23" s="74">
        <v>57801</v>
      </c>
      <c r="Z23" s="74">
        <v>7444</v>
      </c>
      <c r="AA23" s="74">
        <v>0</v>
      </c>
      <c r="AB23" s="75">
        <v>0</v>
      </c>
      <c r="AC23" s="74">
        <v>0</v>
      </c>
      <c r="AD23" s="74">
        <v>10078</v>
      </c>
      <c r="AE23" s="74">
        <f t="shared" si="9"/>
        <v>325353</v>
      </c>
      <c r="AF23" s="74">
        <f t="shared" si="10"/>
        <v>22008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22008</v>
      </c>
      <c r="AM23" s="75">
        <v>0</v>
      </c>
      <c r="AN23" s="74">
        <f t="shared" si="12"/>
        <v>13785</v>
      </c>
      <c r="AO23" s="74">
        <f t="shared" si="13"/>
        <v>6417</v>
      </c>
      <c r="AP23" s="74">
        <v>6417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7368</v>
      </c>
      <c r="AZ23" s="74">
        <v>0</v>
      </c>
      <c r="BA23" s="74">
        <v>0</v>
      </c>
      <c r="BB23" s="74">
        <v>7368</v>
      </c>
      <c r="BC23" s="74">
        <v>0</v>
      </c>
      <c r="BD23" s="75">
        <v>0</v>
      </c>
      <c r="BE23" s="74">
        <v>0</v>
      </c>
      <c r="BF23" s="74">
        <v>366</v>
      </c>
      <c r="BG23" s="74">
        <f t="shared" si="16"/>
        <v>36159</v>
      </c>
      <c r="BH23" s="74">
        <f t="shared" si="17"/>
        <v>200767</v>
      </c>
      <c r="BI23" s="74">
        <f t="shared" si="18"/>
        <v>174984</v>
      </c>
      <c r="BJ23" s="74">
        <f t="shared" si="19"/>
        <v>0</v>
      </c>
      <c r="BK23" s="74">
        <f t="shared" si="20"/>
        <v>174984</v>
      </c>
      <c r="BL23" s="74">
        <f t="shared" si="21"/>
        <v>0</v>
      </c>
      <c r="BM23" s="74">
        <f t="shared" si="22"/>
        <v>0</v>
      </c>
      <c r="BN23" s="74">
        <f t="shared" si="23"/>
        <v>25783</v>
      </c>
      <c r="BO23" s="75">
        <f t="shared" si="24"/>
        <v>0</v>
      </c>
      <c r="BP23" s="74">
        <f t="shared" si="25"/>
        <v>150301</v>
      </c>
      <c r="BQ23" s="74">
        <f t="shared" si="26"/>
        <v>23545</v>
      </c>
      <c r="BR23" s="74">
        <f t="shared" si="27"/>
        <v>12626</v>
      </c>
      <c r="BS23" s="74">
        <f t="shared" si="28"/>
        <v>10547</v>
      </c>
      <c r="BT23" s="74">
        <f t="shared" si="29"/>
        <v>0</v>
      </c>
      <c r="BU23" s="74">
        <f t="shared" si="30"/>
        <v>372</v>
      </c>
      <c r="BV23" s="74">
        <f t="shared" si="31"/>
        <v>40414</v>
      </c>
      <c r="BW23" s="74">
        <f t="shared" si="32"/>
        <v>3323</v>
      </c>
      <c r="BX23" s="74">
        <f t="shared" si="33"/>
        <v>20032</v>
      </c>
      <c r="BY23" s="74">
        <f t="shared" si="34"/>
        <v>17059</v>
      </c>
      <c r="BZ23" s="74">
        <f t="shared" si="35"/>
        <v>0</v>
      </c>
      <c r="CA23" s="74">
        <f t="shared" si="36"/>
        <v>86342</v>
      </c>
      <c r="CB23" s="74">
        <f t="shared" si="37"/>
        <v>13729</v>
      </c>
      <c r="CC23" s="74">
        <f t="shared" si="38"/>
        <v>57801</v>
      </c>
      <c r="CD23" s="74">
        <f t="shared" si="39"/>
        <v>14812</v>
      </c>
      <c r="CE23" s="74">
        <f t="shared" si="40"/>
        <v>0</v>
      </c>
      <c r="CF23" s="75">
        <f t="shared" si="41"/>
        <v>0</v>
      </c>
      <c r="CG23" s="74">
        <f t="shared" si="42"/>
        <v>0</v>
      </c>
      <c r="CH23" s="74">
        <f t="shared" si="43"/>
        <v>10444</v>
      </c>
      <c r="CI23" s="74">
        <f t="shared" si="44"/>
        <v>361512</v>
      </c>
    </row>
    <row r="24" spans="1:87" s="50" customFormat="1" ht="12" customHeight="1">
      <c r="A24" s="53" t="s">
        <v>345</v>
      </c>
      <c r="B24" s="54" t="s">
        <v>379</v>
      </c>
      <c r="C24" s="53" t="s">
        <v>380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106076</v>
      </c>
      <c r="M24" s="74">
        <f t="shared" si="6"/>
        <v>4459</v>
      </c>
      <c r="N24" s="74">
        <v>0</v>
      </c>
      <c r="O24" s="74">
        <v>3588</v>
      </c>
      <c r="P24" s="74">
        <v>0</v>
      </c>
      <c r="Q24" s="74">
        <v>871</v>
      </c>
      <c r="R24" s="74">
        <f t="shared" si="7"/>
        <v>1189</v>
      </c>
      <c r="S24" s="74">
        <v>1189</v>
      </c>
      <c r="T24" s="74">
        <v>0</v>
      </c>
      <c r="U24" s="74">
        <v>0</v>
      </c>
      <c r="V24" s="74">
        <v>0</v>
      </c>
      <c r="W24" s="74">
        <f t="shared" si="8"/>
        <v>100428</v>
      </c>
      <c r="X24" s="74">
        <v>55146</v>
      </c>
      <c r="Y24" s="74">
        <v>45282</v>
      </c>
      <c r="Z24" s="74">
        <v>0</v>
      </c>
      <c r="AA24" s="74">
        <v>0</v>
      </c>
      <c r="AB24" s="75">
        <v>160086</v>
      </c>
      <c r="AC24" s="74">
        <v>0</v>
      </c>
      <c r="AD24" s="74">
        <v>0</v>
      </c>
      <c r="AE24" s="74">
        <f t="shared" si="9"/>
        <v>106076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13706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13706</v>
      </c>
      <c r="AZ24" s="74">
        <v>0</v>
      </c>
      <c r="BA24" s="74">
        <v>13706</v>
      </c>
      <c r="BB24" s="74">
        <v>0</v>
      </c>
      <c r="BC24" s="74">
        <v>0</v>
      </c>
      <c r="BD24" s="75">
        <v>29541</v>
      </c>
      <c r="BE24" s="74">
        <v>0</v>
      </c>
      <c r="BF24" s="74">
        <v>0</v>
      </c>
      <c r="BG24" s="74">
        <f t="shared" si="16"/>
        <v>13706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119782</v>
      </c>
      <c r="BQ24" s="74">
        <f t="shared" si="26"/>
        <v>4459</v>
      </c>
      <c r="BR24" s="74">
        <f t="shared" si="27"/>
        <v>0</v>
      </c>
      <c r="BS24" s="74">
        <f t="shared" si="28"/>
        <v>3588</v>
      </c>
      <c r="BT24" s="74">
        <f t="shared" si="29"/>
        <v>0</v>
      </c>
      <c r="BU24" s="74">
        <f t="shared" si="30"/>
        <v>871</v>
      </c>
      <c r="BV24" s="74">
        <f t="shared" si="31"/>
        <v>1189</v>
      </c>
      <c r="BW24" s="74">
        <f t="shared" si="32"/>
        <v>1189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114134</v>
      </c>
      <c r="CB24" s="74">
        <f t="shared" si="37"/>
        <v>55146</v>
      </c>
      <c r="CC24" s="74">
        <f t="shared" si="38"/>
        <v>58988</v>
      </c>
      <c r="CD24" s="74">
        <f t="shared" si="39"/>
        <v>0</v>
      </c>
      <c r="CE24" s="74">
        <f t="shared" si="40"/>
        <v>0</v>
      </c>
      <c r="CF24" s="75">
        <f t="shared" si="41"/>
        <v>189627</v>
      </c>
      <c r="CG24" s="74">
        <f t="shared" si="42"/>
        <v>0</v>
      </c>
      <c r="CH24" s="74">
        <f t="shared" si="43"/>
        <v>0</v>
      </c>
      <c r="CI24" s="74">
        <f t="shared" si="44"/>
        <v>119782</v>
      </c>
    </row>
    <row r="25" spans="1:87" s="50" customFormat="1" ht="12" customHeight="1">
      <c r="A25" s="53" t="s">
        <v>345</v>
      </c>
      <c r="B25" s="54" t="s">
        <v>381</v>
      </c>
      <c r="C25" s="53" t="s">
        <v>382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379405</v>
      </c>
      <c r="M25" s="74">
        <f t="shared" si="6"/>
        <v>26283</v>
      </c>
      <c r="N25" s="74">
        <v>26283</v>
      </c>
      <c r="O25" s="74">
        <v>0</v>
      </c>
      <c r="P25" s="74">
        <v>0</v>
      </c>
      <c r="Q25" s="74">
        <v>0</v>
      </c>
      <c r="R25" s="74">
        <f t="shared" si="7"/>
        <v>1397</v>
      </c>
      <c r="S25" s="74">
        <v>0</v>
      </c>
      <c r="T25" s="74">
        <v>897</v>
      </c>
      <c r="U25" s="74">
        <v>500</v>
      </c>
      <c r="V25" s="74">
        <v>0</v>
      </c>
      <c r="W25" s="74">
        <f t="shared" si="8"/>
        <v>351725</v>
      </c>
      <c r="X25" s="74">
        <v>0</v>
      </c>
      <c r="Y25" s="74">
        <v>346690</v>
      </c>
      <c r="Z25" s="74">
        <v>3972</v>
      </c>
      <c r="AA25" s="74">
        <v>1063</v>
      </c>
      <c r="AB25" s="75">
        <v>0</v>
      </c>
      <c r="AC25" s="74">
        <v>0</v>
      </c>
      <c r="AD25" s="74">
        <v>10391</v>
      </c>
      <c r="AE25" s="74">
        <f t="shared" si="9"/>
        <v>389796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68260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68260</v>
      </c>
      <c r="AZ25" s="74">
        <v>0</v>
      </c>
      <c r="BA25" s="74">
        <v>67763</v>
      </c>
      <c r="BB25" s="74">
        <v>0</v>
      </c>
      <c r="BC25" s="74">
        <v>497</v>
      </c>
      <c r="BD25" s="75">
        <v>0</v>
      </c>
      <c r="BE25" s="74">
        <v>0</v>
      </c>
      <c r="BF25" s="74">
        <v>0</v>
      </c>
      <c r="BG25" s="74">
        <f t="shared" si="16"/>
        <v>68260</v>
      </c>
      <c r="BH25" s="74">
        <f aca="true" t="shared" si="45" ref="BH25:BN31">SUM(D25,AF25)</f>
        <v>0</v>
      </c>
      <c r="BI25" s="74">
        <f t="shared" si="45"/>
        <v>0</v>
      </c>
      <c r="BJ25" s="74">
        <f t="shared" si="45"/>
        <v>0</v>
      </c>
      <c r="BK25" s="74">
        <f t="shared" si="45"/>
        <v>0</v>
      </c>
      <c r="BL25" s="74">
        <f t="shared" si="45"/>
        <v>0</v>
      </c>
      <c r="BM25" s="74">
        <f t="shared" si="45"/>
        <v>0</v>
      </c>
      <c r="BN25" s="74">
        <f t="shared" si="45"/>
        <v>0</v>
      </c>
      <c r="BO25" s="75">
        <v>0</v>
      </c>
      <c r="BP25" s="74">
        <f aca="true" t="shared" si="46" ref="BP25:CE31">SUM(L25,AN25)</f>
        <v>447665</v>
      </c>
      <c r="BQ25" s="74">
        <f t="shared" si="46"/>
        <v>26283</v>
      </c>
      <c r="BR25" s="74">
        <f t="shared" si="46"/>
        <v>26283</v>
      </c>
      <c r="BS25" s="74">
        <f t="shared" si="46"/>
        <v>0</v>
      </c>
      <c r="BT25" s="74">
        <f t="shared" si="46"/>
        <v>0</v>
      </c>
      <c r="BU25" s="74">
        <f t="shared" si="46"/>
        <v>0</v>
      </c>
      <c r="BV25" s="74">
        <f t="shared" si="46"/>
        <v>1397</v>
      </c>
      <c r="BW25" s="74">
        <f t="shared" si="46"/>
        <v>0</v>
      </c>
      <c r="BX25" s="74">
        <f t="shared" si="46"/>
        <v>897</v>
      </c>
      <c r="BY25" s="74">
        <f t="shared" si="46"/>
        <v>500</v>
      </c>
      <c r="BZ25" s="74">
        <f t="shared" si="46"/>
        <v>0</v>
      </c>
      <c r="CA25" s="74">
        <f t="shared" si="46"/>
        <v>419985</v>
      </c>
      <c r="CB25" s="74">
        <f t="shared" si="46"/>
        <v>0</v>
      </c>
      <c r="CC25" s="74">
        <f t="shared" si="46"/>
        <v>414453</v>
      </c>
      <c r="CD25" s="74">
        <f t="shared" si="46"/>
        <v>3972</v>
      </c>
      <c r="CE25" s="74">
        <f t="shared" si="46"/>
        <v>1560</v>
      </c>
      <c r="CF25" s="75">
        <v>0</v>
      </c>
      <c r="CG25" s="74">
        <f aca="true" t="shared" si="47" ref="CG25:CI31">SUM(AC25,BE25)</f>
        <v>0</v>
      </c>
      <c r="CH25" s="74">
        <f t="shared" si="47"/>
        <v>10391</v>
      </c>
      <c r="CI25" s="74">
        <f t="shared" si="47"/>
        <v>458056</v>
      </c>
    </row>
    <row r="26" spans="1:87" s="50" customFormat="1" ht="12" customHeight="1">
      <c r="A26" s="53" t="s">
        <v>345</v>
      </c>
      <c r="B26" s="54" t="s">
        <v>383</v>
      </c>
      <c r="C26" s="53" t="s">
        <v>384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860569</v>
      </c>
      <c r="M26" s="74">
        <f t="shared" si="6"/>
        <v>161225</v>
      </c>
      <c r="N26" s="74">
        <v>55467</v>
      </c>
      <c r="O26" s="74">
        <v>0</v>
      </c>
      <c r="P26" s="74">
        <v>90836</v>
      </c>
      <c r="Q26" s="74">
        <v>14922</v>
      </c>
      <c r="R26" s="74">
        <f t="shared" si="7"/>
        <v>508798</v>
      </c>
      <c r="S26" s="74">
        <v>0</v>
      </c>
      <c r="T26" s="74">
        <v>437257</v>
      </c>
      <c r="U26" s="74">
        <v>71541</v>
      </c>
      <c r="V26" s="74">
        <v>0</v>
      </c>
      <c r="W26" s="74">
        <f t="shared" si="8"/>
        <v>171130</v>
      </c>
      <c r="X26" s="74">
        <v>0</v>
      </c>
      <c r="Y26" s="74">
        <v>164220</v>
      </c>
      <c r="Z26" s="74">
        <v>6910</v>
      </c>
      <c r="AA26" s="74"/>
      <c r="AB26" s="75">
        <v>0</v>
      </c>
      <c r="AC26" s="74">
        <v>19416</v>
      </c>
      <c r="AD26" s="74">
        <v>289957</v>
      </c>
      <c r="AE26" s="74">
        <f t="shared" si="9"/>
        <v>1150526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0</v>
      </c>
      <c r="BH26" s="74">
        <f t="shared" si="45"/>
        <v>0</v>
      </c>
      <c r="BI26" s="74">
        <f t="shared" si="45"/>
        <v>0</v>
      </c>
      <c r="BJ26" s="74">
        <f t="shared" si="45"/>
        <v>0</v>
      </c>
      <c r="BK26" s="74">
        <f t="shared" si="45"/>
        <v>0</v>
      </c>
      <c r="BL26" s="74">
        <f t="shared" si="45"/>
        <v>0</v>
      </c>
      <c r="BM26" s="74">
        <f t="shared" si="45"/>
        <v>0</v>
      </c>
      <c r="BN26" s="74">
        <f t="shared" si="45"/>
        <v>0</v>
      </c>
      <c r="BO26" s="75">
        <v>0</v>
      </c>
      <c r="BP26" s="74">
        <f t="shared" si="46"/>
        <v>860569</v>
      </c>
      <c r="BQ26" s="74">
        <f t="shared" si="46"/>
        <v>161225</v>
      </c>
      <c r="BR26" s="74">
        <f t="shared" si="46"/>
        <v>55467</v>
      </c>
      <c r="BS26" s="74">
        <f t="shared" si="46"/>
        <v>0</v>
      </c>
      <c r="BT26" s="74">
        <f t="shared" si="46"/>
        <v>90836</v>
      </c>
      <c r="BU26" s="74">
        <f t="shared" si="46"/>
        <v>14922</v>
      </c>
      <c r="BV26" s="74">
        <f t="shared" si="46"/>
        <v>508798</v>
      </c>
      <c r="BW26" s="74">
        <f t="shared" si="46"/>
        <v>0</v>
      </c>
      <c r="BX26" s="74">
        <f t="shared" si="46"/>
        <v>437257</v>
      </c>
      <c r="BY26" s="74">
        <f t="shared" si="46"/>
        <v>71541</v>
      </c>
      <c r="BZ26" s="74">
        <f t="shared" si="46"/>
        <v>0</v>
      </c>
      <c r="CA26" s="74">
        <f t="shared" si="46"/>
        <v>171130</v>
      </c>
      <c r="CB26" s="74">
        <f t="shared" si="46"/>
        <v>0</v>
      </c>
      <c r="CC26" s="74">
        <f t="shared" si="46"/>
        <v>164220</v>
      </c>
      <c r="CD26" s="74">
        <f t="shared" si="46"/>
        <v>6910</v>
      </c>
      <c r="CE26" s="74">
        <f t="shared" si="46"/>
        <v>0</v>
      </c>
      <c r="CF26" s="75">
        <v>0</v>
      </c>
      <c r="CG26" s="74">
        <f t="shared" si="47"/>
        <v>19416</v>
      </c>
      <c r="CH26" s="74">
        <f t="shared" si="47"/>
        <v>289957</v>
      </c>
      <c r="CI26" s="74">
        <f t="shared" si="47"/>
        <v>1150526</v>
      </c>
    </row>
    <row r="27" spans="1:87" s="50" customFormat="1" ht="12" customHeight="1">
      <c r="A27" s="53" t="s">
        <v>345</v>
      </c>
      <c r="B27" s="54" t="s">
        <v>385</v>
      </c>
      <c r="C27" s="53" t="s">
        <v>386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646573</v>
      </c>
      <c r="M27" s="74">
        <f t="shared" si="6"/>
        <v>80037</v>
      </c>
      <c r="N27" s="74">
        <v>24255</v>
      </c>
      <c r="O27" s="74">
        <v>0</v>
      </c>
      <c r="P27" s="74">
        <v>52786</v>
      </c>
      <c r="Q27" s="74">
        <v>2996</v>
      </c>
      <c r="R27" s="74">
        <f t="shared" si="7"/>
        <v>381012</v>
      </c>
      <c r="S27" s="74">
        <v>0</v>
      </c>
      <c r="T27" s="74">
        <v>355600</v>
      </c>
      <c r="U27" s="74">
        <v>25412</v>
      </c>
      <c r="V27" s="74">
        <v>0</v>
      </c>
      <c r="W27" s="74">
        <f t="shared" si="8"/>
        <v>185524</v>
      </c>
      <c r="X27" s="74">
        <v>0</v>
      </c>
      <c r="Y27" s="74">
        <v>168592</v>
      </c>
      <c r="Z27" s="74">
        <v>16932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646573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0</v>
      </c>
      <c r="BH27" s="74">
        <f t="shared" si="45"/>
        <v>0</v>
      </c>
      <c r="BI27" s="74">
        <f t="shared" si="45"/>
        <v>0</v>
      </c>
      <c r="BJ27" s="74">
        <f t="shared" si="45"/>
        <v>0</v>
      </c>
      <c r="BK27" s="74">
        <f t="shared" si="45"/>
        <v>0</v>
      </c>
      <c r="BL27" s="74">
        <f t="shared" si="45"/>
        <v>0</v>
      </c>
      <c r="BM27" s="74">
        <f t="shared" si="45"/>
        <v>0</v>
      </c>
      <c r="BN27" s="74">
        <f t="shared" si="45"/>
        <v>0</v>
      </c>
      <c r="BO27" s="75">
        <v>0</v>
      </c>
      <c r="BP27" s="74">
        <f t="shared" si="46"/>
        <v>646573</v>
      </c>
      <c r="BQ27" s="74">
        <f t="shared" si="46"/>
        <v>80037</v>
      </c>
      <c r="BR27" s="74">
        <f t="shared" si="46"/>
        <v>24255</v>
      </c>
      <c r="BS27" s="74">
        <f t="shared" si="46"/>
        <v>0</v>
      </c>
      <c r="BT27" s="74">
        <f t="shared" si="46"/>
        <v>52786</v>
      </c>
      <c r="BU27" s="74">
        <f t="shared" si="46"/>
        <v>2996</v>
      </c>
      <c r="BV27" s="74">
        <f t="shared" si="46"/>
        <v>381012</v>
      </c>
      <c r="BW27" s="74">
        <f t="shared" si="46"/>
        <v>0</v>
      </c>
      <c r="BX27" s="74">
        <f t="shared" si="46"/>
        <v>355600</v>
      </c>
      <c r="BY27" s="74">
        <f t="shared" si="46"/>
        <v>25412</v>
      </c>
      <c r="BZ27" s="74">
        <f t="shared" si="46"/>
        <v>0</v>
      </c>
      <c r="CA27" s="74">
        <f t="shared" si="46"/>
        <v>185524</v>
      </c>
      <c r="CB27" s="74">
        <f t="shared" si="46"/>
        <v>0</v>
      </c>
      <c r="CC27" s="74">
        <f t="shared" si="46"/>
        <v>168592</v>
      </c>
      <c r="CD27" s="74">
        <f t="shared" si="46"/>
        <v>16932</v>
      </c>
      <c r="CE27" s="74">
        <f t="shared" si="46"/>
        <v>0</v>
      </c>
      <c r="CF27" s="75">
        <v>0</v>
      </c>
      <c r="CG27" s="74">
        <f t="shared" si="47"/>
        <v>0</v>
      </c>
      <c r="CH27" s="74">
        <f t="shared" si="47"/>
        <v>0</v>
      </c>
      <c r="CI27" s="74">
        <f t="shared" si="47"/>
        <v>646573</v>
      </c>
    </row>
    <row r="28" spans="1:87" s="50" customFormat="1" ht="12" customHeight="1">
      <c r="A28" s="53" t="s">
        <v>345</v>
      </c>
      <c r="B28" s="54" t="s">
        <v>387</v>
      </c>
      <c r="C28" s="53" t="s">
        <v>388</v>
      </c>
      <c r="D28" s="74">
        <f t="shared" si="3"/>
        <v>441</v>
      </c>
      <c r="E28" s="74">
        <f t="shared" si="4"/>
        <v>441</v>
      </c>
      <c r="F28" s="74">
        <v>0</v>
      </c>
      <c r="G28" s="74">
        <v>441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1050510</v>
      </c>
      <c r="M28" s="74">
        <f t="shared" si="6"/>
        <v>107198</v>
      </c>
      <c r="N28" s="74">
        <v>76662</v>
      </c>
      <c r="O28" s="74">
        <v>16027</v>
      </c>
      <c r="P28" s="74">
        <v>8246</v>
      </c>
      <c r="Q28" s="74">
        <v>6263</v>
      </c>
      <c r="R28" s="74">
        <f t="shared" si="7"/>
        <v>310885</v>
      </c>
      <c r="S28" s="74">
        <v>1791</v>
      </c>
      <c r="T28" s="74">
        <v>286951</v>
      </c>
      <c r="U28" s="74">
        <v>22143</v>
      </c>
      <c r="V28" s="74">
        <v>0</v>
      </c>
      <c r="W28" s="74">
        <f t="shared" si="8"/>
        <v>632427</v>
      </c>
      <c r="X28" s="74">
        <v>369458</v>
      </c>
      <c r="Y28" s="74">
        <v>248542</v>
      </c>
      <c r="Z28" s="74">
        <v>6961</v>
      </c>
      <c r="AA28" s="74">
        <v>7466</v>
      </c>
      <c r="AB28" s="75">
        <v>0</v>
      </c>
      <c r="AC28" s="74">
        <v>0</v>
      </c>
      <c r="AD28" s="74">
        <v>105553</v>
      </c>
      <c r="AE28" s="74">
        <f t="shared" si="9"/>
        <v>1156504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129533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88249</v>
      </c>
      <c r="AU28" s="74">
        <v>0</v>
      </c>
      <c r="AV28" s="74">
        <v>88249</v>
      </c>
      <c r="AW28" s="74">
        <v>0</v>
      </c>
      <c r="AX28" s="74">
        <v>0</v>
      </c>
      <c r="AY28" s="74">
        <f t="shared" si="15"/>
        <v>41284</v>
      </c>
      <c r="AZ28" s="74">
        <v>0</v>
      </c>
      <c r="BA28" s="74">
        <v>41284</v>
      </c>
      <c r="BB28" s="74">
        <v>0</v>
      </c>
      <c r="BC28" s="74">
        <v>0</v>
      </c>
      <c r="BD28" s="75">
        <v>0</v>
      </c>
      <c r="BE28" s="74">
        <v>0</v>
      </c>
      <c r="BF28" s="74">
        <v>7069</v>
      </c>
      <c r="BG28" s="74">
        <f t="shared" si="16"/>
        <v>136602</v>
      </c>
      <c r="BH28" s="74">
        <f t="shared" si="45"/>
        <v>441</v>
      </c>
      <c r="BI28" s="74">
        <f t="shared" si="45"/>
        <v>441</v>
      </c>
      <c r="BJ28" s="74">
        <f t="shared" si="45"/>
        <v>0</v>
      </c>
      <c r="BK28" s="74">
        <f t="shared" si="45"/>
        <v>441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t="shared" si="46"/>
        <v>1180043</v>
      </c>
      <c r="BQ28" s="74">
        <f t="shared" si="46"/>
        <v>107198</v>
      </c>
      <c r="BR28" s="74">
        <f t="shared" si="46"/>
        <v>76662</v>
      </c>
      <c r="BS28" s="74">
        <f t="shared" si="46"/>
        <v>16027</v>
      </c>
      <c r="BT28" s="74">
        <f t="shared" si="46"/>
        <v>8246</v>
      </c>
      <c r="BU28" s="74">
        <f t="shared" si="46"/>
        <v>6263</v>
      </c>
      <c r="BV28" s="74">
        <f t="shared" si="46"/>
        <v>399134</v>
      </c>
      <c r="BW28" s="74">
        <f t="shared" si="46"/>
        <v>1791</v>
      </c>
      <c r="BX28" s="74">
        <f t="shared" si="46"/>
        <v>375200</v>
      </c>
      <c r="BY28" s="74">
        <f t="shared" si="46"/>
        <v>22143</v>
      </c>
      <c r="BZ28" s="74">
        <f t="shared" si="46"/>
        <v>0</v>
      </c>
      <c r="CA28" s="74">
        <f t="shared" si="46"/>
        <v>673711</v>
      </c>
      <c r="CB28" s="74">
        <f t="shared" si="46"/>
        <v>369458</v>
      </c>
      <c r="CC28" s="74">
        <f t="shared" si="46"/>
        <v>289826</v>
      </c>
      <c r="CD28" s="74">
        <f t="shared" si="46"/>
        <v>6961</v>
      </c>
      <c r="CE28" s="74">
        <f t="shared" si="46"/>
        <v>7466</v>
      </c>
      <c r="CF28" s="75">
        <v>0</v>
      </c>
      <c r="CG28" s="74">
        <f t="shared" si="47"/>
        <v>0</v>
      </c>
      <c r="CH28" s="74">
        <f t="shared" si="47"/>
        <v>112622</v>
      </c>
      <c r="CI28" s="74">
        <f t="shared" si="47"/>
        <v>1293106</v>
      </c>
    </row>
    <row r="29" spans="1:87" s="50" customFormat="1" ht="12" customHeight="1">
      <c r="A29" s="53" t="s">
        <v>345</v>
      </c>
      <c r="B29" s="54" t="s">
        <v>389</v>
      </c>
      <c r="C29" s="53" t="s">
        <v>390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290904</v>
      </c>
      <c r="AG29" s="74">
        <f t="shared" si="11"/>
        <v>270458</v>
      </c>
      <c r="AH29" s="74">
        <v>0</v>
      </c>
      <c r="AI29" s="74">
        <v>270458</v>
      </c>
      <c r="AJ29" s="74">
        <v>0</v>
      </c>
      <c r="AK29" s="74">
        <v>0</v>
      </c>
      <c r="AL29" s="74">
        <v>20446</v>
      </c>
      <c r="AM29" s="75">
        <v>0</v>
      </c>
      <c r="AN29" s="74">
        <f t="shared" si="12"/>
        <v>217240</v>
      </c>
      <c r="AO29" s="74">
        <f t="shared" si="13"/>
        <v>54597</v>
      </c>
      <c r="AP29" s="74">
        <v>54597</v>
      </c>
      <c r="AQ29" s="74">
        <v>0</v>
      </c>
      <c r="AR29" s="74">
        <v>0</v>
      </c>
      <c r="AS29" s="74">
        <v>0</v>
      </c>
      <c r="AT29" s="74">
        <f t="shared" si="14"/>
        <v>58917</v>
      </c>
      <c r="AU29" s="74">
        <v>58917</v>
      </c>
      <c r="AV29" s="74">
        <v>0</v>
      </c>
      <c r="AW29" s="74">
        <v>0</v>
      </c>
      <c r="AX29" s="74">
        <v>0</v>
      </c>
      <c r="AY29" s="74">
        <f t="shared" si="15"/>
        <v>100905</v>
      </c>
      <c r="AZ29" s="74">
        <v>0</v>
      </c>
      <c r="BA29" s="74">
        <v>20077</v>
      </c>
      <c r="BB29" s="74">
        <v>80828</v>
      </c>
      <c r="BC29" s="74">
        <v>0</v>
      </c>
      <c r="BD29" s="75">
        <v>0</v>
      </c>
      <c r="BE29" s="74">
        <v>2821</v>
      </c>
      <c r="BF29" s="74">
        <v>68139</v>
      </c>
      <c r="BG29" s="74">
        <f t="shared" si="16"/>
        <v>576283</v>
      </c>
      <c r="BH29" s="74">
        <f t="shared" si="45"/>
        <v>290904</v>
      </c>
      <c r="BI29" s="74">
        <f t="shared" si="45"/>
        <v>270458</v>
      </c>
      <c r="BJ29" s="74">
        <f t="shared" si="45"/>
        <v>0</v>
      </c>
      <c r="BK29" s="74">
        <f t="shared" si="45"/>
        <v>270458</v>
      </c>
      <c r="BL29" s="74">
        <f t="shared" si="45"/>
        <v>0</v>
      </c>
      <c r="BM29" s="74">
        <f t="shared" si="45"/>
        <v>0</v>
      </c>
      <c r="BN29" s="74">
        <f t="shared" si="45"/>
        <v>20446</v>
      </c>
      <c r="BO29" s="75">
        <v>0</v>
      </c>
      <c r="BP29" s="74">
        <f t="shared" si="46"/>
        <v>217240</v>
      </c>
      <c r="BQ29" s="74">
        <f t="shared" si="46"/>
        <v>54597</v>
      </c>
      <c r="BR29" s="74">
        <f t="shared" si="46"/>
        <v>54597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58917</v>
      </c>
      <c r="BW29" s="74">
        <f t="shared" si="46"/>
        <v>58917</v>
      </c>
      <c r="BX29" s="74">
        <f t="shared" si="46"/>
        <v>0</v>
      </c>
      <c r="BY29" s="74">
        <f t="shared" si="46"/>
        <v>0</v>
      </c>
      <c r="BZ29" s="74">
        <f t="shared" si="46"/>
        <v>0</v>
      </c>
      <c r="CA29" s="74">
        <f t="shared" si="46"/>
        <v>100905</v>
      </c>
      <c r="CB29" s="74">
        <f t="shared" si="46"/>
        <v>0</v>
      </c>
      <c r="CC29" s="74">
        <f t="shared" si="46"/>
        <v>20077</v>
      </c>
      <c r="CD29" s="74">
        <f t="shared" si="46"/>
        <v>80828</v>
      </c>
      <c r="CE29" s="74">
        <f t="shared" si="46"/>
        <v>0</v>
      </c>
      <c r="CF29" s="75">
        <v>0</v>
      </c>
      <c r="CG29" s="74">
        <f t="shared" si="47"/>
        <v>2821</v>
      </c>
      <c r="CH29" s="74">
        <f t="shared" si="47"/>
        <v>68139</v>
      </c>
      <c r="CI29" s="74">
        <f t="shared" si="47"/>
        <v>576283</v>
      </c>
    </row>
    <row r="30" spans="1:87" s="50" customFormat="1" ht="12" customHeight="1">
      <c r="A30" s="53" t="s">
        <v>345</v>
      </c>
      <c r="B30" s="54" t="s">
        <v>391</v>
      </c>
      <c r="C30" s="53" t="s">
        <v>392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45779</v>
      </c>
      <c r="AO30" s="74">
        <f t="shared" si="13"/>
        <v>30467</v>
      </c>
      <c r="AP30" s="74">
        <v>30467</v>
      </c>
      <c r="AQ30" s="74">
        <v>0</v>
      </c>
      <c r="AR30" s="74">
        <v>0</v>
      </c>
      <c r="AS30" s="74">
        <v>0</v>
      </c>
      <c r="AT30" s="74">
        <f t="shared" si="14"/>
        <v>10471</v>
      </c>
      <c r="AU30" s="74">
        <v>0</v>
      </c>
      <c r="AV30" s="74">
        <v>10374</v>
      </c>
      <c r="AW30" s="74">
        <v>97</v>
      </c>
      <c r="AX30" s="74">
        <v>0</v>
      </c>
      <c r="AY30" s="74">
        <f t="shared" si="15"/>
        <v>4841</v>
      </c>
      <c r="AZ30" s="74">
        <v>0</v>
      </c>
      <c r="BA30" s="74">
        <v>0</v>
      </c>
      <c r="BB30" s="74">
        <v>0</v>
      </c>
      <c r="BC30" s="74">
        <v>4841</v>
      </c>
      <c r="BD30" s="75">
        <v>0</v>
      </c>
      <c r="BE30" s="74">
        <v>0</v>
      </c>
      <c r="BF30" s="74">
        <v>3228</v>
      </c>
      <c r="BG30" s="74">
        <f t="shared" si="16"/>
        <v>49007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45779</v>
      </c>
      <c r="BQ30" s="74">
        <f t="shared" si="46"/>
        <v>30467</v>
      </c>
      <c r="BR30" s="74">
        <f t="shared" si="46"/>
        <v>30467</v>
      </c>
      <c r="BS30" s="74">
        <f t="shared" si="46"/>
        <v>0</v>
      </c>
      <c r="BT30" s="74">
        <f t="shared" si="46"/>
        <v>0</v>
      </c>
      <c r="BU30" s="74">
        <f t="shared" si="46"/>
        <v>0</v>
      </c>
      <c r="BV30" s="74">
        <f t="shared" si="46"/>
        <v>10471</v>
      </c>
      <c r="BW30" s="74">
        <f t="shared" si="46"/>
        <v>0</v>
      </c>
      <c r="BX30" s="74">
        <f t="shared" si="46"/>
        <v>10374</v>
      </c>
      <c r="BY30" s="74">
        <f t="shared" si="46"/>
        <v>97</v>
      </c>
      <c r="BZ30" s="74">
        <f t="shared" si="46"/>
        <v>0</v>
      </c>
      <c r="CA30" s="74">
        <f t="shared" si="46"/>
        <v>4841</v>
      </c>
      <c r="CB30" s="74">
        <f t="shared" si="46"/>
        <v>0</v>
      </c>
      <c r="CC30" s="74">
        <f t="shared" si="46"/>
        <v>0</v>
      </c>
      <c r="CD30" s="74">
        <f t="shared" si="46"/>
        <v>0</v>
      </c>
      <c r="CE30" s="74">
        <f t="shared" si="46"/>
        <v>4841</v>
      </c>
      <c r="CF30" s="75">
        <v>0</v>
      </c>
      <c r="CG30" s="74">
        <f t="shared" si="47"/>
        <v>0</v>
      </c>
      <c r="CH30" s="74">
        <f t="shared" si="47"/>
        <v>3228</v>
      </c>
      <c r="CI30" s="74">
        <f t="shared" si="47"/>
        <v>49007</v>
      </c>
    </row>
    <row r="31" spans="1:87" s="50" customFormat="1" ht="12" customHeight="1">
      <c r="A31" s="53" t="s">
        <v>345</v>
      </c>
      <c r="B31" s="54" t="s">
        <v>393</v>
      </c>
      <c r="C31" s="53" t="s">
        <v>394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670220</v>
      </c>
      <c r="M31" s="74">
        <f t="shared" si="6"/>
        <v>33494</v>
      </c>
      <c r="N31" s="74">
        <v>12560</v>
      </c>
      <c r="O31" s="74">
        <v>0</v>
      </c>
      <c r="P31" s="74">
        <v>20934</v>
      </c>
      <c r="Q31" s="74">
        <v>0</v>
      </c>
      <c r="R31" s="74">
        <f t="shared" si="7"/>
        <v>447789</v>
      </c>
      <c r="S31" s="74">
        <v>0</v>
      </c>
      <c r="T31" s="74">
        <v>426948</v>
      </c>
      <c r="U31" s="74">
        <v>20841</v>
      </c>
      <c r="V31" s="74">
        <v>0</v>
      </c>
      <c r="W31" s="74">
        <f t="shared" si="8"/>
        <v>175376</v>
      </c>
      <c r="X31" s="74">
        <v>0</v>
      </c>
      <c r="Y31" s="74">
        <v>163088</v>
      </c>
      <c r="Z31" s="74">
        <v>9165</v>
      </c>
      <c r="AA31" s="74">
        <v>3123</v>
      </c>
      <c r="AB31" s="75">
        <v>0</v>
      </c>
      <c r="AC31" s="74">
        <v>13561</v>
      </c>
      <c r="AD31" s="74">
        <v>7900</v>
      </c>
      <c r="AE31" s="74">
        <f t="shared" si="9"/>
        <v>678120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122938</v>
      </c>
      <c r="AO31" s="74">
        <f t="shared" si="13"/>
        <v>10395</v>
      </c>
      <c r="AP31" s="74">
        <v>5198</v>
      </c>
      <c r="AQ31" s="74">
        <v>0</v>
      </c>
      <c r="AR31" s="74">
        <v>5197</v>
      </c>
      <c r="AS31" s="74">
        <v>0</v>
      </c>
      <c r="AT31" s="74">
        <f t="shared" si="14"/>
        <v>99082</v>
      </c>
      <c r="AU31" s="74">
        <v>0</v>
      </c>
      <c r="AV31" s="74">
        <v>99082</v>
      </c>
      <c r="AW31" s="74">
        <v>0</v>
      </c>
      <c r="AX31" s="74">
        <v>0</v>
      </c>
      <c r="AY31" s="74">
        <f t="shared" si="15"/>
        <v>13392</v>
      </c>
      <c r="AZ31" s="74">
        <v>0</v>
      </c>
      <c r="BA31" s="74">
        <v>13140</v>
      </c>
      <c r="BB31" s="74">
        <v>0</v>
      </c>
      <c r="BC31" s="74">
        <v>252</v>
      </c>
      <c r="BD31" s="75">
        <v>0</v>
      </c>
      <c r="BE31" s="74">
        <v>69</v>
      </c>
      <c r="BF31" s="74">
        <v>561</v>
      </c>
      <c r="BG31" s="74">
        <f t="shared" si="16"/>
        <v>123499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793158</v>
      </c>
      <c r="BQ31" s="74">
        <f t="shared" si="46"/>
        <v>43889</v>
      </c>
      <c r="BR31" s="74">
        <f t="shared" si="46"/>
        <v>17758</v>
      </c>
      <c r="BS31" s="74">
        <f t="shared" si="46"/>
        <v>0</v>
      </c>
      <c r="BT31" s="74">
        <f t="shared" si="46"/>
        <v>26131</v>
      </c>
      <c r="BU31" s="74">
        <f t="shared" si="46"/>
        <v>0</v>
      </c>
      <c r="BV31" s="74">
        <f t="shared" si="46"/>
        <v>546871</v>
      </c>
      <c r="BW31" s="74">
        <f t="shared" si="46"/>
        <v>0</v>
      </c>
      <c r="BX31" s="74">
        <f t="shared" si="46"/>
        <v>526030</v>
      </c>
      <c r="BY31" s="74">
        <f t="shared" si="46"/>
        <v>20841</v>
      </c>
      <c r="BZ31" s="74">
        <f t="shared" si="46"/>
        <v>0</v>
      </c>
      <c r="CA31" s="74">
        <f t="shared" si="46"/>
        <v>188768</v>
      </c>
      <c r="CB31" s="74">
        <f t="shared" si="46"/>
        <v>0</v>
      </c>
      <c r="CC31" s="74">
        <f t="shared" si="46"/>
        <v>176228</v>
      </c>
      <c r="CD31" s="74">
        <f t="shared" si="46"/>
        <v>9165</v>
      </c>
      <c r="CE31" s="74">
        <f t="shared" si="46"/>
        <v>3375</v>
      </c>
      <c r="CF31" s="75">
        <v>0</v>
      </c>
      <c r="CG31" s="74">
        <f t="shared" si="47"/>
        <v>13630</v>
      </c>
      <c r="CH31" s="74">
        <f t="shared" si="47"/>
        <v>8461</v>
      </c>
      <c r="CI31" s="74">
        <f t="shared" si="47"/>
        <v>801619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395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396</v>
      </c>
      <c r="B2" s="147" t="s">
        <v>397</v>
      </c>
      <c r="C2" s="156" t="s">
        <v>398</v>
      </c>
      <c r="D2" s="139" t="s">
        <v>399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400</v>
      </c>
      <c r="S2" s="59"/>
      <c r="T2" s="59"/>
      <c r="U2" s="59"/>
      <c r="V2" s="59"/>
      <c r="W2" s="59"/>
      <c r="X2" s="59"/>
      <c r="Y2" s="115"/>
      <c r="Z2" s="139" t="s">
        <v>401</v>
      </c>
      <c r="AA2" s="59"/>
      <c r="AB2" s="59"/>
      <c r="AC2" s="59"/>
      <c r="AD2" s="59"/>
      <c r="AE2" s="59"/>
      <c r="AF2" s="59"/>
      <c r="AG2" s="115"/>
      <c r="AH2" s="139" t="s">
        <v>402</v>
      </c>
      <c r="AI2" s="59"/>
      <c r="AJ2" s="59"/>
      <c r="AK2" s="59"/>
      <c r="AL2" s="59"/>
      <c r="AM2" s="59"/>
      <c r="AN2" s="59"/>
      <c r="AO2" s="115"/>
      <c r="AP2" s="139" t="s">
        <v>403</v>
      </c>
      <c r="AQ2" s="59"/>
      <c r="AR2" s="59"/>
      <c r="AS2" s="59"/>
      <c r="AT2" s="59"/>
      <c r="AU2" s="59"/>
      <c r="AV2" s="59"/>
      <c r="AW2" s="115"/>
      <c r="AX2" s="139" t="s">
        <v>404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405</v>
      </c>
      <c r="E4" s="59"/>
      <c r="F4" s="118"/>
      <c r="G4" s="119" t="s">
        <v>406</v>
      </c>
      <c r="H4" s="59"/>
      <c r="I4" s="118"/>
      <c r="J4" s="159" t="s">
        <v>407</v>
      </c>
      <c r="K4" s="156" t="s">
        <v>408</v>
      </c>
      <c r="L4" s="119" t="s">
        <v>405</v>
      </c>
      <c r="M4" s="59"/>
      <c r="N4" s="118"/>
      <c r="O4" s="119" t="s">
        <v>406</v>
      </c>
      <c r="P4" s="59"/>
      <c r="Q4" s="118"/>
      <c r="R4" s="159" t="s">
        <v>407</v>
      </c>
      <c r="S4" s="156" t="s">
        <v>408</v>
      </c>
      <c r="T4" s="119" t="s">
        <v>405</v>
      </c>
      <c r="U4" s="59"/>
      <c r="V4" s="118"/>
      <c r="W4" s="119" t="s">
        <v>406</v>
      </c>
      <c r="X4" s="59"/>
      <c r="Y4" s="118"/>
      <c r="Z4" s="159" t="s">
        <v>407</v>
      </c>
      <c r="AA4" s="156" t="s">
        <v>408</v>
      </c>
      <c r="AB4" s="119" t="s">
        <v>405</v>
      </c>
      <c r="AC4" s="59"/>
      <c r="AD4" s="118"/>
      <c r="AE4" s="119" t="s">
        <v>406</v>
      </c>
      <c r="AF4" s="59"/>
      <c r="AG4" s="118"/>
      <c r="AH4" s="159" t="s">
        <v>407</v>
      </c>
      <c r="AI4" s="156" t="s">
        <v>408</v>
      </c>
      <c r="AJ4" s="119" t="s">
        <v>405</v>
      </c>
      <c r="AK4" s="59"/>
      <c r="AL4" s="118"/>
      <c r="AM4" s="119" t="s">
        <v>406</v>
      </c>
      <c r="AN4" s="59"/>
      <c r="AO4" s="118"/>
      <c r="AP4" s="159" t="s">
        <v>407</v>
      </c>
      <c r="AQ4" s="156" t="s">
        <v>408</v>
      </c>
      <c r="AR4" s="119" t="s">
        <v>405</v>
      </c>
      <c r="AS4" s="59"/>
      <c r="AT4" s="118"/>
      <c r="AU4" s="119" t="s">
        <v>406</v>
      </c>
      <c r="AV4" s="59"/>
      <c r="AW4" s="118"/>
      <c r="AX4" s="159" t="s">
        <v>407</v>
      </c>
      <c r="AY4" s="156" t="s">
        <v>408</v>
      </c>
      <c r="AZ4" s="119" t="s">
        <v>405</v>
      </c>
      <c r="BA4" s="59"/>
      <c r="BB4" s="118"/>
      <c r="BC4" s="119" t="s">
        <v>406</v>
      </c>
      <c r="BD4" s="59"/>
      <c r="BE4" s="118"/>
    </row>
    <row r="5" spans="1:57" s="45" customFormat="1" ht="22.5">
      <c r="A5" s="160"/>
      <c r="B5" s="148"/>
      <c r="C5" s="157"/>
      <c r="D5" s="140" t="s">
        <v>410</v>
      </c>
      <c r="E5" s="128" t="s">
        <v>411</v>
      </c>
      <c r="F5" s="129" t="s">
        <v>412</v>
      </c>
      <c r="G5" s="118" t="s">
        <v>410</v>
      </c>
      <c r="H5" s="128" t="s">
        <v>411</v>
      </c>
      <c r="I5" s="129" t="s">
        <v>412</v>
      </c>
      <c r="J5" s="160"/>
      <c r="K5" s="157"/>
      <c r="L5" s="140" t="s">
        <v>410</v>
      </c>
      <c r="M5" s="128" t="s">
        <v>411</v>
      </c>
      <c r="N5" s="129" t="s">
        <v>414</v>
      </c>
      <c r="O5" s="140" t="s">
        <v>410</v>
      </c>
      <c r="P5" s="128" t="s">
        <v>411</v>
      </c>
      <c r="Q5" s="129" t="s">
        <v>414</v>
      </c>
      <c r="R5" s="160"/>
      <c r="S5" s="157"/>
      <c r="T5" s="140" t="s">
        <v>410</v>
      </c>
      <c r="U5" s="128" t="s">
        <v>411</v>
      </c>
      <c r="V5" s="129" t="s">
        <v>414</v>
      </c>
      <c r="W5" s="140" t="s">
        <v>410</v>
      </c>
      <c r="X5" s="128" t="s">
        <v>411</v>
      </c>
      <c r="Y5" s="129" t="s">
        <v>414</v>
      </c>
      <c r="Z5" s="160"/>
      <c r="AA5" s="157"/>
      <c r="AB5" s="140" t="s">
        <v>410</v>
      </c>
      <c r="AC5" s="128" t="s">
        <v>411</v>
      </c>
      <c r="AD5" s="129" t="s">
        <v>414</v>
      </c>
      <c r="AE5" s="140" t="s">
        <v>410</v>
      </c>
      <c r="AF5" s="128" t="s">
        <v>411</v>
      </c>
      <c r="AG5" s="129" t="s">
        <v>414</v>
      </c>
      <c r="AH5" s="160"/>
      <c r="AI5" s="157"/>
      <c r="AJ5" s="140" t="s">
        <v>410</v>
      </c>
      <c r="AK5" s="128" t="s">
        <v>411</v>
      </c>
      <c r="AL5" s="129" t="s">
        <v>414</v>
      </c>
      <c r="AM5" s="140" t="s">
        <v>410</v>
      </c>
      <c r="AN5" s="128" t="s">
        <v>411</v>
      </c>
      <c r="AO5" s="129" t="s">
        <v>414</v>
      </c>
      <c r="AP5" s="160"/>
      <c r="AQ5" s="157"/>
      <c r="AR5" s="140" t="s">
        <v>410</v>
      </c>
      <c r="AS5" s="128" t="s">
        <v>411</v>
      </c>
      <c r="AT5" s="129" t="s">
        <v>414</v>
      </c>
      <c r="AU5" s="140" t="s">
        <v>410</v>
      </c>
      <c r="AV5" s="128" t="s">
        <v>411</v>
      </c>
      <c r="AW5" s="129" t="s">
        <v>414</v>
      </c>
      <c r="AX5" s="160"/>
      <c r="AY5" s="157"/>
      <c r="AZ5" s="140" t="s">
        <v>410</v>
      </c>
      <c r="BA5" s="128" t="s">
        <v>411</v>
      </c>
      <c r="BB5" s="129" t="s">
        <v>414</v>
      </c>
      <c r="BC5" s="140" t="s">
        <v>410</v>
      </c>
      <c r="BD5" s="128" t="s">
        <v>411</v>
      </c>
      <c r="BE5" s="129" t="s">
        <v>414</v>
      </c>
    </row>
    <row r="6" spans="1:57" s="46" customFormat="1" ht="13.5">
      <c r="A6" s="161"/>
      <c r="B6" s="149"/>
      <c r="C6" s="158"/>
      <c r="D6" s="141" t="s">
        <v>415</v>
      </c>
      <c r="E6" s="142" t="s">
        <v>415</v>
      </c>
      <c r="F6" s="142" t="s">
        <v>415</v>
      </c>
      <c r="G6" s="141" t="s">
        <v>415</v>
      </c>
      <c r="H6" s="142" t="s">
        <v>415</v>
      </c>
      <c r="I6" s="142" t="s">
        <v>415</v>
      </c>
      <c r="J6" s="161"/>
      <c r="K6" s="158"/>
      <c r="L6" s="141" t="s">
        <v>415</v>
      </c>
      <c r="M6" s="142" t="s">
        <v>415</v>
      </c>
      <c r="N6" s="142" t="s">
        <v>415</v>
      </c>
      <c r="O6" s="141" t="s">
        <v>415</v>
      </c>
      <c r="P6" s="142" t="s">
        <v>415</v>
      </c>
      <c r="Q6" s="142" t="s">
        <v>415</v>
      </c>
      <c r="R6" s="161"/>
      <c r="S6" s="158"/>
      <c r="T6" s="141" t="s">
        <v>415</v>
      </c>
      <c r="U6" s="142" t="s">
        <v>415</v>
      </c>
      <c r="V6" s="142" t="s">
        <v>415</v>
      </c>
      <c r="W6" s="141" t="s">
        <v>415</v>
      </c>
      <c r="X6" s="142" t="s">
        <v>415</v>
      </c>
      <c r="Y6" s="142" t="s">
        <v>415</v>
      </c>
      <c r="Z6" s="161"/>
      <c r="AA6" s="158"/>
      <c r="AB6" s="141" t="s">
        <v>415</v>
      </c>
      <c r="AC6" s="142" t="s">
        <v>415</v>
      </c>
      <c r="AD6" s="142" t="s">
        <v>415</v>
      </c>
      <c r="AE6" s="141" t="s">
        <v>415</v>
      </c>
      <c r="AF6" s="142" t="s">
        <v>415</v>
      </c>
      <c r="AG6" s="142" t="s">
        <v>415</v>
      </c>
      <c r="AH6" s="161"/>
      <c r="AI6" s="158"/>
      <c r="AJ6" s="141" t="s">
        <v>415</v>
      </c>
      <c r="AK6" s="142" t="s">
        <v>415</v>
      </c>
      <c r="AL6" s="142" t="s">
        <v>415</v>
      </c>
      <c r="AM6" s="141" t="s">
        <v>415</v>
      </c>
      <c r="AN6" s="142" t="s">
        <v>415</v>
      </c>
      <c r="AO6" s="142" t="s">
        <v>415</v>
      </c>
      <c r="AP6" s="161"/>
      <c r="AQ6" s="158"/>
      <c r="AR6" s="141" t="s">
        <v>415</v>
      </c>
      <c r="AS6" s="142" t="s">
        <v>415</v>
      </c>
      <c r="AT6" s="142" t="s">
        <v>415</v>
      </c>
      <c r="AU6" s="141" t="s">
        <v>415</v>
      </c>
      <c r="AV6" s="142" t="s">
        <v>415</v>
      </c>
      <c r="AW6" s="142" t="s">
        <v>415</v>
      </c>
      <c r="AX6" s="161"/>
      <c r="AY6" s="158"/>
      <c r="AZ6" s="141" t="s">
        <v>415</v>
      </c>
      <c r="BA6" s="142" t="s">
        <v>415</v>
      </c>
      <c r="BB6" s="142" t="s">
        <v>415</v>
      </c>
      <c r="BC6" s="141" t="s">
        <v>415</v>
      </c>
      <c r="BD6" s="142" t="s">
        <v>415</v>
      </c>
      <c r="BE6" s="142" t="s">
        <v>415</v>
      </c>
    </row>
    <row r="7" spans="1:57" s="61" customFormat="1" ht="12" customHeight="1">
      <c r="A7" s="48" t="s">
        <v>416</v>
      </c>
      <c r="B7" s="48">
        <v>18000</v>
      </c>
      <c r="C7" s="48" t="s">
        <v>412</v>
      </c>
      <c r="D7" s="70">
        <f aca="true" t="shared" si="0" ref="D7:I7">SUM(D8:D24)</f>
        <v>493401</v>
      </c>
      <c r="E7" s="70">
        <f t="shared" si="0"/>
        <v>3359136</v>
      </c>
      <c r="F7" s="70">
        <f t="shared" si="0"/>
        <v>3852537</v>
      </c>
      <c r="G7" s="70">
        <f t="shared" si="0"/>
        <v>0</v>
      </c>
      <c r="H7" s="70">
        <f t="shared" si="0"/>
        <v>899209</v>
      </c>
      <c r="I7" s="70">
        <f t="shared" si="0"/>
        <v>899209</v>
      </c>
      <c r="J7" s="49">
        <f>COUNTIF(J8:J24,"&lt;&gt;")</f>
        <v>13</v>
      </c>
      <c r="K7" s="49">
        <f>COUNTIF(K8:K24,"&lt;&gt;")</f>
        <v>13</v>
      </c>
      <c r="L7" s="70">
        <f aca="true" t="shared" si="1" ref="L7:Q7">SUM(L8:L24)</f>
        <v>493401</v>
      </c>
      <c r="M7" s="70">
        <f t="shared" si="1"/>
        <v>3322249</v>
      </c>
      <c r="N7" s="70">
        <f t="shared" si="1"/>
        <v>3815650</v>
      </c>
      <c r="O7" s="70">
        <f t="shared" si="1"/>
        <v>0</v>
      </c>
      <c r="P7" s="70">
        <f t="shared" si="1"/>
        <v>327309</v>
      </c>
      <c r="Q7" s="70">
        <f t="shared" si="1"/>
        <v>327309</v>
      </c>
      <c r="R7" s="49">
        <f>COUNTIF(R8:R24,"&lt;&gt;")</f>
        <v>6</v>
      </c>
      <c r="S7" s="49">
        <f>COUNTIF(S8:S24,"&lt;&gt;")</f>
        <v>6</v>
      </c>
      <c r="T7" s="70">
        <f aca="true" t="shared" si="2" ref="T7:Y7">SUM(T8:T24)</f>
        <v>0</v>
      </c>
      <c r="U7" s="70">
        <f t="shared" si="2"/>
        <v>36887</v>
      </c>
      <c r="V7" s="70">
        <f t="shared" si="2"/>
        <v>36887</v>
      </c>
      <c r="W7" s="70">
        <f t="shared" si="2"/>
        <v>0</v>
      </c>
      <c r="X7" s="70">
        <f t="shared" si="2"/>
        <v>571900</v>
      </c>
      <c r="Y7" s="70">
        <f t="shared" si="2"/>
        <v>571900</v>
      </c>
      <c r="Z7" s="49">
        <f>COUNTIF(Z8:Z24,"&lt;&gt;")</f>
        <v>0</v>
      </c>
      <c r="AA7" s="49">
        <f>COUNTIF(AA8:AA24,"&lt;&gt;")</f>
        <v>0</v>
      </c>
      <c r="AB7" s="70">
        <f aca="true" t="shared" si="3" ref="AB7:AG7">SUM(AB8:AB24)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COUNTIF(AH8:AH24,"&lt;&gt;")</f>
        <v>0</v>
      </c>
      <c r="AI7" s="49">
        <f>COUNTIF(AI8:AI24,"&lt;&gt;")</f>
        <v>0</v>
      </c>
      <c r="AJ7" s="70">
        <f aca="true" t="shared" si="4" ref="AJ7:AO7">SUM(AJ8:AJ24)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COUNTIF(AP8:AP24,"&lt;&gt;")</f>
        <v>0</v>
      </c>
      <c r="AQ7" s="49">
        <f>COUNTIF(AQ8:AQ24,"&lt;&gt;")</f>
        <v>0</v>
      </c>
      <c r="AR7" s="70">
        <f aca="true" t="shared" si="5" ref="AR7:AW7">SUM(AR8:AR24)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COUNTIF(AX8:AX24,"&lt;&gt;")</f>
        <v>0</v>
      </c>
      <c r="AY7" s="49">
        <f>COUNTIF(AY8:AY24,"&lt;&gt;")</f>
        <v>0</v>
      </c>
      <c r="AZ7" s="70">
        <f aca="true" t="shared" si="6" ref="AZ7:BE7">SUM(AZ8:AZ24)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416</v>
      </c>
      <c r="B8" s="64" t="s">
        <v>417</v>
      </c>
      <c r="C8" s="51" t="s">
        <v>418</v>
      </c>
      <c r="D8" s="72">
        <f aca="true" t="shared" si="7" ref="D8:D24">SUM(L8,T8,AB8,AJ8,AR8,AZ8)</f>
        <v>26356</v>
      </c>
      <c r="E8" s="72">
        <f aca="true" t="shared" si="8" ref="E8:E24">SUM(M8,U8,AC8,AK8,AS8,BA8)</f>
        <v>324927</v>
      </c>
      <c r="F8" s="72">
        <f aca="true" t="shared" si="9" ref="F8:F24">SUM(D8:E8)</f>
        <v>351283</v>
      </c>
      <c r="G8" s="72">
        <f aca="true" t="shared" si="10" ref="G8:G24">SUM(O8,W8,AE8,AM8,AU8,BC8)</f>
        <v>0</v>
      </c>
      <c r="H8" s="72">
        <f aca="true" t="shared" si="11" ref="H8:H24">SUM(P8,X8,AF8,AN8,AV8,BD8)</f>
        <v>0</v>
      </c>
      <c r="I8" s="72">
        <f aca="true" t="shared" si="12" ref="I8:I24">SUM(G8:H8)</f>
        <v>0</v>
      </c>
      <c r="J8" s="64" t="s">
        <v>608</v>
      </c>
      <c r="K8" s="52" t="s">
        <v>609</v>
      </c>
      <c r="L8" s="72">
        <v>26356</v>
      </c>
      <c r="M8" s="72">
        <v>288040</v>
      </c>
      <c r="N8" s="72">
        <v>314396</v>
      </c>
      <c r="O8" s="72">
        <v>0</v>
      </c>
      <c r="P8" s="72">
        <v>0</v>
      </c>
      <c r="Q8" s="72">
        <v>0</v>
      </c>
      <c r="R8" s="54" t="s">
        <v>610</v>
      </c>
      <c r="S8" s="52" t="s">
        <v>611</v>
      </c>
      <c r="T8" s="72">
        <v>0</v>
      </c>
      <c r="U8" s="72">
        <v>36887</v>
      </c>
      <c r="V8" s="72">
        <v>36887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416</v>
      </c>
      <c r="B9" s="64" t="s">
        <v>420</v>
      </c>
      <c r="C9" s="51" t="s">
        <v>421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416</v>
      </c>
      <c r="B10" s="64" t="s">
        <v>422</v>
      </c>
      <c r="C10" s="51" t="s">
        <v>423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416</v>
      </c>
      <c r="B11" s="64" t="s">
        <v>424</v>
      </c>
      <c r="C11" s="51" t="s">
        <v>425</v>
      </c>
      <c r="D11" s="72">
        <f t="shared" si="7"/>
        <v>0</v>
      </c>
      <c r="E11" s="72">
        <f t="shared" si="8"/>
        <v>333107</v>
      </c>
      <c r="F11" s="72">
        <f t="shared" si="9"/>
        <v>333107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612</v>
      </c>
      <c r="K11" s="52" t="s">
        <v>613</v>
      </c>
      <c r="L11" s="72">
        <v>0</v>
      </c>
      <c r="M11" s="72">
        <v>333107</v>
      </c>
      <c r="N11" s="72">
        <v>333107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416</v>
      </c>
      <c r="B12" s="54" t="s">
        <v>427</v>
      </c>
      <c r="C12" s="53" t="s">
        <v>428</v>
      </c>
      <c r="D12" s="74">
        <f t="shared" si="7"/>
        <v>0</v>
      </c>
      <c r="E12" s="74">
        <f t="shared" si="8"/>
        <v>233225</v>
      </c>
      <c r="F12" s="74">
        <f t="shared" si="9"/>
        <v>233225</v>
      </c>
      <c r="G12" s="74">
        <f t="shared" si="10"/>
        <v>0</v>
      </c>
      <c r="H12" s="74">
        <f t="shared" si="11"/>
        <v>34793</v>
      </c>
      <c r="I12" s="74">
        <f t="shared" si="12"/>
        <v>34793</v>
      </c>
      <c r="J12" s="54" t="s">
        <v>612</v>
      </c>
      <c r="K12" s="53" t="s">
        <v>613</v>
      </c>
      <c r="L12" s="74">
        <v>0</v>
      </c>
      <c r="M12" s="74">
        <v>233225</v>
      </c>
      <c r="N12" s="74">
        <v>233225</v>
      </c>
      <c r="O12" s="74">
        <v>0</v>
      </c>
      <c r="P12" s="74">
        <v>0</v>
      </c>
      <c r="Q12" s="74">
        <v>0</v>
      </c>
      <c r="R12" s="54" t="s">
        <v>614</v>
      </c>
      <c r="S12" s="53" t="s">
        <v>615</v>
      </c>
      <c r="T12" s="74">
        <v>0</v>
      </c>
      <c r="U12" s="74">
        <v>0</v>
      </c>
      <c r="V12" s="74">
        <v>0</v>
      </c>
      <c r="W12" s="74">
        <v>0</v>
      </c>
      <c r="X12" s="74">
        <v>34793</v>
      </c>
      <c r="Y12" s="74">
        <v>34793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416</v>
      </c>
      <c r="B13" s="54" t="s">
        <v>431</v>
      </c>
      <c r="C13" s="53" t="s">
        <v>432</v>
      </c>
      <c r="D13" s="74">
        <f t="shared" si="7"/>
        <v>0</v>
      </c>
      <c r="E13" s="74">
        <f t="shared" si="8"/>
        <v>427352</v>
      </c>
      <c r="F13" s="74">
        <f t="shared" si="9"/>
        <v>427352</v>
      </c>
      <c r="G13" s="74">
        <f t="shared" si="10"/>
        <v>0</v>
      </c>
      <c r="H13" s="74">
        <f t="shared" si="11"/>
        <v>102516</v>
      </c>
      <c r="I13" s="74">
        <f t="shared" si="12"/>
        <v>102516</v>
      </c>
      <c r="J13" s="54" t="s">
        <v>610</v>
      </c>
      <c r="K13" s="53" t="s">
        <v>611</v>
      </c>
      <c r="L13" s="74">
        <v>0</v>
      </c>
      <c r="M13" s="74">
        <v>427352</v>
      </c>
      <c r="N13" s="74">
        <v>427352</v>
      </c>
      <c r="O13" s="74">
        <v>0</v>
      </c>
      <c r="P13" s="74">
        <v>102516</v>
      </c>
      <c r="Q13" s="74">
        <v>102516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416</v>
      </c>
      <c r="B14" s="54" t="s">
        <v>434</v>
      </c>
      <c r="C14" s="53" t="s">
        <v>435</v>
      </c>
      <c r="D14" s="74">
        <f t="shared" si="7"/>
        <v>10434</v>
      </c>
      <c r="E14" s="74">
        <f t="shared" si="8"/>
        <v>148028</v>
      </c>
      <c r="F14" s="74">
        <f t="shared" si="9"/>
        <v>158462</v>
      </c>
      <c r="G14" s="74">
        <f t="shared" si="10"/>
        <v>0</v>
      </c>
      <c r="H14" s="74">
        <f t="shared" si="11"/>
        <v>155693</v>
      </c>
      <c r="I14" s="74">
        <f t="shared" si="12"/>
        <v>155693</v>
      </c>
      <c r="J14" s="54" t="s">
        <v>608</v>
      </c>
      <c r="K14" s="53" t="s">
        <v>609</v>
      </c>
      <c r="L14" s="74">
        <v>10434</v>
      </c>
      <c r="M14" s="74">
        <v>148028</v>
      </c>
      <c r="N14" s="74">
        <v>158462</v>
      </c>
      <c r="O14" s="74">
        <v>0</v>
      </c>
      <c r="P14" s="74">
        <v>0</v>
      </c>
      <c r="Q14" s="74">
        <v>0</v>
      </c>
      <c r="R14" s="54" t="s">
        <v>616</v>
      </c>
      <c r="S14" s="53" t="s">
        <v>617</v>
      </c>
      <c r="T14" s="74">
        <v>0</v>
      </c>
      <c r="U14" s="74">
        <v>0</v>
      </c>
      <c r="V14" s="74">
        <v>0</v>
      </c>
      <c r="W14" s="74">
        <v>0</v>
      </c>
      <c r="X14" s="74">
        <v>155693</v>
      </c>
      <c r="Y14" s="74">
        <v>155693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416</v>
      </c>
      <c r="B15" s="54" t="s">
        <v>440</v>
      </c>
      <c r="C15" s="53" t="s">
        <v>441</v>
      </c>
      <c r="D15" s="74">
        <f t="shared" si="7"/>
        <v>375</v>
      </c>
      <c r="E15" s="74">
        <f t="shared" si="8"/>
        <v>797059</v>
      </c>
      <c r="F15" s="74">
        <f t="shared" si="9"/>
        <v>797434</v>
      </c>
      <c r="G15" s="74">
        <f t="shared" si="10"/>
        <v>0</v>
      </c>
      <c r="H15" s="74">
        <f t="shared" si="11"/>
        <v>115993</v>
      </c>
      <c r="I15" s="74">
        <f t="shared" si="12"/>
        <v>115993</v>
      </c>
      <c r="J15" s="54" t="s">
        <v>618</v>
      </c>
      <c r="K15" s="53" t="s">
        <v>619</v>
      </c>
      <c r="L15" s="74">
        <v>375</v>
      </c>
      <c r="M15" s="74">
        <v>797059</v>
      </c>
      <c r="N15" s="74">
        <v>797434</v>
      </c>
      <c r="O15" s="74">
        <v>0</v>
      </c>
      <c r="P15" s="74">
        <v>115993</v>
      </c>
      <c r="Q15" s="74">
        <v>115993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416</v>
      </c>
      <c r="B16" s="54" t="s">
        <v>444</v>
      </c>
      <c r="C16" s="53" t="s">
        <v>445</v>
      </c>
      <c r="D16" s="74">
        <f t="shared" si="7"/>
        <v>456170</v>
      </c>
      <c r="E16" s="74">
        <f t="shared" si="8"/>
        <v>370868</v>
      </c>
      <c r="F16" s="74">
        <f t="shared" si="9"/>
        <v>827038</v>
      </c>
      <c r="G16" s="74">
        <f t="shared" si="10"/>
        <v>0</v>
      </c>
      <c r="H16" s="74">
        <f t="shared" si="11"/>
        <v>366564</v>
      </c>
      <c r="I16" s="74">
        <f t="shared" si="12"/>
        <v>366564</v>
      </c>
      <c r="J16" s="54" t="s">
        <v>608</v>
      </c>
      <c r="K16" s="53" t="s">
        <v>609</v>
      </c>
      <c r="L16" s="74">
        <v>456170</v>
      </c>
      <c r="M16" s="74">
        <v>370868</v>
      </c>
      <c r="N16" s="74">
        <v>827038</v>
      </c>
      <c r="O16" s="74">
        <v>0</v>
      </c>
      <c r="P16" s="74">
        <v>0</v>
      </c>
      <c r="Q16" s="74">
        <v>0</v>
      </c>
      <c r="R16" s="54" t="s">
        <v>616</v>
      </c>
      <c r="S16" s="53" t="s">
        <v>617</v>
      </c>
      <c r="T16" s="74">
        <v>0</v>
      </c>
      <c r="U16" s="74">
        <v>0</v>
      </c>
      <c r="V16" s="74">
        <v>0</v>
      </c>
      <c r="W16" s="74">
        <v>0</v>
      </c>
      <c r="X16" s="74">
        <v>366564</v>
      </c>
      <c r="Y16" s="74">
        <v>366564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416</v>
      </c>
      <c r="B17" s="54" t="s">
        <v>446</v>
      </c>
      <c r="C17" s="53" t="s">
        <v>447</v>
      </c>
      <c r="D17" s="74">
        <f t="shared" si="7"/>
        <v>0</v>
      </c>
      <c r="E17" s="74">
        <f t="shared" si="8"/>
        <v>90963</v>
      </c>
      <c r="F17" s="74">
        <f t="shared" si="9"/>
        <v>90963</v>
      </c>
      <c r="G17" s="74">
        <f t="shared" si="10"/>
        <v>0</v>
      </c>
      <c r="H17" s="74">
        <f t="shared" si="11"/>
        <v>11634</v>
      </c>
      <c r="I17" s="74">
        <f t="shared" si="12"/>
        <v>11634</v>
      </c>
      <c r="J17" s="54" t="s">
        <v>608</v>
      </c>
      <c r="K17" s="53" t="s">
        <v>609</v>
      </c>
      <c r="L17" s="74">
        <v>0</v>
      </c>
      <c r="M17" s="74">
        <v>90963</v>
      </c>
      <c r="N17" s="74">
        <v>90963</v>
      </c>
      <c r="O17" s="74">
        <v>0</v>
      </c>
      <c r="P17" s="74">
        <v>0</v>
      </c>
      <c r="Q17" s="74">
        <v>0</v>
      </c>
      <c r="R17" s="54" t="s">
        <v>614</v>
      </c>
      <c r="S17" s="53" t="s">
        <v>615</v>
      </c>
      <c r="T17" s="74">
        <v>0</v>
      </c>
      <c r="U17" s="74">
        <v>0</v>
      </c>
      <c r="V17" s="74">
        <v>0</v>
      </c>
      <c r="W17" s="74">
        <v>0</v>
      </c>
      <c r="X17" s="74">
        <v>11634</v>
      </c>
      <c r="Y17" s="74">
        <v>11634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416</v>
      </c>
      <c r="B18" s="54" t="s">
        <v>448</v>
      </c>
      <c r="C18" s="53" t="s">
        <v>449</v>
      </c>
      <c r="D18" s="74">
        <f t="shared" si="7"/>
        <v>13</v>
      </c>
      <c r="E18" s="74">
        <f t="shared" si="8"/>
        <v>45230</v>
      </c>
      <c r="F18" s="74">
        <f t="shared" si="9"/>
        <v>45243</v>
      </c>
      <c r="G18" s="74">
        <f t="shared" si="10"/>
        <v>0</v>
      </c>
      <c r="H18" s="74">
        <f t="shared" si="11"/>
        <v>3216</v>
      </c>
      <c r="I18" s="74">
        <f t="shared" si="12"/>
        <v>3216</v>
      </c>
      <c r="J18" s="54" t="s">
        <v>618</v>
      </c>
      <c r="K18" s="53" t="s">
        <v>619</v>
      </c>
      <c r="L18" s="74">
        <v>13</v>
      </c>
      <c r="M18" s="74">
        <v>45230</v>
      </c>
      <c r="N18" s="74">
        <v>45243</v>
      </c>
      <c r="O18" s="74">
        <v>0</v>
      </c>
      <c r="P18" s="74">
        <v>0</v>
      </c>
      <c r="Q18" s="74">
        <v>0</v>
      </c>
      <c r="R18" s="54" t="s">
        <v>610</v>
      </c>
      <c r="S18" s="53" t="s">
        <v>611</v>
      </c>
      <c r="T18" s="74">
        <v>0</v>
      </c>
      <c r="U18" s="74">
        <v>0</v>
      </c>
      <c r="V18" s="74">
        <v>0</v>
      </c>
      <c r="W18" s="74">
        <v>0</v>
      </c>
      <c r="X18" s="74">
        <v>3216</v>
      </c>
      <c r="Y18" s="74">
        <v>3216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416</v>
      </c>
      <c r="B19" s="54" t="s">
        <v>450</v>
      </c>
      <c r="C19" s="53" t="s">
        <v>451</v>
      </c>
      <c r="D19" s="74">
        <f t="shared" si="7"/>
        <v>53</v>
      </c>
      <c r="E19" s="74">
        <f t="shared" si="8"/>
        <v>146852</v>
      </c>
      <c r="F19" s="74">
        <f t="shared" si="9"/>
        <v>146905</v>
      </c>
      <c r="G19" s="74">
        <f t="shared" si="10"/>
        <v>0</v>
      </c>
      <c r="H19" s="74">
        <f t="shared" si="11"/>
        <v>17042</v>
      </c>
      <c r="I19" s="74">
        <f t="shared" si="12"/>
        <v>17042</v>
      </c>
      <c r="J19" s="54" t="s">
        <v>618</v>
      </c>
      <c r="K19" s="53" t="s">
        <v>619</v>
      </c>
      <c r="L19" s="74">
        <v>53</v>
      </c>
      <c r="M19" s="74">
        <v>146852</v>
      </c>
      <c r="N19" s="74">
        <v>146905</v>
      </c>
      <c r="O19" s="74">
        <v>0</v>
      </c>
      <c r="P19" s="74">
        <v>17042</v>
      </c>
      <c r="Q19" s="74">
        <v>17042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416</v>
      </c>
      <c r="B20" s="54" t="s">
        <v>452</v>
      </c>
      <c r="C20" s="53" t="s">
        <v>453</v>
      </c>
      <c r="D20" s="74">
        <f t="shared" si="7"/>
        <v>0</v>
      </c>
      <c r="E20" s="74">
        <f t="shared" si="8"/>
        <v>87353</v>
      </c>
      <c r="F20" s="74">
        <f t="shared" si="9"/>
        <v>87353</v>
      </c>
      <c r="G20" s="74">
        <f t="shared" si="10"/>
        <v>0</v>
      </c>
      <c r="H20" s="74">
        <f t="shared" si="11"/>
        <v>26401</v>
      </c>
      <c r="I20" s="74">
        <f t="shared" si="12"/>
        <v>26401</v>
      </c>
      <c r="J20" s="54" t="s">
        <v>610</v>
      </c>
      <c r="K20" s="53" t="s">
        <v>611</v>
      </c>
      <c r="L20" s="74">
        <v>0</v>
      </c>
      <c r="M20" s="74">
        <v>87353</v>
      </c>
      <c r="N20" s="74">
        <v>87353</v>
      </c>
      <c r="O20" s="74">
        <v>0</v>
      </c>
      <c r="P20" s="74">
        <v>26401</v>
      </c>
      <c r="Q20" s="74">
        <v>26401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416</v>
      </c>
      <c r="B21" s="54" t="s">
        <v>454</v>
      </c>
      <c r="C21" s="53" t="s">
        <v>455</v>
      </c>
      <c r="D21" s="74">
        <f t="shared" si="7"/>
        <v>0</v>
      </c>
      <c r="E21" s="74">
        <f t="shared" si="8"/>
        <v>194086</v>
      </c>
      <c r="F21" s="74">
        <f t="shared" si="9"/>
        <v>194086</v>
      </c>
      <c r="G21" s="74">
        <f t="shared" si="10"/>
        <v>0</v>
      </c>
      <c r="H21" s="74">
        <f t="shared" si="11"/>
        <v>35816</v>
      </c>
      <c r="I21" s="74">
        <f t="shared" si="12"/>
        <v>35816</v>
      </c>
      <c r="J21" s="54" t="s">
        <v>620</v>
      </c>
      <c r="K21" s="53" t="s">
        <v>621</v>
      </c>
      <c r="L21" s="74">
        <v>0</v>
      </c>
      <c r="M21" s="74">
        <v>194086</v>
      </c>
      <c r="N21" s="74">
        <v>194086</v>
      </c>
      <c r="O21" s="74">
        <v>0</v>
      </c>
      <c r="P21" s="74">
        <v>35816</v>
      </c>
      <c r="Q21" s="74">
        <v>35816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416</v>
      </c>
      <c r="B22" s="54" t="s">
        <v>458</v>
      </c>
      <c r="C22" s="53" t="s">
        <v>459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416</v>
      </c>
      <c r="B23" s="54" t="s">
        <v>460</v>
      </c>
      <c r="C23" s="53" t="s">
        <v>461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416</v>
      </c>
      <c r="B24" s="54" t="s">
        <v>462</v>
      </c>
      <c r="C24" s="53" t="s">
        <v>463</v>
      </c>
      <c r="D24" s="74">
        <f t="shared" si="7"/>
        <v>0</v>
      </c>
      <c r="E24" s="74">
        <f t="shared" si="8"/>
        <v>160086</v>
      </c>
      <c r="F24" s="74">
        <f t="shared" si="9"/>
        <v>160086</v>
      </c>
      <c r="G24" s="74">
        <f t="shared" si="10"/>
        <v>0</v>
      </c>
      <c r="H24" s="74">
        <f t="shared" si="11"/>
        <v>29541</v>
      </c>
      <c r="I24" s="74">
        <f t="shared" si="12"/>
        <v>29541</v>
      </c>
      <c r="J24" s="54" t="s">
        <v>620</v>
      </c>
      <c r="K24" s="53" t="s">
        <v>621</v>
      </c>
      <c r="L24" s="74">
        <v>0</v>
      </c>
      <c r="M24" s="74">
        <v>160086</v>
      </c>
      <c r="N24" s="74">
        <v>160086</v>
      </c>
      <c r="O24" s="74">
        <v>0</v>
      </c>
      <c r="P24" s="74">
        <v>29541</v>
      </c>
      <c r="Q24" s="74">
        <v>29541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464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465</v>
      </c>
      <c r="B2" s="147" t="s">
        <v>466</v>
      </c>
      <c r="C2" s="156" t="s">
        <v>408</v>
      </c>
      <c r="D2" s="165" t="s">
        <v>467</v>
      </c>
      <c r="E2" s="166"/>
      <c r="F2" s="143" t="s">
        <v>468</v>
      </c>
      <c r="G2" s="60"/>
      <c r="H2" s="60"/>
      <c r="I2" s="118"/>
      <c r="J2" s="143" t="s">
        <v>469</v>
      </c>
      <c r="K2" s="60"/>
      <c r="L2" s="60"/>
      <c r="M2" s="118"/>
      <c r="N2" s="143" t="s">
        <v>470</v>
      </c>
      <c r="O2" s="60"/>
      <c r="P2" s="60"/>
      <c r="Q2" s="118"/>
      <c r="R2" s="143" t="s">
        <v>471</v>
      </c>
      <c r="S2" s="60"/>
      <c r="T2" s="60"/>
      <c r="U2" s="118"/>
      <c r="V2" s="143" t="s">
        <v>472</v>
      </c>
      <c r="W2" s="60"/>
      <c r="X2" s="60"/>
      <c r="Y2" s="118"/>
      <c r="Z2" s="143" t="s">
        <v>473</v>
      </c>
      <c r="AA2" s="60"/>
      <c r="AB2" s="60"/>
      <c r="AC2" s="118"/>
      <c r="AD2" s="143" t="s">
        <v>474</v>
      </c>
      <c r="AE2" s="60"/>
      <c r="AF2" s="60"/>
      <c r="AG2" s="118"/>
      <c r="AH2" s="143" t="s">
        <v>475</v>
      </c>
      <c r="AI2" s="60"/>
      <c r="AJ2" s="60"/>
      <c r="AK2" s="118"/>
      <c r="AL2" s="143" t="s">
        <v>476</v>
      </c>
      <c r="AM2" s="60"/>
      <c r="AN2" s="60"/>
      <c r="AO2" s="118"/>
      <c r="AP2" s="143" t="s">
        <v>477</v>
      </c>
      <c r="AQ2" s="60"/>
      <c r="AR2" s="60"/>
      <c r="AS2" s="118"/>
      <c r="AT2" s="143" t="s">
        <v>478</v>
      </c>
      <c r="AU2" s="60"/>
      <c r="AV2" s="60"/>
      <c r="AW2" s="118"/>
      <c r="AX2" s="143" t="s">
        <v>479</v>
      </c>
      <c r="AY2" s="60"/>
      <c r="AZ2" s="60"/>
      <c r="BA2" s="118"/>
      <c r="BB2" s="143" t="s">
        <v>480</v>
      </c>
      <c r="BC2" s="60"/>
      <c r="BD2" s="60"/>
      <c r="BE2" s="118"/>
      <c r="BF2" s="143" t="s">
        <v>481</v>
      </c>
      <c r="BG2" s="60"/>
      <c r="BH2" s="60"/>
      <c r="BI2" s="118"/>
      <c r="BJ2" s="143" t="s">
        <v>482</v>
      </c>
      <c r="BK2" s="60"/>
      <c r="BL2" s="60"/>
      <c r="BM2" s="118"/>
      <c r="BN2" s="143" t="s">
        <v>483</v>
      </c>
      <c r="BO2" s="60"/>
      <c r="BP2" s="60"/>
      <c r="BQ2" s="118"/>
      <c r="BR2" s="143" t="s">
        <v>484</v>
      </c>
      <c r="BS2" s="60"/>
      <c r="BT2" s="60"/>
      <c r="BU2" s="118"/>
      <c r="BV2" s="143" t="s">
        <v>485</v>
      </c>
      <c r="BW2" s="60"/>
      <c r="BX2" s="60"/>
      <c r="BY2" s="118"/>
      <c r="BZ2" s="143" t="s">
        <v>486</v>
      </c>
      <c r="CA2" s="60"/>
      <c r="CB2" s="60"/>
      <c r="CC2" s="118"/>
      <c r="CD2" s="143" t="s">
        <v>487</v>
      </c>
      <c r="CE2" s="60"/>
      <c r="CF2" s="60"/>
      <c r="CG2" s="118"/>
      <c r="CH2" s="143" t="s">
        <v>488</v>
      </c>
      <c r="CI2" s="60"/>
      <c r="CJ2" s="60"/>
      <c r="CK2" s="118"/>
      <c r="CL2" s="143" t="s">
        <v>489</v>
      </c>
      <c r="CM2" s="60"/>
      <c r="CN2" s="60"/>
      <c r="CO2" s="118"/>
      <c r="CP2" s="143" t="s">
        <v>490</v>
      </c>
      <c r="CQ2" s="60"/>
      <c r="CR2" s="60"/>
      <c r="CS2" s="118"/>
      <c r="CT2" s="143" t="s">
        <v>491</v>
      </c>
      <c r="CU2" s="60"/>
      <c r="CV2" s="60"/>
      <c r="CW2" s="118"/>
      <c r="CX2" s="143" t="s">
        <v>492</v>
      </c>
      <c r="CY2" s="60"/>
      <c r="CZ2" s="60"/>
      <c r="DA2" s="118"/>
      <c r="DB2" s="143" t="s">
        <v>493</v>
      </c>
      <c r="DC2" s="60"/>
      <c r="DD2" s="60"/>
      <c r="DE2" s="118"/>
      <c r="DF2" s="143" t="s">
        <v>494</v>
      </c>
      <c r="DG2" s="60"/>
      <c r="DH2" s="60"/>
      <c r="DI2" s="118"/>
      <c r="DJ2" s="143" t="s">
        <v>495</v>
      </c>
      <c r="DK2" s="60"/>
      <c r="DL2" s="60"/>
      <c r="DM2" s="118"/>
      <c r="DN2" s="143" t="s">
        <v>496</v>
      </c>
      <c r="DO2" s="60"/>
      <c r="DP2" s="60"/>
      <c r="DQ2" s="118"/>
      <c r="DR2" s="143" t="s">
        <v>497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405</v>
      </c>
      <c r="E4" s="159" t="s">
        <v>406</v>
      </c>
      <c r="F4" s="159" t="s">
        <v>498</v>
      </c>
      <c r="G4" s="159" t="s">
        <v>499</v>
      </c>
      <c r="H4" s="159" t="s">
        <v>405</v>
      </c>
      <c r="I4" s="159" t="s">
        <v>406</v>
      </c>
      <c r="J4" s="159" t="s">
        <v>498</v>
      </c>
      <c r="K4" s="159" t="s">
        <v>499</v>
      </c>
      <c r="L4" s="159" t="s">
        <v>405</v>
      </c>
      <c r="M4" s="159" t="s">
        <v>406</v>
      </c>
      <c r="N4" s="159" t="s">
        <v>498</v>
      </c>
      <c r="O4" s="159" t="s">
        <v>499</v>
      </c>
      <c r="P4" s="159" t="s">
        <v>405</v>
      </c>
      <c r="Q4" s="159" t="s">
        <v>406</v>
      </c>
      <c r="R4" s="159" t="s">
        <v>498</v>
      </c>
      <c r="S4" s="159" t="s">
        <v>499</v>
      </c>
      <c r="T4" s="159" t="s">
        <v>405</v>
      </c>
      <c r="U4" s="159" t="s">
        <v>406</v>
      </c>
      <c r="V4" s="159" t="s">
        <v>498</v>
      </c>
      <c r="W4" s="159" t="s">
        <v>499</v>
      </c>
      <c r="X4" s="159" t="s">
        <v>405</v>
      </c>
      <c r="Y4" s="159" t="s">
        <v>406</v>
      </c>
      <c r="Z4" s="159" t="s">
        <v>498</v>
      </c>
      <c r="AA4" s="159" t="s">
        <v>499</v>
      </c>
      <c r="AB4" s="159" t="s">
        <v>405</v>
      </c>
      <c r="AC4" s="159" t="s">
        <v>406</v>
      </c>
      <c r="AD4" s="159" t="s">
        <v>498</v>
      </c>
      <c r="AE4" s="159" t="s">
        <v>499</v>
      </c>
      <c r="AF4" s="159" t="s">
        <v>405</v>
      </c>
      <c r="AG4" s="159" t="s">
        <v>406</v>
      </c>
      <c r="AH4" s="159" t="s">
        <v>498</v>
      </c>
      <c r="AI4" s="159" t="s">
        <v>499</v>
      </c>
      <c r="AJ4" s="159" t="s">
        <v>405</v>
      </c>
      <c r="AK4" s="159" t="s">
        <v>406</v>
      </c>
      <c r="AL4" s="159" t="s">
        <v>498</v>
      </c>
      <c r="AM4" s="159" t="s">
        <v>499</v>
      </c>
      <c r="AN4" s="159" t="s">
        <v>405</v>
      </c>
      <c r="AO4" s="159" t="s">
        <v>406</v>
      </c>
      <c r="AP4" s="159" t="s">
        <v>498</v>
      </c>
      <c r="AQ4" s="159" t="s">
        <v>499</v>
      </c>
      <c r="AR4" s="159" t="s">
        <v>405</v>
      </c>
      <c r="AS4" s="159" t="s">
        <v>406</v>
      </c>
      <c r="AT4" s="159" t="s">
        <v>498</v>
      </c>
      <c r="AU4" s="159" t="s">
        <v>499</v>
      </c>
      <c r="AV4" s="159" t="s">
        <v>405</v>
      </c>
      <c r="AW4" s="159" t="s">
        <v>406</v>
      </c>
      <c r="AX4" s="159" t="s">
        <v>498</v>
      </c>
      <c r="AY4" s="159" t="s">
        <v>499</v>
      </c>
      <c r="AZ4" s="159" t="s">
        <v>405</v>
      </c>
      <c r="BA4" s="159" t="s">
        <v>406</v>
      </c>
      <c r="BB4" s="159" t="s">
        <v>498</v>
      </c>
      <c r="BC4" s="159" t="s">
        <v>499</v>
      </c>
      <c r="BD4" s="159" t="s">
        <v>405</v>
      </c>
      <c r="BE4" s="159" t="s">
        <v>406</v>
      </c>
      <c r="BF4" s="159" t="s">
        <v>498</v>
      </c>
      <c r="BG4" s="159" t="s">
        <v>499</v>
      </c>
      <c r="BH4" s="159" t="s">
        <v>405</v>
      </c>
      <c r="BI4" s="159" t="s">
        <v>406</v>
      </c>
      <c r="BJ4" s="159" t="s">
        <v>498</v>
      </c>
      <c r="BK4" s="159" t="s">
        <v>499</v>
      </c>
      <c r="BL4" s="159" t="s">
        <v>405</v>
      </c>
      <c r="BM4" s="159" t="s">
        <v>406</v>
      </c>
      <c r="BN4" s="159" t="s">
        <v>498</v>
      </c>
      <c r="BO4" s="159" t="s">
        <v>499</v>
      </c>
      <c r="BP4" s="159" t="s">
        <v>405</v>
      </c>
      <c r="BQ4" s="159" t="s">
        <v>406</v>
      </c>
      <c r="BR4" s="159" t="s">
        <v>498</v>
      </c>
      <c r="BS4" s="159" t="s">
        <v>499</v>
      </c>
      <c r="BT4" s="159" t="s">
        <v>405</v>
      </c>
      <c r="BU4" s="159" t="s">
        <v>406</v>
      </c>
      <c r="BV4" s="159" t="s">
        <v>498</v>
      </c>
      <c r="BW4" s="159" t="s">
        <v>499</v>
      </c>
      <c r="BX4" s="159" t="s">
        <v>405</v>
      </c>
      <c r="BY4" s="159" t="s">
        <v>406</v>
      </c>
      <c r="BZ4" s="159" t="s">
        <v>498</v>
      </c>
      <c r="CA4" s="159" t="s">
        <v>499</v>
      </c>
      <c r="CB4" s="159" t="s">
        <v>405</v>
      </c>
      <c r="CC4" s="159" t="s">
        <v>406</v>
      </c>
      <c r="CD4" s="159" t="s">
        <v>498</v>
      </c>
      <c r="CE4" s="159" t="s">
        <v>499</v>
      </c>
      <c r="CF4" s="159" t="s">
        <v>405</v>
      </c>
      <c r="CG4" s="159" t="s">
        <v>406</v>
      </c>
      <c r="CH4" s="159" t="s">
        <v>498</v>
      </c>
      <c r="CI4" s="159" t="s">
        <v>499</v>
      </c>
      <c r="CJ4" s="159" t="s">
        <v>405</v>
      </c>
      <c r="CK4" s="159" t="s">
        <v>406</v>
      </c>
      <c r="CL4" s="159" t="s">
        <v>498</v>
      </c>
      <c r="CM4" s="159" t="s">
        <v>499</v>
      </c>
      <c r="CN4" s="159" t="s">
        <v>405</v>
      </c>
      <c r="CO4" s="159" t="s">
        <v>406</v>
      </c>
      <c r="CP4" s="159" t="s">
        <v>498</v>
      </c>
      <c r="CQ4" s="159" t="s">
        <v>499</v>
      </c>
      <c r="CR4" s="159" t="s">
        <v>405</v>
      </c>
      <c r="CS4" s="159" t="s">
        <v>406</v>
      </c>
      <c r="CT4" s="159" t="s">
        <v>498</v>
      </c>
      <c r="CU4" s="159" t="s">
        <v>499</v>
      </c>
      <c r="CV4" s="159" t="s">
        <v>405</v>
      </c>
      <c r="CW4" s="159" t="s">
        <v>406</v>
      </c>
      <c r="CX4" s="159" t="s">
        <v>498</v>
      </c>
      <c r="CY4" s="159" t="s">
        <v>499</v>
      </c>
      <c r="CZ4" s="159" t="s">
        <v>405</v>
      </c>
      <c r="DA4" s="159" t="s">
        <v>406</v>
      </c>
      <c r="DB4" s="159" t="s">
        <v>498</v>
      </c>
      <c r="DC4" s="159" t="s">
        <v>499</v>
      </c>
      <c r="DD4" s="159" t="s">
        <v>405</v>
      </c>
      <c r="DE4" s="159" t="s">
        <v>406</v>
      </c>
      <c r="DF4" s="159" t="s">
        <v>498</v>
      </c>
      <c r="DG4" s="159" t="s">
        <v>499</v>
      </c>
      <c r="DH4" s="159" t="s">
        <v>405</v>
      </c>
      <c r="DI4" s="159" t="s">
        <v>406</v>
      </c>
      <c r="DJ4" s="159" t="s">
        <v>498</v>
      </c>
      <c r="DK4" s="159" t="s">
        <v>499</v>
      </c>
      <c r="DL4" s="159" t="s">
        <v>405</v>
      </c>
      <c r="DM4" s="159" t="s">
        <v>406</v>
      </c>
      <c r="DN4" s="159" t="s">
        <v>498</v>
      </c>
      <c r="DO4" s="159" t="s">
        <v>499</v>
      </c>
      <c r="DP4" s="159" t="s">
        <v>405</v>
      </c>
      <c r="DQ4" s="159" t="s">
        <v>406</v>
      </c>
      <c r="DR4" s="159" t="s">
        <v>498</v>
      </c>
      <c r="DS4" s="159" t="s">
        <v>499</v>
      </c>
      <c r="DT4" s="159" t="s">
        <v>405</v>
      </c>
      <c r="DU4" s="159" t="s">
        <v>406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415</v>
      </c>
      <c r="E6" s="142" t="s">
        <v>415</v>
      </c>
      <c r="F6" s="164"/>
      <c r="G6" s="161"/>
      <c r="H6" s="142" t="s">
        <v>415</v>
      </c>
      <c r="I6" s="142" t="s">
        <v>415</v>
      </c>
      <c r="J6" s="164"/>
      <c r="K6" s="161"/>
      <c r="L6" s="142" t="s">
        <v>415</v>
      </c>
      <c r="M6" s="142" t="s">
        <v>415</v>
      </c>
      <c r="N6" s="164"/>
      <c r="O6" s="161"/>
      <c r="P6" s="142" t="s">
        <v>415</v>
      </c>
      <c r="Q6" s="142" t="s">
        <v>415</v>
      </c>
      <c r="R6" s="164"/>
      <c r="S6" s="161"/>
      <c r="T6" s="142" t="s">
        <v>415</v>
      </c>
      <c r="U6" s="142" t="s">
        <v>415</v>
      </c>
      <c r="V6" s="164"/>
      <c r="W6" s="161"/>
      <c r="X6" s="142" t="s">
        <v>415</v>
      </c>
      <c r="Y6" s="142" t="s">
        <v>415</v>
      </c>
      <c r="Z6" s="164"/>
      <c r="AA6" s="161"/>
      <c r="AB6" s="142" t="s">
        <v>415</v>
      </c>
      <c r="AC6" s="142" t="s">
        <v>415</v>
      </c>
      <c r="AD6" s="164"/>
      <c r="AE6" s="161"/>
      <c r="AF6" s="142" t="s">
        <v>415</v>
      </c>
      <c r="AG6" s="142" t="s">
        <v>415</v>
      </c>
      <c r="AH6" s="164"/>
      <c r="AI6" s="161"/>
      <c r="AJ6" s="142" t="s">
        <v>415</v>
      </c>
      <c r="AK6" s="142" t="s">
        <v>415</v>
      </c>
      <c r="AL6" s="164"/>
      <c r="AM6" s="161"/>
      <c r="AN6" s="142" t="s">
        <v>415</v>
      </c>
      <c r="AO6" s="142" t="s">
        <v>415</v>
      </c>
      <c r="AP6" s="164"/>
      <c r="AQ6" s="161"/>
      <c r="AR6" s="142" t="s">
        <v>415</v>
      </c>
      <c r="AS6" s="142" t="s">
        <v>415</v>
      </c>
      <c r="AT6" s="164"/>
      <c r="AU6" s="161"/>
      <c r="AV6" s="142" t="s">
        <v>415</v>
      </c>
      <c r="AW6" s="142" t="s">
        <v>415</v>
      </c>
      <c r="AX6" s="164"/>
      <c r="AY6" s="161"/>
      <c r="AZ6" s="142" t="s">
        <v>415</v>
      </c>
      <c r="BA6" s="142" t="s">
        <v>415</v>
      </c>
      <c r="BB6" s="164"/>
      <c r="BC6" s="161"/>
      <c r="BD6" s="142" t="s">
        <v>415</v>
      </c>
      <c r="BE6" s="142" t="s">
        <v>415</v>
      </c>
      <c r="BF6" s="164"/>
      <c r="BG6" s="161"/>
      <c r="BH6" s="142" t="s">
        <v>415</v>
      </c>
      <c r="BI6" s="142" t="s">
        <v>415</v>
      </c>
      <c r="BJ6" s="164"/>
      <c r="BK6" s="161"/>
      <c r="BL6" s="142" t="s">
        <v>415</v>
      </c>
      <c r="BM6" s="142" t="s">
        <v>415</v>
      </c>
      <c r="BN6" s="164"/>
      <c r="BO6" s="161"/>
      <c r="BP6" s="142" t="s">
        <v>415</v>
      </c>
      <c r="BQ6" s="142" t="s">
        <v>415</v>
      </c>
      <c r="BR6" s="164"/>
      <c r="BS6" s="161"/>
      <c r="BT6" s="142" t="s">
        <v>415</v>
      </c>
      <c r="BU6" s="142" t="s">
        <v>415</v>
      </c>
      <c r="BV6" s="164"/>
      <c r="BW6" s="161"/>
      <c r="BX6" s="142" t="s">
        <v>415</v>
      </c>
      <c r="BY6" s="142" t="s">
        <v>415</v>
      </c>
      <c r="BZ6" s="164"/>
      <c r="CA6" s="161"/>
      <c r="CB6" s="142" t="s">
        <v>415</v>
      </c>
      <c r="CC6" s="142" t="s">
        <v>415</v>
      </c>
      <c r="CD6" s="164"/>
      <c r="CE6" s="161"/>
      <c r="CF6" s="142" t="s">
        <v>415</v>
      </c>
      <c r="CG6" s="142" t="s">
        <v>415</v>
      </c>
      <c r="CH6" s="164"/>
      <c r="CI6" s="161"/>
      <c r="CJ6" s="142" t="s">
        <v>415</v>
      </c>
      <c r="CK6" s="142" t="s">
        <v>415</v>
      </c>
      <c r="CL6" s="164"/>
      <c r="CM6" s="161"/>
      <c r="CN6" s="142" t="s">
        <v>415</v>
      </c>
      <c r="CO6" s="142" t="s">
        <v>415</v>
      </c>
      <c r="CP6" s="164"/>
      <c r="CQ6" s="161"/>
      <c r="CR6" s="142" t="s">
        <v>415</v>
      </c>
      <c r="CS6" s="142" t="s">
        <v>415</v>
      </c>
      <c r="CT6" s="164"/>
      <c r="CU6" s="161"/>
      <c r="CV6" s="142" t="s">
        <v>415</v>
      </c>
      <c r="CW6" s="142" t="s">
        <v>415</v>
      </c>
      <c r="CX6" s="164"/>
      <c r="CY6" s="161"/>
      <c r="CZ6" s="142" t="s">
        <v>415</v>
      </c>
      <c r="DA6" s="142" t="s">
        <v>415</v>
      </c>
      <c r="DB6" s="164"/>
      <c r="DC6" s="161"/>
      <c r="DD6" s="142" t="s">
        <v>415</v>
      </c>
      <c r="DE6" s="142" t="s">
        <v>415</v>
      </c>
      <c r="DF6" s="164"/>
      <c r="DG6" s="161"/>
      <c r="DH6" s="142" t="s">
        <v>415</v>
      </c>
      <c r="DI6" s="142" t="s">
        <v>415</v>
      </c>
      <c r="DJ6" s="164"/>
      <c r="DK6" s="161"/>
      <c r="DL6" s="142" t="s">
        <v>415</v>
      </c>
      <c r="DM6" s="142" t="s">
        <v>415</v>
      </c>
      <c r="DN6" s="164"/>
      <c r="DO6" s="161"/>
      <c r="DP6" s="142" t="s">
        <v>415</v>
      </c>
      <c r="DQ6" s="142" t="s">
        <v>415</v>
      </c>
      <c r="DR6" s="164"/>
      <c r="DS6" s="161"/>
      <c r="DT6" s="142" t="s">
        <v>415</v>
      </c>
      <c r="DU6" s="142" t="s">
        <v>415</v>
      </c>
    </row>
    <row r="7" spans="1:125" s="61" customFormat="1" ht="12" customHeight="1">
      <c r="A7" s="48" t="s">
        <v>416</v>
      </c>
      <c r="B7" s="48">
        <v>18000</v>
      </c>
      <c r="C7" s="48" t="s">
        <v>412</v>
      </c>
      <c r="D7" s="70">
        <f>SUM(D8:D14)</f>
        <v>3354320</v>
      </c>
      <c r="E7" s="70">
        <f>SUM(E8:E14)</f>
        <v>895013</v>
      </c>
      <c r="F7" s="49">
        <f>COUNTIF(F8:F14,"&lt;&gt;")</f>
        <v>7</v>
      </c>
      <c r="G7" s="49">
        <f>COUNTIF(G8:G14,"&lt;&gt;")</f>
        <v>7</v>
      </c>
      <c r="H7" s="70">
        <f>SUM(H8:H14)</f>
        <v>1675910</v>
      </c>
      <c r="I7" s="70">
        <f>SUM(I8:I14)</f>
        <v>342295</v>
      </c>
      <c r="J7" s="49">
        <f>COUNTIF(J8:J14,"&lt;&gt;")</f>
        <v>7</v>
      </c>
      <c r="K7" s="49">
        <f>COUNTIF(K8:K14,"&lt;&gt;")</f>
        <v>7</v>
      </c>
      <c r="L7" s="70">
        <f>SUM(L8:L14)</f>
        <v>1051393</v>
      </c>
      <c r="M7" s="70">
        <f>SUM(M8:M14)</f>
        <v>523846</v>
      </c>
      <c r="N7" s="49">
        <f>COUNTIF(N8:N14,"&lt;&gt;")</f>
        <v>3</v>
      </c>
      <c r="O7" s="49">
        <f>COUNTIF(O8:O14,"&lt;&gt;")</f>
        <v>3</v>
      </c>
      <c r="P7" s="70">
        <f>SUM(P8:P14)</f>
        <v>447078</v>
      </c>
      <c r="Q7" s="70">
        <f>SUM(Q8:Q14)</f>
        <v>2471</v>
      </c>
      <c r="R7" s="49">
        <f>COUNTIF(R8:R14,"&lt;&gt;")</f>
        <v>2</v>
      </c>
      <c r="S7" s="49">
        <f>COUNTIF(S8:S14,"&lt;&gt;")</f>
        <v>2</v>
      </c>
      <c r="T7" s="70">
        <f>SUM(T8:T14)</f>
        <v>179939</v>
      </c>
      <c r="U7" s="70">
        <f>SUM(U8:U14)</f>
        <v>26401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416</v>
      </c>
      <c r="B8" s="64" t="s">
        <v>456</v>
      </c>
      <c r="C8" s="51" t="s">
        <v>457</v>
      </c>
      <c r="D8" s="72">
        <f aca="true" t="shared" si="0" ref="D8:E14">SUM(H8,L8,P8,T8,X8,AB8,AF8,AJ8,AN8,AR8,AV8,AZ8,BD8,BH8,BL8,BP8,BT8,BX8,CB8,CF8,CJ8,CN8,CR8,CV8,CZ8,DD8,DH8,DL8,DP8,DT8)</f>
        <v>354172</v>
      </c>
      <c r="E8" s="72">
        <f t="shared" si="0"/>
        <v>65357</v>
      </c>
      <c r="F8" s="54" t="s">
        <v>644</v>
      </c>
      <c r="G8" s="52" t="s">
        <v>622</v>
      </c>
      <c r="H8" s="72">
        <v>194086</v>
      </c>
      <c r="I8" s="72">
        <v>35816</v>
      </c>
      <c r="J8" s="66" t="s">
        <v>623</v>
      </c>
      <c r="K8" s="52" t="s">
        <v>624</v>
      </c>
      <c r="L8" s="72">
        <v>160086</v>
      </c>
      <c r="M8" s="72">
        <v>29541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416</v>
      </c>
      <c r="B9" s="64" t="s">
        <v>436</v>
      </c>
      <c r="C9" s="51" t="s">
        <v>437</v>
      </c>
      <c r="D9" s="72">
        <f t="shared" si="0"/>
        <v>971289</v>
      </c>
      <c r="E9" s="72">
        <f t="shared" si="0"/>
        <v>0</v>
      </c>
      <c r="F9" s="66" t="s">
        <v>645</v>
      </c>
      <c r="G9" s="52" t="s">
        <v>625</v>
      </c>
      <c r="H9" s="72">
        <v>314396</v>
      </c>
      <c r="I9" s="72">
        <v>0</v>
      </c>
      <c r="J9" s="66" t="s">
        <v>626</v>
      </c>
      <c r="K9" s="52" t="s">
        <v>627</v>
      </c>
      <c r="L9" s="72">
        <v>162472</v>
      </c>
      <c r="M9" s="72">
        <v>0</v>
      </c>
      <c r="N9" s="66" t="s">
        <v>628</v>
      </c>
      <c r="O9" s="52" t="s">
        <v>629</v>
      </c>
      <c r="P9" s="72">
        <v>401835</v>
      </c>
      <c r="Q9" s="72">
        <v>0</v>
      </c>
      <c r="R9" s="66" t="s">
        <v>630</v>
      </c>
      <c r="S9" s="52" t="s">
        <v>631</v>
      </c>
      <c r="T9" s="72">
        <v>92586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416</v>
      </c>
      <c r="B10" s="64" t="s">
        <v>426</v>
      </c>
      <c r="C10" s="51" t="s">
        <v>500</v>
      </c>
      <c r="D10" s="72">
        <f t="shared" si="0"/>
        <v>566332</v>
      </c>
      <c r="E10" s="72">
        <f t="shared" si="0"/>
        <v>0</v>
      </c>
      <c r="F10" s="66" t="s">
        <v>646</v>
      </c>
      <c r="G10" s="52" t="s">
        <v>632</v>
      </c>
      <c r="H10" s="72">
        <v>333107</v>
      </c>
      <c r="I10" s="72">
        <v>0</v>
      </c>
      <c r="J10" s="66" t="s">
        <v>633</v>
      </c>
      <c r="K10" s="52" t="s">
        <v>634</v>
      </c>
      <c r="L10" s="72">
        <v>233225</v>
      </c>
      <c r="M10" s="72">
        <v>0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416</v>
      </c>
      <c r="B11" s="64" t="s">
        <v>442</v>
      </c>
      <c r="C11" s="51" t="s">
        <v>443</v>
      </c>
      <c r="D11" s="72">
        <f t="shared" si="0"/>
        <v>989582</v>
      </c>
      <c r="E11" s="72">
        <f t="shared" si="0"/>
        <v>133035</v>
      </c>
      <c r="F11" s="66" t="s">
        <v>647</v>
      </c>
      <c r="G11" s="52" t="s">
        <v>635</v>
      </c>
      <c r="H11" s="72">
        <v>797434</v>
      </c>
      <c r="I11" s="72">
        <v>115993</v>
      </c>
      <c r="J11" s="66" t="s">
        <v>636</v>
      </c>
      <c r="K11" s="52" t="s">
        <v>637</v>
      </c>
      <c r="L11" s="72">
        <v>146905</v>
      </c>
      <c r="M11" s="72">
        <v>17042</v>
      </c>
      <c r="N11" s="66" t="s">
        <v>638</v>
      </c>
      <c r="O11" s="52" t="s">
        <v>639</v>
      </c>
      <c r="P11" s="72">
        <v>45243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416</v>
      </c>
      <c r="B12" s="54" t="s">
        <v>438</v>
      </c>
      <c r="C12" s="53" t="s">
        <v>439</v>
      </c>
      <c r="D12" s="74">
        <f t="shared" si="0"/>
        <v>0</v>
      </c>
      <c r="E12" s="74">
        <f t="shared" si="0"/>
        <v>520355</v>
      </c>
      <c r="F12" s="54" t="s">
        <v>626</v>
      </c>
      <c r="G12" s="53" t="s">
        <v>627</v>
      </c>
      <c r="H12" s="74">
        <v>0</v>
      </c>
      <c r="I12" s="74">
        <v>155693</v>
      </c>
      <c r="J12" s="54" t="s">
        <v>628</v>
      </c>
      <c r="K12" s="53" t="s">
        <v>629</v>
      </c>
      <c r="L12" s="74">
        <v>0</v>
      </c>
      <c r="M12" s="74">
        <v>364662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416</v>
      </c>
      <c r="B13" s="54" t="s">
        <v>429</v>
      </c>
      <c r="C13" s="53" t="s">
        <v>430</v>
      </c>
      <c r="D13" s="74">
        <f t="shared" si="0"/>
        <v>0</v>
      </c>
      <c r="E13" s="74">
        <f t="shared" si="0"/>
        <v>46427</v>
      </c>
      <c r="F13" s="54" t="s">
        <v>633</v>
      </c>
      <c r="G13" s="53" t="s">
        <v>634</v>
      </c>
      <c r="H13" s="74">
        <v>0</v>
      </c>
      <c r="I13" s="74">
        <v>34793</v>
      </c>
      <c r="J13" s="54" t="s">
        <v>630</v>
      </c>
      <c r="K13" s="53" t="s">
        <v>631</v>
      </c>
      <c r="L13" s="74">
        <v>0</v>
      </c>
      <c r="M13" s="74">
        <v>11634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416</v>
      </c>
      <c r="B14" s="54" t="s">
        <v>433</v>
      </c>
      <c r="C14" s="53" t="s">
        <v>419</v>
      </c>
      <c r="D14" s="74">
        <f t="shared" si="0"/>
        <v>472945</v>
      </c>
      <c r="E14" s="74">
        <f t="shared" si="0"/>
        <v>129839</v>
      </c>
      <c r="F14" s="54" t="s">
        <v>645</v>
      </c>
      <c r="G14" s="53" t="s">
        <v>625</v>
      </c>
      <c r="H14" s="74">
        <v>36887</v>
      </c>
      <c r="I14" s="74">
        <v>0</v>
      </c>
      <c r="J14" s="54" t="s">
        <v>640</v>
      </c>
      <c r="K14" s="53" t="s">
        <v>641</v>
      </c>
      <c r="L14" s="74">
        <v>348705</v>
      </c>
      <c r="M14" s="74">
        <v>100967</v>
      </c>
      <c r="N14" s="54" t="s">
        <v>638</v>
      </c>
      <c r="O14" s="53" t="s">
        <v>639</v>
      </c>
      <c r="P14" s="74">
        <v>0</v>
      </c>
      <c r="Q14" s="74">
        <v>2471</v>
      </c>
      <c r="R14" s="54" t="s">
        <v>642</v>
      </c>
      <c r="S14" s="53" t="s">
        <v>643</v>
      </c>
      <c r="T14" s="74">
        <v>87353</v>
      </c>
      <c r="U14" s="74">
        <v>26401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501</v>
      </c>
      <c r="D2" s="25" t="s">
        <v>107</v>
      </c>
      <c r="E2" s="144" t="s">
        <v>502</v>
      </c>
      <c r="F2" s="3"/>
      <c r="G2" s="3"/>
      <c r="H2" s="3"/>
      <c r="I2" s="3"/>
      <c r="J2" s="3"/>
      <c r="K2" s="3"/>
      <c r="L2" s="3" t="str">
        <f>LEFT(D2,2)</f>
        <v>18</v>
      </c>
      <c r="M2" s="3" t="str">
        <f>IF(L2&lt;&gt;"",VLOOKUP(L2,$AK$6:$AL$34,2,FALSE),"-")</f>
        <v>福井県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503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504</v>
      </c>
      <c r="C6" s="192"/>
      <c r="D6" s="193"/>
      <c r="E6" s="13" t="s">
        <v>41</v>
      </c>
      <c r="F6" s="14" t="s">
        <v>43</v>
      </c>
      <c r="H6" s="169" t="s">
        <v>505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506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521232</v>
      </c>
      <c r="F7" s="17">
        <f aca="true" t="shared" si="1" ref="F7:F12">AF14</f>
        <v>117687</v>
      </c>
      <c r="H7" s="175" t="s">
        <v>409</v>
      </c>
      <c r="I7" s="175" t="s">
        <v>507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508</v>
      </c>
      <c r="AE7" s="40" t="s">
        <v>509</v>
      </c>
      <c r="AF7" s="36">
        <f aca="true" ca="1" t="shared" si="4" ref="AF7:AF38">IF(AF$2=0,INDIRECT("'"&amp;AD7&amp;"'!"&amp;AE7&amp;$AI$2),0)</f>
        <v>521232</v>
      </c>
      <c r="AG7" s="40"/>
      <c r="AH7" s="122" t="str">
        <f>+'廃棄物事業経費（歳入）'!B7</f>
        <v>18000</v>
      </c>
      <c r="AI7" s="2">
        <v>7</v>
      </c>
      <c r="AK7" s="26" t="s">
        <v>510</v>
      </c>
      <c r="AL7" s="28" t="s">
        <v>7</v>
      </c>
    </row>
    <row r="8" spans="2:38" ht="19.5" customHeight="1">
      <c r="B8" s="187" t="s">
        <v>511</v>
      </c>
      <c r="C8" s="189"/>
      <c r="D8" s="189"/>
      <c r="E8" s="17">
        <f t="shared" si="0"/>
        <v>5163</v>
      </c>
      <c r="F8" s="17">
        <f t="shared" si="1"/>
        <v>117</v>
      </c>
      <c r="H8" s="178"/>
      <c r="I8" s="178"/>
      <c r="J8" s="169" t="s">
        <v>87</v>
      </c>
      <c r="K8" s="182"/>
      <c r="L8" s="17">
        <f t="shared" si="2"/>
        <v>614266</v>
      </c>
      <c r="M8" s="17">
        <f t="shared" si="3"/>
        <v>270458</v>
      </c>
      <c r="AC8" s="15" t="s">
        <v>511</v>
      </c>
      <c r="AD8" s="41" t="s">
        <v>508</v>
      </c>
      <c r="AE8" s="40" t="s">
        <v>512</v>
      </c>
      <c r="AF8" s="36">
        <f ca="1" t="shared" si="4"/>
        <v>5163</v>
      </c>
      <c r="AG8" s="40"/>
      <c r="AH8" s="122" t="str">
        <f>+'廃棄物事業経費（歳入）'!B8</f>
        <v>18201</v>
      </c>
      <c r="AI8" s="2">
        <v>8</v>
      </c>
      <c r="AK8" s="26" t="s">
        <v>513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516500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0</v>
      </c>
      <c r="M9" s="17">
        <f t="shared" si="3"/>
        <v>0</v>
      </c>
      <c r="AC9" s="15" t="s">
        <v>80</v>
      </c>
      <c r="AD9" s="41" t="s">
        <v>508</v>
      </c>
      <c r="AE9" s="40" t="s">
        <v>514</v>
      </c>
      <c r="AF9" s="36">
        <f ca="1" t="shared" si="4"/>
        <v>516500</v>
      </c>
      <c r="AG9" s="40"/>
      <c r="AH9" s="122" t="str">
        <f>+'廃棄物事業経費（歳入）'!B9</f>
        <v>18202</v>
      </c>
      <c r="AI9" s="2">
        <v>9</v>
      </c>
      <c r="AK9" s="26" t="s">
        <v>515</v>
      </c>
      <c r="AL9" s="28" t="s">
        <v>9</v>
      </c>
    </row>
    <row r="10" spans="2:38" ht="19.5" customHeight="1">
      <c r="B10" s="187" t="s">
        <v>516</v>
      </c>
      <c r="C10" s="189"/>
      <c r="D10" s="189"/>
      <c r="E10" s="17">
        <f t="shared" si="0"/>
        <v>784985</v>
      </c>
      <c r="F10" s="17">
        <f t="shared" si="1"/>
        <v>28834</v>
      </c>
      <c r="H10" s="178"/>
      <c r="I10" s="179"/>
      <c r="J10" s="169" t="s">
        <v>0</v>
      </c>
      <c r="K10" s="171"/>
      <c r="L10" s="17">
        <f t="shared" si="2"/>
        <v>62768</v>
      </c>
      <c r="M10" s="17">
        <f t="shared" si="3"/>
        <v>0</v>
      </c>
      <c r="AC10" s="15" t="s">
        <v>516</v>
      </c>
      <c r="AD10" s="41" t="s">
        <v>508</v>
      </c>
      <c r="AE10" s="40" t="s">
        <v>517</v>
      </c>
      <c r="AF10" s="36">
        <f ca="1" t="shared" si="4"/>
        <v>784985</v>
      </c>
      <c r="AG10" s="40"/>
      <c r="AH10" s="122" t="str">
        <f>+'廃棄物事業経費（歳入）'!B10</f>
        <v>18204</v>
      </c>
      <c r="AI10" s="2">
        <v>10</v>
      </c>
      <c r="AK10" s="26" t="s">
        <v>518</v>
      </c>
      <c r="AL10" s="28" t="s">
        <v>10</v>
      </c>
    </row>
    <row r="11" spans="2:38" ht="19.5" customHeight="1">
      <c r="B11" s="187" t="s">
        <v>519</v>
      </c>
      <c r="C11" s="189"/>
      <c r="D11" s="189"/>
      <c r="E11" s="17">
        <f t="shared" si="0"/>
        <v>3354320</v>
      </c>
      <c r="F11" s="17">
        <f t="shared" si="1"/>
        <v>895013</v>
      </c>
      <c r="H11" s="178"/>
      <c r="I11" s="190" t="s">
        <v>57</v>
      </c>
      <c r="J11" s="190"/>
      <c r="K11" s="190"/>
      <c r="L11" s="17">
        <f t="shared" si="2"/>
        <v>3775</v>
      </c>
      <c r="M11" s="17">
        <f t="shared" si="3"/>
        <v>42454</v>
      </c>
      <c r="AC11" s="15" t="s">
        <v>519</v>
      </c>
      <c r="AD11" s="41" t="s">
        <v>508</v>
      </c>
      <c r="AE11" s="40" t="s">
        <v>520</v>
      </c>
      <c r="AF11" s="36">
        <f ca="1" t="shared" si="4"/>
        <v>3354320</v>
      </c>
      <c r="AG11" s="40"/>
      <c r="AH11" s="122" t="str">
        <f>+'廃棄物事業経費（歳入）'!B11</f>
        <v>18205</v>
      </c>
      <c r="AI11" s="2">
        <v>11</v>
      </c>
      <c r="AK11" s="26" t="s">
        <v>521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266093</v>
      </c>
      <c r="F12" s="17">
        <f t="shared" si="1"/>
        <v>338</v>
      </c>
      <c r="H12" s="178"/>
      <c r="I12" s="190" t="s">
        <v>522</v>
      </c>
      <c r="J12" s="190"/>
      <c r="K12" s="190"/>
      <c r="L12" s="17">
        <f t="shared" si="2"/>
        <v>493401</v>
      </c>
      <c r="M12" s="17">
        <f t="shared" si="3"/>
        <v>0</v>
      </c>
      <c r="AC12" s="15" t="s">
        <v>0</v>
      </c>
      <c r="AD12" s="41" t="s">
        <v>508</v>
      </c>
      <c r="AE12" s="40" t="s">
        <v>523</v>
      </c>
      <c r="AF12" s="36">
        <f ca="1" t="shared" si="4"/>
        <v>266093</v>
      </c>
      <c r="AG12" s="40"/>
      <c r="AH12" s="122" t="str">
        <f>+'廃棄物事業経費（歳入）'!B12</f>
        <v>18206</v>
      </c>
      <c r="AI12" s="2">
        <v>12</v>
      </c>
      <c r="AK12" s="26" t="s">
        <v>524</v>
      </c>
      <c r="AL12" s="28" t="s">
        <v>12</v>
      </c>
    </row>
    <row r="13" spans="2:38" ht="19.5" customHeight="1">
      <c r="B13" s="183" t="s">
        <v>525</v>
      </c>
      <c r="C13" s="191"/>
      <c r="D13" s="191"/>
      <c r="E13" s="18">
        <f>SUM(E7:E12)</f>
        <v>5448293</v>
      </c>
      <c r="F13" s="18">
        <f>SUM(F7:F12)</f>
        <v>1041989</v>
      </c>
      <c r="H13" s="178"/>
      <c r="I13" s="172" t="s">
        <v>413</v>
      </c>
      <c r="J13" s="173"/>
      <c r="K13" s="174"/>
      <c r="L13" s="19">
        <f>SUM(L7:L12)</f>
        <v>1174210</v>
      </c>
      <c r="M13" s="19">
        <f>SUM(M7:M12)</f>
        <v>312912</v>
      </c>
      <c r="AC13" s="15" t="s">
        <v>54</v>
      </c>
      <c r="AD13" s="41" t="s">
        <v>508</v>
      </c>
      <c r="AE13" s="40" t="s">
        <v>526</v>
      </c>
      <c r="AF13" s="36">
        <f ca="1" t="shared" si="4"/>
        <v>8183529</v>
      </c>
      <c r="AG13" s="40"/>
      <c r="AH13" s="122" t="str">
        <f>+'廃棄物事業経費（歳入）'!B13</f>
        <v>18207</v>
      </c>
      <c r="AI13" s="2">
        <v>13</v>
      </c>
      <c r="AK13" s="26" t="s">
        <v>527</v>
      </c>
      <c r="AL13" s="28" t="s">
        <v>13</v>
      </c>
    </row>
    <row r="14" spans="2:38" ht="19.5" customHeight="1">
      <c r="B14" s="20"/>
      <c r="C14" s="185" t="s">
        <v>528</v>
      </c>
      <c r="D14" s="186"/>
      <c r="E14" s="22">
        <f>E13-E11</f>
        <v>2093973</v>
      </c>
      <c r="F14" s="22">
        <f>F13-F11</f>
        <v>146976</v>
      </c>
      <c r="H14" s="179"/>
      <c r="I14" s="20"/>
      <c r="J14" s="24"/>
      <c r="K14" s="21" t="s">
        <v>528</v>
      </c>
      <c r="L14" s="23">
        <f>L13-L12</f>
        <v>680809</v>
      </c>
      <c r="M14" s="23">
        <f>M13-M12</f>
        <v>312912</v>
      </c>
      <c r="AC14" s="15" t="s">
        <v>77</v>
      </c>
      <c r="AD14" s="41" t="s">
        <v>508</v>
      </c>
      <c r="AE14" s="40" t="s">
        <v>529</v>
      </c>
      <c r="AF14" s="36">
        <f ca="1" t="shared" si="4"/>
        <v>117687</v>
      </c>
      <c r="AG14" s="40"/>
      <c r="AH14" s="122" t="str">
        <f>+'廃棄物事業経費（歳入）'!B14</f>
        <v>18208</v>
      </c>
      <c r="AI14" s="2">
        <v>14</v>
      </c>
      <c r="AK14" s="26" t="s">
        <v>530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8183529</v>
      </c>
      <c r="F15" s="17">
        <f>AF20</f>
        <v>1271864</v>
      </c>
      <c r="H15" s="175" t="s">
        <v>531</v>
      </c>
      <c r="I15" s="175" t="s">
        <v>532</v>
      </c>
      <c r="J15" s="16" t="s">
        <v>91</v>
      </c>
      <c r="K15" s="27"/>
      <c r="L15" s="17">
        <f aca="true" t="shared" si="5" ref="L15:L28">AF27</f>
        <v>795523</v>
      </c>
      <c r="M15" s="17">
        <f aca="true" t="shared" si="6" ref="M15:M28">AF48</f>
        <v>140530</v>
      </c>
      <c r="AC15" s="15" t="s">
        <v>511</v>
      </c>
      <c r="AD15" s="41" t="s">
        <v>508</v>
      </c>
      <c r="AE15" s="40" t="s">
        <v>533</v>
      </c>
      <c r="AF15" s="36">
        <f ca="1" t="shared" si="4"/>
        <v>117</v>
      </c>
      <c r="AG15" s="40"/>
      <c r="AH15" s="122" t="str">
        <f>+'廃棄物事業経費（歳入）'!B15</f>
        <v>18209</v>
      </c>
      <c r="AI15" s="2">
        <v>15</v>
      </c>
      <c r="AK15" s="26" t="s">
        <v>534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13631822</v>
      </c>
      <c r="F16" s="18">
        <f>SUM(F13,F15)</f>
        <v>2313853</v>
      </c>
      <c r="H16" s="176"/>
      <c r="I16" s="178"/>
      <c r="J16" s="178" t="s">
        <v>535</v>
      </c>
      <c r="K16" s="13" t="s">
        <v>93</v>
      </c>
      <c r="L16" s="17">
        <f t="shared" si="5"/>
        <v>193419</v>
      </c>
      <c r="M16" s="17">
        <f t="shared" si="6"/>
        <v>0</v>
      </c>
      <c r="AC16" s="15" t="s">
        <v>80</v>
      </c>
      <c r="AD16" s="41" t="s">
        <v>508</v>
      </c>
      <c r="AE16" s="40" t="s">
        <v>536</v>
      </c>
      <c r="AF16" s="36">
        <f ca="1" t="shared" si="4"/>
        <v>0</v>
      </c>
      <c r="AG16" s="40"/>
      <c r="AH16" s="122" t="str">
        <f>+'廃棄物事業経費（歳入）'!B16</f>
        <v>18210</v>
      </c>
      <c r="AI16" s="2">
        <v>16</v>
      </c>
      <c r="AK16" s="26" t="s">
        <v>537</v>
      </c>
      <c r="AL16" s="28" t="s">
        <v>16</v>
      </c>
    </row>
    <row r="17" spans="2:38" ht="19.5" customHeight="1">
      <c r="B17" s="20"/>
      <c r="C17" s="185" t="s">
        <v>528</v>
      </c>
      <c r="D17" s="186"/>
      <c r="E17" s="22">
        <f>SUM(E14:E15)</f>
        <v>10277502</v>
      </c>
      <c r="F17" s="22">
        <f>SUM(F14:F15)</f>
        <v>1418840</v>
      </c>
      <c r="H17" s="176"/>
      <c r="I17" s="178"/>
      <c r="J17" s="178"/>
      <c r="K17" s="13" t="s">
        <v>95</v>
      </c>
      <c r="L17" s="17">
        <f t="shared" si="5"/>
        <v>344222</v>
      </c>
      <c r="M17" s="17">
        <f t="shared" si="6"/>
        <v>41365</v>
      </c>
      <c r="AC17" s="15" t="s">
        <v>516</v>
      </c>
      <c r="AD17" s="41" t="s">
        <v>508</v>
      </c>
      <c r="AE17" s="40" t="s">
        <v>538</v>
      </c>
      <c r="AF17" s="36">
        <f ca="1" t="shared" si="4"/>
        <v>28834</v>
      </c>
      <c r="AG17" s="40"/>
      <c r="AH17" s="122" t="str">
        <f>+'廃棄物事業経費（歳入）'!B17</f>
        <v>18322</v>
      </c>
      <c r="AI17" s="2">
        <v>17</v>
      </c>
      <c r="AK17" s="26" t="s">
        <v>539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33588</v>
      </c>
      <c r="M18" s="17">
        <f t="shared" si="6"/>
        <v>0</v>
      </c>
      <c r="AC18" s="15" t="s">
        <v>519</v>
      </c>
      <c r="AD18" s="41" t="s">
        <v>508</v>
      </c>
      <c r="AE18" s="40" t="s">
        <v>540</v>
      </c>
      <c r="AF18" s="36">
        <f ca="1" t="shared" si="4"/>
        <v>895013</v>
      </c>
      <c r="AG18" s="40"/>
      <c r="AH18" s="122" t="str">
        <f>+'廃棄物事業経費（歳入）'!B18</f>
        <v>18382</v>
      </c>
      <c r="AI18" s="2">
        <v>18</v>
      </c>
      <c r="AK18" s="26" t="s">
        <v>541</v>
      </c>
      <c r="AL18" s="28" t="s">
        <v>18</v>
      </c>
    </row>
    <row r="19" spans="8:38" ht="19.5" customHeight="1">
      <c r="H19" s="176"/>
      <c r="I19" s="175" t="s">
        <v>542</v>
      </c>
      <c r="J19" s="169" t="s">
        <v>99</v>
      </c>
      <c r="K19" s="171"/>
      <c r="L19" s="17">
        <f t="shared" si="5"/>
        <v>59053</v>
      </c>
      <c r="M19" s="17">
        <f t="shared" si="6"/>
        <v>58917</v>
      </c>
      <c r="AC19" s="15" t="s">
        <v>0</v>
      </c>
      <c r="AD19" s="41" t="s">
        <v>508</v>
      </c>
      <c r="AE19" s="40" t="s">
        <v>543</v>
      </c>
      <c r="AF19" s="36">
        <f ca="1" t="shared" si="4"/>
        <v>338</v>
      </c>
      <c r="AG19" s="40"/>
      <c r="AH19" s="122" t="str">
        <f>+'廃棄物事業経費（歳入）'!B19</f>
        <v>18404</v>
      </c>
      <c r="AI19" s="2">
        <v>19</v>
      </c>
      <c r="AK19" s="26" t="s">
        <v>544</v>
      </c>
      <c r="AL19" s="28" t="s">
        <v>19</v>
      </c>
    </row>
    <row r="20" spans="2:38" ht="19.5" customHeight="1">
      <c r="B20" s="187" t="s">
        <v>545</v>
      </c>
      <c r="C20" s="188"/>
      <c r="D20" s="188"/>
      <c r="E20" s="29">
        <f>E11</f>
        <v>3354320</v>
      </c>
      <c r="F20" s="29">
        <f>F11</f>
        <v>895013</v>
      </c>
      <c r="H20" s="176"/>
      <c r="I20" s="178"/>
      <c r="J20" s="169" t="s">
        <v>101</v>
      </c>
      <c r="K20" s="171"/>
      <c r="L20" s="17">
        <f t="shared" si="5"/>
        <v>2027651</v>
      </c>
      <c r="M20" s="17">
        <f t="shared" si="6"/>
        <v>375129</v>
      </c>
      <c r="AC20" s="15" t="s">
        <v>54</v>
      </c>
      <c r="AD20" s="41" t="s">
        <v>508</v>
      </c>
      <c r="AE20" s="40" t="s">
        <v>546</v>
      </c>
      <c r="AF20" s="36">
        <f ca="1" t="shared" si="4"/>
        <v>1271864</v>
      </c>
      <c r="AG20" s="40"/>
      <c r="AH20" s="122" t="str">
        <f>+'廃棄物事業経費（歳入）'!B20</f>
        <v>18423</v>
      </c>
      <c r="AI20" s="2">
        <v>20</v>
      </c>
      <c r="AK20" s="26" t="s">
        <v>547</v>
      </c>
      <c r="AL20" s="28" t="s">
        <v>20</v>
      </c>
    </row>
    <row r="21" spans="2:38" ht="19.5" customHeight="1">
      <c r="B21" s="187" t="s">
        <v>548</v>
      </c>
      <c r="C21" s="187"/>
      <c r="D21" s="187"/>
      <c r="E21" s="29">
        <f>L12+L27</f>
        <v>3852537</v>
      </c>
      <c r="F21" s="29">
        <f>M12+M27</f>
        <v>899209</v>
      </c>
      <c r="H21" s="176"/>
      <c r="I21" s="179"/>
      <c r="J21" s="169" t="s">
        <v>103</v>
      </c>
      <c r="K21" s="171"/>
      <c r="L21" s="17">
        <f t="shared" si="5"/>
        <v>209307</v>
      </c>
      <c r="M21" s="17">
        <f t="shared" si="6"/>
        <v>97</v>
      </c>
      <c r="AB21" s="28" t="s">
        <v>41</v>
      </c>
      <c r="AC21" s="15" t="s">
        <v>549</v>
      </c>
      <c r="AD21" s="41" t="s">
        <v>550</v>
      </c>
      <c r="AE21" s="40" t="s">
        <v>509</v>
      </c>
      <c r="AF21" s="36">
        <f ca="1" t="shared" si="4"/>
        <v>0</v>
      </c>
      <c r="AG21" s="40"/>
      <c r="AH21" s="122" t="str">
        <f>+'廃棄物事業経費（歳入）'!B21</f>
        <v>18442</v>
      </c>
      <c r="AI21" s="2">
        <v>21</v>
      </c>
      <c r="AK21" s="26" t="s">
        <v>551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7665</v>
      </c>
      <c r="M22" s="17">
        <f t="shared" si="6"/>
        <v>0</v>
      </c>
      <c r="AB22" s="28" t="s">
        <v>41</v>
      </c>
      <c r="AC22" s="15" t="s">
        <v>552</v>
      </c>
      <c r="AD22" s="41" t="s">
        <v>550</v>
      </c>
      <c r="AE22" s="40" t="s">
        <v>512</v>
      </c>
      <c r="AF22" s="36">
        <f ca="1" t="shared" si="4"/>
        <v>614266</v>
      </c>
      <c r="AH22" s="122" t="str">
        <f>+'廃棄物事業経費（歳入）'!B22</f>
        <v>18481</v>
      </c>
      <c r="AI22" s="2">
        <v>22</v>
      </c>
      <c r="AK22" s="26" t="s">
        <v>553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554</v>
      </c>
      <c r="J23" s="172" t="s">
        <v>99</v>
      </c>
      <c r="K23" s="174"/>
      <c r="L23" s="17">
        <f t="shared" si="5"/>
        <v>2385655</v>
      </c>
      <c r="M23" s="17">
        <f t="shared" si="6"/>
        <v>3292</v>
      </c>
      <c r="AB23" s="28" t="s">
        <v>41</v>
      </c>
      <c r="AC23" s="1" t="s">
        <v>555</v>
      </c>
      <c r="AD23" s="41" t="s">
        <v>550</v>
      </c>
      <c r="AE23" s="35" t="s">
        <v>514</v>
      </c>
      <c r="AF23" s="36">
        <f ca="1" t="shared" si="4"/>
        <v>0</v>
      </c>
      <c r="AH23" s="122" t="str">
        <f>+'廃棄物事業経費（歳入）'!B23</f>
        <v>18483</v>
      </c>
      <c r="AI23" s="2">
        <v>23</v>
      </c>
      <c r="AK23" s="26" t="s">
        <v>556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1905586</v>
      </c>
      <c r="M24" s="17">
        <f t="shared" si="6"/>
        <v>305575</v>
      </c>
      <c r="AB24" s="28" t="s">
        <v>41</v>
      </c>
      <c r="AC24" s="15" t="s">
        <v>0</v>
      </c>
      <c r="AD24" s="41" t="s">
        <v>550</v>
      </c>
      <c r="AE24" s="40" t="s">
        <v>517</v>
      </c>
      <c r="AF24" s="36">
        <f ca="1" t="shared" si="4"/>
        <v>62768</v>
      </c>
      <c r="AH24" s="122" t="str">
        <f>+'廃棄物事業経費（歳入）'!B24</f>
        <v>18501</v>
      </c>
      <c r="AI24" s="2">
        <v>24</v>
      </c>
      <c r="AK24" s="26" t="s">
        <v>557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421523</v>
      </c>
      <c r="M25" s="17">
        <f t="shared" si="6"/>
        <v>88196</v>
      </c>
      <c r="AB25" s="28" t="s">
        <v>41</v>
      </c>
      <c r="AC25" s="15" t="s">
        <v>57</v>
      </c>
      <c r="AD25" s="41" t="s">
        <v>550</v>
      </c>
      <c r="AE25" s="40" t="s">
        <v>520</v>
      </c>
      <c r="AF25" s="36">
        <f ca="1" t="shared" si="4"/>
        <v>3775</v>
      </c>
      <c r="AH25" s="122" t="str">
        <f>+'廃棄物事業経費（歳入）'!B25</f>
        <v>18821</v>
      </c>
      <c r="AI25" s="2">
        <v>25</v>
      </c>
      <c r="AK25" s="26" t="s">
        <v>558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94510</v>
      </c>
      <c r="M26" s="17">
        <f t="shared" si="6"/>
        <v>6378</v>
      </c>
      <c r="AB26" s="28" t="s">
        <v>41</v>
      </c>
      <c r="AC26" s="1" t="s">
        <v>522</v>
      </c>
      <c r="AD26" s="41" t="s">
        <v>550</v>
      </c>
      <c r="AE26" s="35" t="s">
        <v>523</v>
      </c>
      <c r="AF26" s="36">
        <f ca="1" t="shared" si="4"/>
        <v>493401</v>
      </c>
      <c r="AH26" s="122" t="str">
        <f>+'廃棄物事業経費（歳入）'!B26</f>
        <v>18825</v>
      </c>
      <c r="AI26" s="2">
        <v>26</v>
      </c>
      <c r="AK26" s="26" t="s">
        <v>559</v>
      </c>
      <c r="AL26" s="28" t="s">
        <v>26</v>
      </c>
    </row>
    <row r="27" spans="8:38" ht="19.5" customHeight="1">
      <c r="H27" s="176"/>
      <c r="I27" s="169" t="s">
        <v>522</v>
      </c>
      <c r="J27" s="170"/>
      <c r="K27" s="171"/>
      <c r="L27" s="17">
        <f t="shared" si="5"/>
        <v>3359136</v>
      </c>
      <c r="M27" s="17">
        <f t="shared" si="6"/>
        <v>899209</v>
      </c>
      <c r="AB27" s="28" t="s">
        <v>41</v>
      </c>
      <c r="AC27" s="1" t="s">
        <v>560</v>
      </c>
      <c r="AD27" s="41" t="s">
        <v>550</v>
      </c>
      <c r="AE27" s="35" t="s">
        <v>561</v>
      </c>
      <c r="AF27" s="36">
        <f ca="1" t="shared" si="4"/>
        <v>795523</v>
      </c>
      <c r="AH27" s="122" t="str">
        <f>+'廃棄物事業経費（歳入）'!B27</f>
        <v>18833</v>
      </c>
      <c r="AI27" s="2">
        <v>27</v>
      </c>
      <c r="AK27" s="26" t="s">
        <v>562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39935</v>
      </c>
      <c r="M28" s="17">
        <f t="shared" si="6"/>
        <v>2890</v>
      </c>
      <c r="AB28" s="28" t="s">
        <v>41</v>
      </c>
      <c r="AC28" s="1" t="s">
        <v>563</v>
      </c>
      <c r="AD28" s="41" t="s">
        <v>550</v>
      </c>
      <c r="AE28" s="35" t="s">
        <v>529</v>
      </c>
      <c r="AF28" s="36">
        <f ca="1" t="shared" si="4"/>
        <v>193419</v>
      </c>
      <c r="AH28" s="122" t="str">
        <f>+'廃棄物事業経費（歳入）'!B28</f>
        <v>18839</v>
      </c>
      <c r="AI28" s="2">
        <v>28</v>
      </c>
      <c r="AK28" s="26" t="s">
        <v>564</v>
      </c>
      <c r="AL28" s="28" t="s">
        <v>28</v>
      </c>
    </row>
    <row r="29" spans="8:38" ht="19.5" customHeight="1">
      <c r="H29" s="176"/>
      <c r="I29" s="172" t="s">
        <v>413</v>
      </c>
      <c r="J29" s="173"/>
      <c r="K29" s="174"/>
      <c r="L29" s="19">
        <f>SUM(L15:L28)</f>
        <v>11876773</v>
      </c>
      <c r="M29" s="19">
        <f>SUM(M15:M28)</f>
        <v>1921578</v>
      </c>
      <c r="AB29" s="28" t="s">
        <v>41</v>
      </c>
      <c r="AC29" s="1" t="s">
        <v>565</v>
      </c>
      <c r="AD29" s="41" t="s">
        <v>550</v>
      </c>
      <c r="AE29" s="35" t="s">
        <v>533</v>
      </c>
      <c r="AF29" s="36">
        <f ca="1" t="shared" si="4"/>
        <v>344222</v>
      </c>
      <c r="AH29" s="122" t="str">
        <f>+'廃棄物事業経費（歳入）'!B29</f>
        <v>18840</v>
      </c>
      <c r="AI29" s="2">
        <v>29</v>
      </c>
      <c r="AK29" s="26" t="s">
        <v>566</v>
      </c>
      <c r="AL29" s="28" t="s">
        <v>29</v>
      </c>
    </row>
    <row r="30" spans="8:38" ht="19.5" customHeight="1">
      <c r="H30" s="177"/>
      <c r="I30" s="20"/>
      <c r="J30" s="24"/>
      <c r="K30" s="21" t="s">
        <v>528</v>
      </c>
      <c r="L30" s="23">
        <f>L29-L27</f>
        <v>8517637</v>
      </c>
      <c r="M30" s="23">
        <f>M29-M27</f>
        <v>1022369</v>
      </c>
      <c r="AB30" s="28" t="s">
        <v>41</v>
      </c>
      <c r="AC30" s="1" t="s">
        <v>567</v>
      </c>
      <c r="AD30" s="41" t="s">
        <v>550</v>
      </c>
      <c r="AE30" s="35" t="s">
        <v>536</v>
      </c>
      <c r="AF30" s="36">
        <f ca="1" t="shared" si="4"/>
        <v>33588</v>
      </c>
      <c r="AH30" s="122" t="str">
        <f>+'廃棄物事業経費（歳入）'!B30</f>
        <v>18842</v>
      </c>
      <c r="AI30" s="2">
        <v>30</v>
      </c>
      <c r="AK30" s="26" t="s">
        <v>568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580839</v>
      </c>
      <c r="M31" s="17">
        <f>AF62</f>
        <v>79363</v>
      </c>
      <c r="AB31" s="28" t="s">
        <v>41</v>
      </c>
      <c r="AC31" s="1" t="s">
        <v>569</v>
      </c>
      <c r="AD31" s="41" t="s">
        <v>550</v>
      </c>
      <c r="AE31" s="35" t="s">
        <v>540</v>
      </c>
      <c r="AF31" s="36">
        <f ca="1" t="shared" si="4"/>
        <v>59053</v>
      </c>
      <c r="AH31" s="122" t="str">
        <f>+'廃棄物事業経費（歳入）'!B31</f>
        <v>18844</v>
      </c>
      <c r="AI31" s="2">
        <v>31</v>
      </c>
      <c r="AK31" s="26" t="s">
        <v>570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13631822</v>
      </c>
      <c r="M32" s="19">
        <f>SUM(M13,M29,M31)</f>
        <v>2313853</v>
      </c>
      <c r="AB32" s="28" t="s">
        <v>41</v>
      </c>
      <c r="AC32" s="1" t="s">
        <v>571</v>
      </c>
      <c r="AD32" s="41" t="s">
        <v>550</v>
      </c>
      <c r="AE32" s="35" t="s">
        <v>543</v>
      </c>
      <c r="AF32" s="36">
        <f ca="1" t="shared" si="4"/>
        <v>2027651</v>
      </c>
      <c r="AH32" s="122">
        <f>+'廃棄物事業経費（歳入）'!B32</f>
        <v>0</v>
      </c>
      <c r="AI32" s="2">
        <v>32</v>
      </c>
      <c r="AK32" s="26" t="s">
        <v>572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528</v>
      </c>
      <c r="L33" s="23">
        <f>SUM(L14,L30,L31)</f>
        <v>9779285</v>
      </c>
      <c r="M33" s="23">
        <f>SUM(M14,M30,M31)</f>
        <v>1414644</v>
      </c>
      <c r="AB33" s="28" t="s">
        <v>41</v>
      </c>
      <c r="AC33" s="1" t="s">
        <v>573</v>
      </c>
      <c r="AD33" s="41" t="s">
        <v>550</v>
      </c>
      <c r="AE33" s="35" t="s">
        <v>546</v>
      </c>
      <c r="AF33" s="36">
        <f ca="1" t="shared" si="4"/>
        <v>209307</v>
      </c>
      <c r="AH33" s="122">
        <f>+'廃棄物事業経費（歳入）'!B33</f>
        <v>0</v>
      </c>
      <c r="AI33" s="2">
        <v>33</v>
      </c>
      <c r="AK33" s="26" t="s">
        <v>574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550</v>
      </c>
      <c r="AE34" s="35" t="s">
        <v>575</v>
      </c>
      <c r="AF34" s="36">
        <f ca="1" t="shared" si="4"/>
        <v>7665</v>
      </c>
      <c r="AH34" s="122">
        <f>+'廃棄物事業経費（歳入）'!B34</f>
        <v>0</v>
      </c>
      <c r="AI34" s="2">
        <v>34</v>
      </c>
      <c r="AK34" s="26" t="s">
        <v>576</v>
      </c>
      <c r="AL34" s="28" t="s">
        <v>34</v>
      </c>
    </row>
    <row r="35" spans="28:35" ht="14.25" hidden="1">
      <c r="AB35" s="28" t="s">
        <v>41</v>
      </c>
      <c r="AC35" s="1" t="s">
        <v>577</v>
      </c>
      <c r="AD35" s="41" t="s">
        <v>550</v>
      </c>
      <c r="AE35" s="35" t="s">
        <v>578</v>
      </c>
      <c r="AF35" s="36">
        <f ca="1" t="shared" si="4"/>
        <v>2385655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41</v>
      </c>
      <c r="AC36" s="1" t="s">
        <v>579</v>
      </c>
      <c r="AD36" s="41" t="s">
        <v>550</v>
      </c>
      <c r="AE36" s="35" t="s">
        <v>580</v>
      </c>
      <c r="AF36" s="36">
        <f ca="1" t="shared" si="4"/>
        <v>1905586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41</v>
      </c>
      <c r="AC37" s="1" t="s">
        <v>581</v>
      </c>
      <c r="AD37" s="41" t="s">
        <v>550</v>
      </c>
      <c r="AE37" s="35" t="s">
        <v>582</v>
      </c>
      <c r="AF37" s="36">
        <f ca="1" t="shared" si="4"/>
        <v>421523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550</v>
      </c>
      <c r="AE38" s="35" t="s">
        <v>583</v>
      </c>
      <c r="AF38" s="35">
        <f ca="1" t="shared" si="4"/>
        <v>94510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522</v>
      </c>
      <c r="AD39" s="41" t="s">
        <v>550</v>
      </c>
      <c r="AE39" s="35" t="s">
        <v>584</v>
      </c>
      <c r="AF39" s="35">
        <f aca="true" ca="1" t="shared" si="7" ref="AF39:AF70">IF(AF$2=0,INDIRECT("'"&amp;AD39&amp;"'!"&amp;AE39&amp;$AI$2),0)</f>
        <v>3359136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550</v>
      </c>
      <c r="AE40" s="35" t="s">
        <v>585</v>
      </c>
      <c r="AF40" s="35">
        <f ca="1" t="shared" si="7"/>
        <v>39935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550</v>
      </c>
      <c r="AE41" s="35" t="s">
        <v>586</v>
      </c>
      <c r="AF41" s="35">
        <f ca="1" t="shared" si="7"/>
        <v>580839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549</v>
      </c>
      <c r="AD42" s="41" t="s">
        <v>550</v>
      </c>
      <c r="AE42" s="35" t="s">
        <v>587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552</v>
      </c>
      <c r="AD43" s="41" t="s">
        <v>550</v>
      </c>
      <c r="AE43" s="35" t="s">
        <v>588</v>
      </c>
      <c r="AF43" s="35">
        <f ca="1" t="shared" si="7"/>
        <v>270458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555</v>
      </c>
      <c r="AD44" s="41" t="s">
        <v>550</v>
      </c>
      <c r="AE44" s="35" t="s">
        <v>589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550</v>
      </c>
      <c r="AE45" s="35" t="s">
        <v>590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550</v>
      </c>
      <c r="AE46" s="35" t="s">
        <v>591</v>
      </c>
      <c r="AF46" s="35">
        <f ca="1" t="shared" si="7"/>
        <v>42454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522</v>
      </c>
      <c r="AD47" s="41" t="s">
        <v>550</v>
      </c>
      <c r="AE47" s="35" t="s">
        <v>592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560</v>
      </c>
      <c r="AD48" s="41" t="s">
        <v>550</v>
      </c>
      <c r="AE48" s="35" t="s">
        <v>593</v>
      </c>
      <c r="AF48" s="35">
        <f ca="1" t="shared" si="7"/>
        <v>140530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563</v>
      </c>
      <c r="AD49" s="41" t="s">
        <v>550</v>
      </c>
      <c r="AE49" s="35" t="s">
        <v>594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565</v>
      </c>
      <c r="AD50" s="41" t="s">
        <v>550</v>
      </c>
      <c r="AE50" s="35" t="s">
        <v>595</v>
      </c>
      <c r="AF50" s="35">
        <f ca="1" t="shared" si="7"/>
        <v>41365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567</v>
      </c>
      <c r="AD51" s="41" t="s">
        <v>550</v>
      </c>
      <c r="AE51" s="35" t="s">
        <v>596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569</v>
      </c>
      <c r="AD52" s="41" t="s">
        <v>550</v>
      </c>
      <c r="AE52" s="35" t="s">
        <v>597</v>
      </c>
      <c r="AF52" s="35">
        <f ca="1" t="shared" si="7"/>
        <v>58917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571</v>
      </c>
      <c r="AD53" s="41" t="s">
        <v>550</v>
      </c>
      <c r="AE53" s="35" t="s">
        <v>598</v>
      </c>
      <c r="AF53" s="35">
        <f ca="1" t="shared" si="7"/>
        <v>375129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573</v>
      </c>
      <c r="AD54" s="41" t="s">
        <v>550</v>
      </c>
      <c r="AE54" s="35" t="s">
        <v>599</v>
      </c>
      <c r="AF54" s="35">
        <f ca="1" t="shared" si="7"/>
        <v>97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550</v>
      </c>
      <c r="AE55" s="35" t="s">
        <v>600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577</v>
      </c>
      <c r="AD56" s="41" t="s">
        <v>550</v>
      </c>
      <c r="AE56" s="35" t="s">
        <v>601</v>
      </c>
      <c r="AF56" s="35">
        <f ca="1" t="shared" si="7"/>
        <v>3292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579</v>
      </c>
      <c r="AD57" s="41" t="s">
        <v>550</v>
      </c>
      <c r="AE57" s="35" t="s">
        <v>602</v>
      </c>
      <c r="AF57" s="35">
        <f ca="1" t="shared" si="7"/>
        <v>305575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581</v>
      </c>
      <c r="AD58" s="41" t="s">
        <v>550</v>
      </c>
      <c r="AE58" s="35" t="s">
        <v>603</v>
      </c>
      <c r="AF58" s="35">
        <f ca="1" t="shared" si="7"/>
        <v>88196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550</v>
      </c>
      <c r="AE59" s="35" t="s">
        <v>604</v>
      </c>
      <c r="AF59" s="35">
        <f ca="1" t="shared" si="7"/>
        <v>6378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522</v>
      </c>
      <c r="AD60" s="41" t="s">
        <v>550</v>
      </c>
      <c r="AE60" s="35" t="s">
        <v>605</v>
      </c>
      <c r="AF60" s="35">
        <f ca="1" t="shared" si="7"/>
        <v>899209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550</v>
      </c>
      <c r="AE61" s="35" t="s">
        <v>606</v>
      </c>
      <c r="AF61" s="35">
        <f ca="1" t="shared" si="7"/>
        <v>2890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550</v>
      </c>
      <c r="AE62" s="35" t="s">
        <v>607</v>
      </c>
      <c r="AF62" s="35">
        <f ca="1" t="shared" si="7"/>
        <v>79363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2011-03-29T14:02:20Z</dcterms:modified>
  <cp:category/>
  <cp:version/>
  <cp:contentType/>
  <cp:contentStatus/>
</cp:coreProperties>
</file>