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'市町村分担金内訳'!$2:$18</definedName>
    <definedName name="_xlnm.Print_Area" localSheetId="4">'組合分担金内訳'!$2:$37</definedName>
    <definedName name="_xlnm.Print_Area" localSheetId="3">'廃棄物事業経費（歳出）'!$2:$48</definedName>
    <definedName name="_xlnm.Print_Area" localSheetId="2">'廃棄物事業経費（歳入）'!$2:$48</definedName>
    <definedName name="_xlnm.Print_Area" localSheetId="0">'廃棄物事業経費（市町村）'!$2:$37</definedName>
    <definedName name="_xlnm.Print_Area" localSheetId="1">'廃棄物事業経費（組合）'!$2:$18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<sst xmlns="http://schemas.openxmlformats.org/spreadsheetml/2006/main" count="2200" uniqueCount="815">
  <si>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</si>
  <si>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</si>
  <si>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</si>
  <si>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</si>
  <si>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</si>
  <si>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</si>
  <si>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</si>
  <si>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</si>
  <si>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</si>
  <si>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</si>
  <si>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</si>
  <si>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</si>
  <si>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</si>
  <si>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</si>
  <si>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</si>
  <si>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</si>
  <si>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</si>
  <si>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</si>
  <si>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</si>
  <si>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</si>
  <si>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</si>
  <si>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</si>
  <si>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</si>
  <si>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</si>
  <si>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</si>
  <si>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</si>
  <si>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</si>
  <si>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</si>
  <si>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</si>
  <si>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</si>
  <si>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</si>
  <si>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</si>
  <si>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</si>
  <si>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</si>
  <si>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</si>
  <si>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</si>
  <si>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</si>
  <si>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</si>
  <si>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</si>
  <si>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</si>
  <si>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</si>
  <si>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</si>
  <si>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</si>
  <si>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</si>
  <si>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</si>
  <si>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</si>
  <si>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</si>
  <si>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</si>
  <si>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</si>
  <si>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</si>
  <si>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</si>
  <si>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</si>
  <si>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</si>
  <si>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</si>
  <si>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</si>
  <si>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</si>
  <si>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</si>
  <si>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</si>
  <si>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</si>
  <si>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</si>
  <si>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</si>
  <si>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</si>
  <si>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</si>
  <si>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</si>
  <si>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</si>
  <si>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</si>
  <si>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</si>
  <si>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</si>
  <si>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</si>
  <si>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</si>
  <si>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</si>
  <si>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</si>
  <si>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</si>
  <si>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</si>
  <si>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</si>
  <si>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</si>
  <si>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</si>
  <si>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</si>
  <si>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</si>
  <si>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</si>
  <si>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</si>
  <si>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</si>
  <si>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</si>
  <si>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</si>
  <si>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</si>
  <si>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</si>
  <si>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</si>
  <si>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</si>
  <si>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</si>
  <si>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</si>
  <si>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</si>
  <si>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</si>
  <si>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</si>
  <si>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</si>
  <si>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</si>
  <si>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</si>
  <si>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</si>
  <si>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</si>
  <si>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</si>
  <si>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</si>
  <si>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</si>
  <si>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</si>
  <si>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</si>
  <si>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</si>
  <si>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</si>
  <si>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</si>
  <si>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新潟県</t>
  </si>
  <si>
    <t>15000</t>
  </si>
  <si>
    <t>15000</t>
  </si>
  <si>
    <t>-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</si>
  <si>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</si>
  <si>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</si>
  <si>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</si>
  <si>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</si>
  <si>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</si>
  <si>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</si>
  <si>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</si>
  <si>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</si>
  <si>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</si>
  <si>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</si>
  <si>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</si>
  <si>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</si>
  <si>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</si>
  <si>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</si>
  <si>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</si>
  <si>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</si>
  <si>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</si>
  <si>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</si>
  <si>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</si>
  <si>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</si>
  <si>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</si>
  <si>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</si>
  <si>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</si>
  <si>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</si>
  <si>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</si>
  <si>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</si>
  <si>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</si>
  <si>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</si>
  <si>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</si>
  <si>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</si>
  <si>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</si>
  <si>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</si>
  <si>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</si>
  <si>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</si>
  <si>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</si>
  <si>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</si>
  <si>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</si>
  <si>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</si>
  <si>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</si>
  <si>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</si>
  <si>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</si>
  <si>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</si>
  <si>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</si>
  <si>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</si>
  <si>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</si>
  <si>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</si>
  <si>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</si>
  <si>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</si>
  <si>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</si>
  <si>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</si>
  <si>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</si>
  <si>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</si>
  <si>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</si>
  <si>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</si>
  <si>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</si>
  <si>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</si>
  <si>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</si>
  <si>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</si>
  <si>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</si>
  <si>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</si>
  <si>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</si>
  <si>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</si>
  <si>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</si>
  <si>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</si>
  <si>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</si>
  <si>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</si>
  <si>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</si>
  <si>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</si>
  <si>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</si>
  <si>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</si>
  <si>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</si>
  <si>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</si>
  <si>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</si>
  <si>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</si>
  <si>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</si>
  <si>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</si>
  <si>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</si>
  <si>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</si>
  <si>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</si>
  <si>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</si>
  <si>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</si>
  <si>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</si>
  <si>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</si>
  <si>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</si>
  <si>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</si>
  <si>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</si>
  <si>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</si>
  <si>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</si>
  <si>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</si>
  <si>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</si>
  <si>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</si>
  <si>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</si>
  <si>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</si>
  <si>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</si>
  <si>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</si>
  <si>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</si>
  <si>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</si>
  <si>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</si>
  <si>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</si>
  <si>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</si>
  <si>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</si>
  <si>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</si>
  <si>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</si>
  <si>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</si>
  <si>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</si>
  <si>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</si>
  <si>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</si>
  <si>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</si>
  <si>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</si>
  <si>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</si>
  <si>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</si>
  <si>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</si>
  <si>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</si>
  <si>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</si>
  <si>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</si>
  <si>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</si>
  <si>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</si>
  <si>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</si>
  <si>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</si>
  <si>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</si>
  <si>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</si>
  <si>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</si>
  <si>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</si>
  <si>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</si>
  <si>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</si>
  <si>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</si>
  <si>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</si>
  <si>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</si>
  <si>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</si>
  <si>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</si>
  <si>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</si>
  <si>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</si>
  <si>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</si>
  <si>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</si>
  <si>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</si>
  <si>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</si>
  <si>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</si>
  <si>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</si>
  <si>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</si>
  <si>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</si>
  <si>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</si>
  <si>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新潟県</t>
  </si>
  <si>
    <t>15000</t>
  </si>
  <si>
    <t>-</t>
  </si>
  <si>
    <t>新潟県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</si>
  <si>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</si>
  <si>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</si>
  <si>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</si>
  <si>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</si>
  <si>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</si>
  <si>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</si>
  <si>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</si>
  <si>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</si>
  <si>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</si>
  <si>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</si>
  <si>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</si>
  <si>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</si>
  <si>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</si>
  <si>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</si>
  <si>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</si>
  <si>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</si>
  <si>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</si>
  <si>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</si>
  <si>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</si>
  <si>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</si>
  <si>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</si>
  <si>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</si>
  <si>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</si>
  <si>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</si>
  <si>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</si>
  <si>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</si>
  <si>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</si>
  <si>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</si>
  <si>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</si>
  <si>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</si>
  <si>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</si>
  <si>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</si>
  <si>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</si>
  <si>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</si>
  <si>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</si>
  <si>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</si>
  <si>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</si>
  <si>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</si>
  <si>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</si>
  <si>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</si>
  <si>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</si>
  <si>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</si>
  <si>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</si>
  <si>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</si>
  <si>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</si>
  <si>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</si>
  <si>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</si>
  <si>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</si>
  <si>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</si>
  <si>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</si>
  <si>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</si>
  <si>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</si>
  <si>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</si>
  <si>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</si>
  <si>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</si>
  <si>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</si>
  <si>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</si>
  <si>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</si>
  <si>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</si>
  <si>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</si>
  <si>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</si>
  <si>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</si>
  <si>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</si>
  <si>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</si>
  <si>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</si>
  <si>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</si>
  <si>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</si>
  <si>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</si>
  <si>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</si>
  <si>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</si>
  <si>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</si>
  <si>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</si>
  <si>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</si>
  <si>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</si>
  <si>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</si>
  <si>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</si>
  <si>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</si>
  <si>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</si>
  <si>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新潟県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</si>
  <si>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</si>
  <si>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</si>
  <si>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</si>
  <si>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</si>
  <si>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</si>
  <si>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</si>
  <si>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</si>
  <si>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</si>
  <si>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</si>
  <si>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</si>
  <si>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</si>
  <si>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</si>
  <si>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</si>
  <si>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</si>
  <si>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</si>
  <si>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</si>
  <si>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</si>
  <si>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</si>
  <si>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</si>
  <si>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</si>
  <si>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</si>
  <si>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</si>
  <si>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</si>
  <si>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</si>
  <si>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</si>
  <si>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</si>
  <si>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</si>
  <si>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</si>
  <si>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</si>
  <si>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</si>
  <si>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</si>
  <si>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</si>
  <si>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</si>
  <si>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</si>
  <si>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</si>
  <si>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</si>
  <si>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</si>
  <si>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</si>
  <si>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</si>
  <si>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</si>
  <si>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</si>
  <si>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</si>
  <si>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</si>
  <si>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</si>
  <si>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</si>
  <si>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</si>
  <si>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</si>
  <si>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</si>
  <si>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</si>
  <si>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</si>
  <si>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</si>
  <si>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</si>
  <si>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</si>
  <si>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</si>
  <si>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</si>
  <si>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</si>
  <si>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</si>
  <si>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</si>
  <si>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</si>
  <si>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</si>
  <si>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</si>
  <si>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</si>
  <si>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</si>
  <si>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</si>
  <si>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</si>
  <si>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</si>
  <si>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</si>
  <si>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</si>
  <si>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</si>
  <si>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</si>
  <si>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</si>
  <si>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</si>
  <si>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</si>
  <si>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</si>
  <si>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</si>
  <si>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</si>
  <si>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</si>
  <si>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</si>
  <si>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</si>
  <si>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</si>
  <si>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</si>
  <si>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</si>
  <si>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</si>
  <si>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</si>
  <si>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</si>
  <si>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</si>
  <si>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</si>
  <si>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</si>
  <si>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</si>
  <si>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</si>
  <si>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</si>
  <si>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</si>
  <si>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</si>
  <si>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</si>
  <si>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</si>
  <si>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</si>
  <si>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</si>
  <si>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</si>
  <si>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</si>
  <si>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</si>
  <si>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</si>
  <si>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</si>
  <si>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</si>
  <si>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</si>
  <si>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</si>
  <si>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</si>
  <si>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</si>
  <si>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</si>
  <si>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</si>
  <si>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</si>
  <si>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</si>
  <si>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</si>
  <si>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</si>
  <si>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</si>
  <si>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</si>
  <si>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</si>
  <si>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</si>
  <si>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</si>
  <si>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</si>
  <si>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</si>
  <si>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</si>
  <si>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</si>
  <si>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</si>
  <si>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</si>
  <si>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</si>
  <si>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</si>
  <si>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</si>
  <si>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</si>
  <si>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</si>
  <si>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</si>
  <si>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</si>
  <si>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</si>
  <si>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</si>
  <si>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</si>
  <si>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</si>
  <si>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</si>
  <si>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</si>
  <si>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</si>
  <si>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</si>
  <si>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</si>
  <si>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</si>
  <si>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</si>
  <si>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</si>
  <si>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</si>
  <si>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</si>
  <si>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</si>
  <si>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</si>
  <si>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</si>
  <si>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</si>
  <si>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</si>
  <si>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</si>
  <si>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</si>
  <si>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</si>
  <si>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</si>
  <si>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</si>
  <si>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</si>
  <si>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</si>
  <si>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</si>
  <si>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</si>
  <si>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</si>
  <si>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</si>
  <si>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</si>
  <si>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</si>
  <si>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</si>
  <si>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</si>
  <si>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</si>
  <si>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</si>
  <si>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</si>
  <si>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</si>
  <si>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</si>
  <si>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</si>
  <si>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</si>
  <si>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</si>
  <si>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</si>
  <si>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</si>
  <si>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</si>
  <si>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</si>
  <si>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</si>
  <si>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</si>
  <si>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</si>
  <si>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</si>
  <si>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</si>
  <si>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</si>
  <si>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</si>
  <si>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</si>
  <si>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</si>
  <si>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</si>
  <si>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</si>
  <si>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</si>
  <si>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</si>
  <si>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</si>
  <si>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</si>
  <si>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</si>
  <si>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</si>
  <si>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</si>
  <si>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</si>
  <si>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</si>
  <si>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</si>
  <si>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</si>
  <si>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</si>
  <si>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</si>
  <si>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</si>
  <si>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</si>
  <si>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</si>
  <si>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</si>
  <si>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</si>
  <si>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</si>
  <si>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</si>
  <si>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</si>
  <si>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</si>
  <si>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</si>
  <si>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</si>
  <si>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</si>
  <si>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</si>
  <si>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</si>
  <si>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</si>
  <si>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</si>
  <si>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</si>
  <si>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</si>
  <si>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</si>
  <si>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</si>
  <si>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</si>
  <si>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</si>
  <si>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</si>
  <si>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</si>
  <si>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</si>
  <si>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</si>
  <si>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</si>
  <si>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</si>
  <si>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</si>
  <si>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</si>
  <si>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</si>
  <si>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</si>
  <si>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</si>
  <si>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</si>
  <si>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</si>
  <si>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</si>
  <si>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</si>
  <si>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</si>
  <si>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</si>
  <si>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</si>
  <si>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</si>
  <si>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</si>
  <si>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</si>
  <si>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</si>
  <si>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</si>
  <si>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</si>
  <si>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</si>
  <si>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</si>
  <si>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</si>
  <si>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</si>
  <si>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</si>
  <si>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</si>
  <si>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</si>
  <si>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</si>
  <si>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</si>
  <si>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</si>
  <si>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</si>
  <si>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</si>
  <si>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</si>
  <si>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</si>
  <si>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</si>
  <si>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</si>
  <si>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</si>
  <si>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</si>
  <si>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</si>
  <si>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</si>
  <si>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</si>
  <si>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</si>
  <si>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</si>
  <si>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</si>
  <si>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</si>
  <si>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</si>
  <si>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</si>
  <si>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</si>
  <si>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</si>
  <si>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</si>
  <si>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</si>
  <si>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</si>
  <si>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</si>
  <si>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</si>
  <si>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</si>
  <si>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</si>
  <si>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</si>
  <si>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</si>
  <si>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新潟県</t>
  </si>
  <si>
    <t>合計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</si>
  <si>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</si>
  <si>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</si>
  <si>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</si>
  <si>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</si>
  <si>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</si>
  <si>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</si>
  <si>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</si>
  <si>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</si>
  <si>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</si>
  <si>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</si>
  <si>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</si>
  <si>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</si>
  <si>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</si>
  <si>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</si>
  <si>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</si>
  <si>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</si>
  <si>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</si>
  <si>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</si>
  <si>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</si>
  <si>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</si>
  <si>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</si>
  <si>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</si>
  <si>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</si>
  <si>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</si>
  <si>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</si>
  <si>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</si>
  <si>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</si>
  <si>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</si>
  <si>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</si>
  <si>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</si>
  <si>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</si>
  <si>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</si>
  <si>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</si>
  <si>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</si>
  <si>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</si>
  <si>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</si>
  <si>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</si>
  <si>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</si>
  <si>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</si>
  <si>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</si>
  <si>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</si>
  <si>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</si>
  <si>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</si>
  <si>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</si>
  <si>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</si>
  <si>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</si>
  <si>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</si>
  <si>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</si>
  <si>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</si>
  <si>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</si>
  <si>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</si>
  <si>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</si>
  <si>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</si>
  <si>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</si>
  <si>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</si>
  <si>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</si>
  <si>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</si>
  <si>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</si>
  <si>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</si>
  <si>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</si>
  <si>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</si>
  <si>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</si>
  <si>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</si>
  <si>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</si>
  <si>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</si>
  <si>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</si>
  <si>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</si>
  <si>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</si>
  <si>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</si>
  <si>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</si>
  <si>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</si>
  <si>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</si>
  <si>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</si>
  <si>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</si>
  <si>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</si>
  <si>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</si>
  <si>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</si>
  <si>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</si>
  <si>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</si>
  <si>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</si>
  <si>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</si>
  <si>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</si>
  <si>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</si>
  <si>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</si>
  <si>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</si>
  <si>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</si>
  <si>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</si>
  <si>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</si>
  <si>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</si>
  <si>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</si>
  <si>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</si>
  <si>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</si>
  <si>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</si>
  <si>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</si>
  <si>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</si>
  <si>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</si>
  <si>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</si>
  <si>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</si>
  <si>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</si>
  <si>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</si>
  <si>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</si>
  <si>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</si>
  <si>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</si>
  <si>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</si>
  <si>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</si>
  <si>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</si>
  <si>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</si>
  <si>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</si>
  <si>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</si>
  <si>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</si>
  <si>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</si>
  <si>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</si>
  <si>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</si>
  <si>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</si>
  <si>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</si>
  <si>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</si>
  <si>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</si>
  <si>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</si>
  <si>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</si>
  <si>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</si>
  <si>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</si>
  <si>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</si>
  <si>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</si>
  <si>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</si>
  <si>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</si>
  <si>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</si>
  <si>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</si>
  <si>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</si>
  <si>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</si>
  <si>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15906</t>
  </si>
  <si>
    <t>豊栄郷清掃施設処理組合</t>
  </si>
  <si>
    <t>15948</t>
  </si>
  <si>
    <t>阿賀北広域組合</t>
  </si>
  <si>
    <t>15815</t>
  </si>
  <si>
    <t>小千谷地域広域事務組合</t>
  </si>
  <si>
    <t>15828</t>
  </si>
  <si>
    <t>新潟県中越衛生処理組合</t>
  </si>
  <si>
    <t>15912</t>
  </si>
  <si>
    <t>新発田地域広域事務組合</t>
  </si>
  <si>
    <t>15832</t>
  </si>
  <si>
    <t>下越清掃センター組合</t>
  </si>
  <si>
    <t>15893</t>
  </si>
  <si>
    <t>加茂市・田上町消防衛生組合</t>
  </si>
  <si>
    <t>15838</t>
  </si>
  <si>
    <t>津南地域衛生施設組合</t>
  </si>
  <si>
    <t>15900</t>
  </si>
  <si>
    <t>燕・弥彦総合事務組合</t>
  </si>
  <si>
    <t>15940</t>
  </si>
  <si>
    <t>新井頸南広域行政組合</t>
  </si>
  <si>
    <t>15947</t>
  </si>
  <si>
    <t>五泉地域衛生施設組合</t>
  </si>
  <si>
    <t/>
  </si>
  <si>
    <t>15208</t>
  </si>
  <si>
    <t>小千谷市</t>
  </si>
  <si>
    <t>15441</t>
  </si>
  <si>
    <t>川口町</t>
  </si>
  <si>
    <t>15204</t>
  </si>
  <si>
    <t>三条市</t>
  </si>
  <si>
    <t>15213</t>
  </si>
  <si>
    <t>燕市</t>
  </si>
  <si>
    <t>15227</t>
  </si>
  <si>
    <t>胎内市</t>
  </si>
  <si>
    <t>15206</t>
  </si>
  <si>
    <t>新発田市</t>
  </si>
  <si>
    <t>15212</t>
  </si>
  <si>
    <t>村上市</t>
  </si>
  <si>
    <t>15581</t>
  </si>
  <si>
    <t>関川村</t>
  </si>
  <si>
    <t>15482</t>
  </si>
  <si>
    <t>津南町</t>
  </si>
  <si>
    <t>15210</t>
  </si>
  <si>
    <t>十日町市</t>
  </si>
  <si>
    <t>20602</t>
  </si>
  <si>
    <t>栄村</t>
  </si>
  <si>
    <t>15209</t>
  </si>
  <si>
    <t>加茂市</t>
  </si>
  <si>
    <t>15361</t>
  </si>
  <si>
    <t>田上町</t>
  </si>
  <si>
    <t>15342</t>
  </si>
  <si>
    <t>弥彦村</t>
  </si>
  <si>
    <t>15100</t>
  </si>
  <si>
    <t>新潟市</t>
  </si>
  <si>
    <t>15307</t>
  </si>
  <si>
    <t>聖籠町</t>
  </si>
  <si>
    <t>15217</t>
  </si>
  <si>
    <t>妙高市</t>
  </si>
  <si>
    <t>15222</t>
  </si>
  <si>
    <t>上越市</t>
  </si>
  <si>
    <t>15218</t>
  </si>
  <si>
    <t>五泉市</t>
  </si>
  <si>
    <t>15223</t>
  </si>
  <si>
    <t>阿賀野市</t>
  </si>
  <si>
    <t>15385</t>
  </si>
  <si>
    <t>阿賀町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</si>
</sst>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SUM(D8:D37)</f>
        <v>30855226</v>
      </c>
      <c r="E7" s="70">
        <f t="shared" si="0"/>
        <v>8515404</v>
      </c>
      <c r="F7" s="70">
        <f t="shared" si="0"/>
        <v>1057704</v>
      </c>
      <c r="G7" s="70">
        <f t="shared" si="0"/>
        <v>7950</v>
      </c>
      <c r="H7" s="70">
        <f t="shared" si="0"/>
        <v>1186824</v>
      </c>
      <c r="I7" s="70">
        <f t="shared" si="0"/>
        <v>4873695</v>
      </c>
      <c r="J7" s="71" t="s">
        <v>109</v>
      </c>
      <c r="K7" s="70">
        <f aca="true" t="shared" si="1" ref="K7:R7">SUM(K8:K37)</f>
        <v>1389231</v>
      </c>
      <c r="L7" s="70">
        <f t="shared" si="1"/>
        <v>22339822</v>
      </c>
      <c r="M7" s="70">
        <f t="shared" si="1"/>
        <v>5638742</v>
      </c>
      <c r="N7" s="70">
        <f t="shared" si="1"/>
        <v>1273567</v>
      </c>
      <c r="O7" s="70">
        <f t="shared" si="1"/>
        <v>105611</v>
      </c>
      <c r="P7" s="70">
        <f t="shared" si="1"/>
        <v>24304</v>
      </c>
      <c r="Q7" s="70">
        <f t="shared" si="1"/>
        <v>0</v>
      </c>
      <c r="R7" s="70">
        <f t="shared" si="1"/>
        <v>1059711</v>
      </c>
      <c r="S7" s="71" t="s">
        <v>109</v>
      </c>
      <c r="T7" s="70">
        <f aca="true" t="shared" si="2" ref="T7:AA7">SUM(T8:T37)</f>
        <v>83941</v>
      </c>
      <c r="U7" s="70">
        <f t="shared" si="2"/>
        <v>4365175</v>
      </c>
      <c r="V7" s="70">
        <f t="shared" si="2"/>
        <v>36493968</v>
      </c>
      <c r="W7" s="70">
        <f t="shared" si="2"/>
        <v>9788971</v>
      </c>
      <c r="X7" s="70">
        <f t="shared" si="2"/>
        <v>1163315</v>
      </c>
      <c r="Y7" s="70">
        <f t="shared" si="2"/>
        <v>32254</v>
      </c>
      <c r="Z7" s="70">
        <f t="shared" si="2"/>
        <v>1186824</v>
      </c>
      <c r="AA7" s="70">
        <f t="shared" si="2"/>
        <v>5933406</v>
      </c>
      <c r="AB7" s="71" t="s">
        <v>109</v>
      </c>
      <c r="AC7" s="70">
        <f aca="true" t="shared" si="3" ref="AC7:BH7">SUM(AC8:AC37)</f>
        <v>1473172</v>
      </c>
      <c r="AD7" s="70">
        <f t="shared" si="3"/>
        <v>26704997</v>
      </c>
      <c r="AE7" s="70">
        <f t="shared" si="3"/>
        <v>2428418</v>
      </c>
      <c r="AF7" s="70">
        <f t="shared" si="3"/>
        <v>2171736</v>
      </c>
      <c r="AG7" s="70">
        <f t="shared" si="3"/>
        <v>0</v>
      </c>
      <c r="AH7" s="70">
        <f t="shared" si="3"/>
        <v>1140596</v>
      </c>
      <c r="AI7" s="70">
        <f t="shared" si="3"/>
        <v>1007132</v>
      </c>
      <c r="AJ7" s="70">
        <f t="shared" si="3"/>
        <v>24008</v>
      </c>
      <c r="AK7" s="70">
        <f t="shared" si="3"/>
        <v>256682</v>
      </c>
      <c r="AL7" s="70">
        <f t="shared" si="3"/>
        <v>83416</v>
      </c>
      <c r="AM7" s="70">
        <f t="shared" si="3"/>
        <v>24427901</v>
      </c>
      <c r="AN7" s="70">
        <f t="shared" si="3"/>
        <v>4830035</v>
      </c>
      <c r="AO7" s="70">
        <f t="shared" si="3"/>
        <v>2224915</v>
      </c>
      <c r="AP7" s="70">
        <f t="shared" si="3"/>
        <v>698370</v>
      </c>
      <c r="AQ7" s="70">
        <f t="shared" si="3"/>
        <v>1714366</v>
      </c>
      <c r="AR7" s="70">
        <f t="shared" si="3"/>
        <v>192384</v>
      </c>
      <c r="AS7" s="70">
        <f t="shared" si="3"/>
        <v>5552023</v>
      </c>
      <c r="AT7" s="70">
        <f t="shared" si="3"/>
        <v>453125</v>
      </c>
      <c r="AU7" s="70">
        <f t="shared" si="3"/>
        <v>4725293</v>
      </c>
      <c r="AV7" s="70">
        <f t="shared" si="3"/>
        <v>373605</v>
      </c>
      <c r="AW7" s="70">
        <f t="shared" si="3"/>
        <v>5344</v>
      </c>
      <c r="AX7" s="70">
        <f t="shared" si="3"/>
        <v>14012793</v>
      </c>
      <c r="AY7" s="70">
        <f t="shared" si="3"/>
        <v>7794211</v>
      </c>
      <c r="AZ7" s="70">
        <f t="shared" si="3"/>
        <v>4669981</v>
      </c>
      <c r="BA7" s="70">
        <f t="shared" si="3"/>
        <v>902210</v>
      </c>
      <c r="BB7" s="70">
        <f t="shared" si="3"/>
        <v>646391</v>
      </c>
      <c r="BC7" s="70">
        <f t="shared" si="3"/>
        <v>2597556</v>
      </c>
      <c r="BD7" s="70">
        <f t="shared" si="3"/>
        <v>27706</v>
      </c>
      <c r="BE7" s="70">
        <f t="shared" si="3"/>
        <v>1317935</v>
      </c>
      <c r="BF7" s="70">
        <f t="shared" si="3"/>
        <v>28174254</v>
      </c>
      <c r="BG7" s="70">
        <f t="shared" si="3"/>
        <v>201223</v>
      </c>
      <c r="BH7" s="70">
        <f t="shared" si="3"/>
        <v>167657</v>
      </c>
      <c r="BI7" s="70">
        <f aca="true" t="shared" si="4" ref="BI7:CN7">SUM(BI8:BI37)</f>
        <v>142236</v>
      </c>
      <c r="BJ7" s="70">
        <f t="shared" si="4"/>
        <v>24725</v>
      </c>
      <c r="BK7" s="70">
        <f t="shared" si="4"/>
        <v>0</v>
      </c>
      <c r="BL7" s="70">
        <f t="shared" si="4"/>
        <v>696</v>
      </c>
      <c r="BM7" s="70">
        <f t="shared" si="4"/>
        <v>33566</v>
      </c>
      <c r="BN7" s="70">
        <f t="shared" si="4"/>
        <v>0</v>
      </c>
      <c r="BO7" s="70">
        <f t="shared" si="4"/>
        <v>4062321</v>
      </c>
      <c r="BP7" s="70">
        <f t="shared" si="4"/>
        <v>847092</v>
      </c>
      <c r="BQ7" s="70">
        <f t="shared" si="4"/>
        <v>496734</v>
      </c>
      <c r="BR7" s="70">
        <f t="shared" si="4"/>
        <v>53197</v>
      </c>
      <c r="BS7" s="70">
        <f t="shared" si="4"/>
        <v>297161</v>
      </c>
      <c r="BT7" s="70">
        <f t="shared" si="4"/>
        <v>0</v>
      </c>
      <c r="BU7" s="70">
        <f t="shared" si="4"/>
        <v>1386976</v>
      </c>
      <c r="BV7" s="70">
        <f t="shared" si="4"/>
        <v>7896</v>
      </c>
      <c r="BW7" s="70">
        <f t="shared" si="4"/>
        <v>1378405</v>
      </c>
      <c r="BX7" s="70">
        <f t="shared" si="4"/>
        <v>675</v>
      </c>
      <c r="BY7" s="70">
        <f t="shared" si="4"/>
        <v>0</v>
      </c>
      <c r="BZ7" s="70">
        <f t="shared" si="4"/>
        <v>1775341</v>
      </c>
      <c r="CA7" s="70">
        <f t="shared" si="4"/>
        <v>1258383</v>
      </c>
      <c r="CB7" s="70">
        <f t="shared" si="4"/>
        <v>474371</v>
      </c>
      <c r="CC7" s="70">
        <f t="shared" si="4"/>
        <v>12199</v>
      </c>
      <c r="CD7" s="70">
        <f t="shared" si="4"/>
        <v>30388</v>
      </c>
      <c r="CE7" s="70">
        <f t="shared" si="4"/>
        <v>1281281</v>
      </c>
      <c r="CF7" s="70">
        <f t="shared" si="4"/>
        <v>52912</v>
      </c>
      <c r="CG7" s="70">
        <f t="shared" si="4"/>
        <v>93917</v>
      </c>
      <c r="CH7" s="70">
        <f t="shared" si="4"/>
        <v>4357461</v>
      </c>
      <c r="CI7" s="70">
        <f t="shared" si="4"/>
        <v>2629641</v>
      </c>
      <c r="CJ7" s="70">
        <f t="shared" si="4"/>
        <v>2339393</v>
      </c>
      <c r="CK7" s="70">
        <f t="shared" si="4"/>
        <v>142236</v>
      </c>
      <c r="CL7" s="70">
        <f t="shared" si="4"/>
        <v>1165321</v>
      </c>
      <c r="CM7" s="70">
        <f t="shared" si="4"/>
        <v>1007132</v>
      </c>
      <c r="CN7" s="70">
        <f t="shared" si="4"/>
        <v>24704</v>
      </c>
      <c r="CO7" s="70">
        <f aca="true" t="shared" si="5" ref="CO7:DT7">SUM(CO8:CO37)</f>
        <v>290248</v>
      </c>
      <c r="CP7" s="70">
        <f t="shared" si="5"/>
        <v>83416</v>
      </c>
      <c r="CQ7" s="70">
        <f t="shared" si="5"/>
        <v>28490222</v>
      </c>
      <c r="CR7" s="70">
        <f t="shared" si="5"/>
        <v>5677127</v>
      </c>
      <c r="CS7" s="70">
        <f t="shared" si="5"/>
        <v>2721649</v>
      </c>
      <c r="CT7" s="70">
        <f t="shared" si="5"/>
        <v>751567</v>
      </c>
      <c r="CU7" s="70">
        <f t="shared" si="5"/>
        <v>2011527</v>
      </c>
      <c r="CV7" s="70">
        <f t="shared" si="5"/>
        <v>192384</v>
      </c>
      <c r="CW7" s="70">
        <f t="shared" si="5"/>
        <v>6938999</v>
      </c>
      <c r="CX7" s="70">
        <f t="shared" si="5"/>
        <v>461021</v>
      </c>
      <c r="CY7" s="70">
        <f t="shared" si="5"/>
        <v>6103698</v>
      </c>
      <c r="CZ7" s="70">
        <f t="shared" si="5"/>
        <v>374280</v>
      </c>
      <c r="DA7" s="70">
        <f t="shared" si="5"/>
        <v>5344</v>
      </c>
      <c r="DB7" s="70">
        <f t="shared" si="5"/>
        <v>15788134</v>
      </c>
      <c r="DC7" s="70">
        <f t="shared" si="5"/>
        <v>9052594</v>
      </c>
      <c r="DD7" s="70">
        <f t="shared" si="5"/>
        <v>5144352</v>
      </c>
      <c r="DE7" s="70">
        <f t="shared" si="5"/>
        <v>914409</v>
      </c>
      <c r="DF7" s="70">
        <f t="shared" si="5"/>
        <v>676779</v>
      </c>
      <c r="DG7" s="70">
        <f t="shared" si="5"/>
        <v>3878837</v>
      </c>
      <c r="DH7" s="70">
        <f t="shared" si="5"/>
        <v>80618</v>
      </c>
      <c r="DI7" s="70">
        <f t="shared" si="5"/>
        <v>1411852</v>
      </c>
      <c r="DJ7" s="70">
        <f t="shared" si="5"/>
        <v>32531715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7">SUM(E8,+L8)</f>
        <v>11824977</v>
      </c>
      <c r="E8" s="72">
        <f aca="true" t="shared" si="7" ref="E8:E37">SUM(F8:I8)+K8</f>
        <v>3932757</v>
      </c>
      <c r="F8" s="72">
        <v>756982</v>
      </c>
      <c r="G8" s="72"/>
      <c r="H8" s="72">
        <v>717100</v>
      </c>
      <c r="I8" s="72">
        <v>1957018</v>
      </c>
      <c r="J8" s="73" t="s">
        <v>109</v>
      </c>
      <c r="K8" s="72">
        <v>501657</v>
      </c>
      <c r="L8" s="72">
        <v>7892220</v>
      </c>
      <c r="M8" s="72">
        <f aca="true" t="shared" si="8" ref="M8:M37">SUM(N8,+U8)</f>
        <v>1376480</v>
      </c>
      <c r="N8" s="72">
        <f aca="true" t="shared" si="9" ref="N8:N37">SUM(O8:R8)+T8</f>
        <v>252960</v>
      </c>
      <c r="O8" s="72">
        <v>8089</v>
      </c>
      <c r="P8" s="72">
        <v>19000</v>
      </c>
      <c r="Q8" s="72">
        <v>0</v>
      </c>
      <c r="R8" s="72">
        <v>220803</v>
      </c>
      <c r="S8" s="73" t="s">
        <v>109</v>
      </c>
      <c r="T8" s="72">
        <v>5068</v>
      </c>
      <c r="U8" s="72">
        <v>1123520</v>
      </c>
      <c r="V8" s="72">
        <f aca="true" t="shared" si="10" ref="V8:V37">+SUM(D8,M8)</f>
        <v>13201457</v>
      </c>
      <c r="W8" s="72">
        <f aca="true" t="shared" si="11" ref="W8:W37">+SUM(E8,N8)</f>
        <v>4185717</v>
      </c>
      <c r="X8" s="72">
        <f aca="true" t="shared" si="12" ref="X8:X37">+SUM(F8,O8)</f>
        <v>765071</v>
      </c>
      <c r="Y8" s="72">
        <f aca="true" t="shared" si="13" ref="Y8:Y37">+SUM(G8,P8)</f>
        <v>19000</v>
      </c>
      <c r="Z8" s="72">
        <f aca="true" t="shared" si="14" ref="Z8:Z37">+SUM(H8,Q8)</f>
        <v>717100</v>
      </c>
      <c r="AA8" s="72">
        <f aca="true" t="shared" si="15" ref="AA8:AA37">+SUM(I8,R8)</f>
        <v>2177821</v>
      </c>
      <c r="AB8" s="73" t="s">
        <v>109</v>
      </c>
      <c r="AC8" s="72">
        <f aca="true" t="shared" si="16" ref="AC8:AC37">+SUM(K8,T8)</f>
        <v>506725</v>
      </c>
      <c r="AD8" s="72">
        <f aca="true" t="shared" si="17" ref="AD8:AD37">+SUM(L8,U8)</f>
        <v>9015740</v>
      </c>
      <c r="AE8" s="72">
        <f aca="true" t="shared" si="18" ref="AE8:AE37">SUM(AF8,+AK8)</f>
        <v>1729189</v>
      </c>
      <c r="AF8" s="72">
        <f aca="true" t="shared" si="19" ref="AF8:AF37">SUM(AG8:AJ8)</f>
        <v>1553065</v>
      </c>
      <c r="AG8" s="72">
        <v>0</v>
      </c>
      <c r="AH8" s="72">
        <v>655000</v>
      </c>
      <c r="AI8" s="72">
        <v>898065</v>
      </c>
      <c r="AJ8" s="72">
        <v>0</v>
      </c>
      <c r="AK8" s="72">
        <v>176124</v>
      </c>
      <c r="AL8" s="72">
        <v>0</v>
      </c>
      <c r="AM8" s="72">
        <f aca="true" t="shared" si="20" ref="AM8:AM37">SUM(AN8,AS8,AW8,AX8,BD8)</f>
        <v>9090066</v>
      </c>
      <c r="AN8" s="72">
        <f aca="true" t="shared" si="21" ref="AN8:AN37">SUM(AO8:AR8)</f>
        <v>2158778</v>
      </c>
      <c r="AO8" s="72">
        <v>872146</v>
      </c>
      <c r="AP8" s="72">
        <v>472773</v>
      </c>
      <c r="AQ8" s="72">
        <v>688650</v>
      </c>
      <c r="AR8" s="72">
        <v>125209</v>
      </c>
      <c r="AS8" s="72">
        <f aca="true" t="shared" si="22" ref="AS8:AS37">SUM(AT8:AV8)</f>
        <v>1933068</v>
      </c>
      <c r="AT8" s="72">
        <v>327887</v>
      </c>
      <c r="AU8" s="72">
        <v>1484514</v>
      </c>
      <c r="AV8" s="72">
        <v>120667</v>
      </c>
      <c r="AW8" s="72">
        <v>0</v>
      </c>
      <c r="AX8" s="72">
        <f aca="true" t="shared" si="23" ref="AX8:AX37">SUM(AY8:BB8)</f>
        <v>4985704</v>
      </c>
      <c r="AY8" s="72">
        <v>2671293</v>
      </c>
      <c r="AZ8" s="72">
        <v>2152217</v>
      </c>
      <c r="BA8" s="72">
        <v>162194</v>
      </c>
      <c r="BB8" s="72">
        <v>0</v>
      </c>
      <c r="BC8" s="72">
        <v>337411</v>
      </c>
      <c r="BD8" s="72">
        <v>12516</v>
      </c>
      <c r="BE8" s="72">
        <v>668311</v>
      </c>
      <c r="BF8" s="72">
        <f aca="true" t="shared" si="24" ref="BF8:BF37">SUM(AE8,+AM8,+BE8)</f>
        <v>11487566</v>
      </c>
      <c r="BG8" s="72">
        <f aca="true" t="shared" si="25" ref="BG8:BG37">SUM(BH8,+BM8)</f>
        <v>27941</v>
      </c>
      <c r="BH8" s="72">
        <f aca="true" t="shared" si="26" ref="BH8:BH3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27941</v>
      </c>
      <c r="BN8" s="72">
        <v>0</v>
      </c>
      <c r="BO8" s="72">
        <f aca="true" t="shared" si="27" ref="BO8:BO37">SUM(BP8,BU8,BY8,BZ8,CF8)</f>
        <v>1251379</v>
      </c>
      <c r="BP8" s="72">
        <f aca="true" t="shared" si="28" ref="BP8:BP37">SUM(BQ8:BT8)</f>
        <v>375413</v>
      </c>
      <c r="BQ8" s="72">
        <v>285689</v>
      </c>
      <c r="BR8" s="72">
        <v>0</v>
      </c>
      <c r="BS8" s="72">
        <v>89724</v>
      </c>
      <c r="BT8" s="72">
        <v>0</v>
      </c>
      <c r="BU8" s="72">
        <f aca="true" t="shared" si="29" ref="BU8:BU37">SUM(BV8:BX8)</f>
        <v>430766</v>
      </c>
      <c r="BV8" s="72">
        <v>0</v>
      </c>
      <c r="BW8" s="72">
        <v>430766</v>
      </c>
      <c r="BX8" s="72">
        <v>0</v>
      </c>
      <c r="BY8" s="72">
        <v>0</v>
      </c>
      <c r="BZ8" s="72">
        <f aca="true" t="shared" si="30" ref="BZ8:BZ37">SUM(CA8:CD8)</f>
        <v>445200</v>
      </c>
      <c r="CA8" s="72">
        <v>372783</v>
      </c>
      <c r="CB8" s="72">
        <v>72417</v>
      </c>
      <c r="CC8" s="72">
        <v>0</v>
      </c>
      <c r="CD8" s="72">
        <v>0</v>
      </c>
      <c r="CE8" s="72">
        <v>75841</v>
      </c>
      <c r="CF8" s="72">
        <v>0</v>
      </c>
      <c r="CG8" s="72">
        <v>21319</v>
      </c>
      <c r="CH8" s="72">
        <f aca="true" t="shared" si="31" ref="CH8:CH37">SUM(BG8,+BO8,+CG8)</f>
        <v>1300639</v>
      </c>
      <c r="CI8" s="72">
        <f aca="true" t="shared" si="32" ref="CI8:CI37">SUM(AE8,+BG8)</f>
        <v>1757130</v>
      </c>
      <c r="CJ8" s="72">
        <f aca="true" t="shared" si="33" ref="CJ8:CJ37">SUM(AF8,+BH8)</f>
        <v>1553065</v>
      </c>
      <c r="CK8" s="72">
        <f aca="true" t="shared" si="34" ref="CK8:CK37">SUM(AG8,+BI8)</f>
        <v>0</v>
      </c>
      <c r="CL8" s="72">
        <f aca="true" t="shared" si="35" ref="CL8:CL37">SUM(AH8,+BJ8)</f>
        <v>655000</v>
      </c>
      <c r="CM8" s="72">
        <f aca="true" t="shared" si="36" ref="CM8:CM37">SUM(AI8,+BK8)</f>
        <v>898065</v>
      </c>
      <c r="CN8" s="72">
        <f aca="true" t="shared" si="37" ref="CN8:CN37">SUM(AJ8,+BL8)</f>
        <v>0</v>
      </c>
      <c r="CO8" s="72">
        <f aca="true" t="shared" si="38" ref="CO8:CO37">SUM(AK8,+BM8)</f>
        <v>204065</v>
      </c>
      <c r="CP8" s="72">
        <f aca="true" t="shared" si="39" ref="CP8:CP37">SUM(AL8,+BN8)</f>
        <v>0</v>
      </c>
      <c r="CQ8" s="72">
        <f aca="true" t="shared" si="40" ref="CQ8:CQ37">SUM(AM8,+BO8)</f>
        <v>10341445</v>
      </c>
      <c r="CR8" s="72">
        <f aca="true" t="shared" si="41" ref="CR8:CR37">SUM(AN8,+BP8)</f>
        <v>2534191</v>
      </c>
      <c r="CS8" s="72">
        <f aca="true" t="shared" si="42" ref="CS8:CS37">SUM(AO8,+BQ8)</f>
        <v>1157835</v>
      </c>
      <c r="CT8" s="72">
        <f aca="true" t="shared" si="43" ref="CT8:CT37">SUM(AP8,+BR8)</f>
        <v>472773</v>
      </c>
      <c r="CU8" s="72">
        <f aca="true" t="shared" si="44" ref="CU8:CU37">SUM(AQ8,+BS8)</f>
        <v>778374</v>
      </c>
      <c r="CV8" s="72">
        <f aca="true" t="shared" si="45" ref="CV8:CV37">SUM(AR8,+BT8)</f>
        <v>125209</v>
      </c>
      <c r="CW8" s="72">
        <f aca="true" t="shared" si="46" ref="CW8:CW37">SUM(AS8,+BU8)</f>
        <v>2363834</v>
      </c>
      <c r="CX8" s="72">
        <f aca="true" t="shared" si="47" ref="CX8:CX37">SUM(AT8,+BV8)</f>
        <v>327887</v>
      </c>
      <c r="CY8" s="72">
        <f aca="true" t="shared" si="48" ref="CY8:CY37">SUM(AU8,+BW8)</f>
        <v>1915280</v>
      </c>
      <c r="CZ8" s="72">
        <f aca="true" t="shared" si="49" ref="CZ8:CZ37">SUM(AV8,+BX8)</f>
        <v>120667</v>
      </c>
      <c r="DA8" s="72">
        <f aca="true" t="shared" si="50" ref="DA8:DA37">SUM(AW8,+BY8)</f>
        <v>0</v>
      </c>
      <c r="DB8" s="72">
        <f aca="true" t="shared" si="51" ref="DB8:DB37">SUM(AX8,+BZ8)</f>
        <v>5430904</v>
      </c>
      <c r="DC8" s="72">
        <f aca="true" t="shared" si="52" ref="DC8:DC37">SUM(AY8,+CA8)</f>
        <v>3044076</v>
      </c>
      <c r="DD8" s="72">
        <f aca="true" t="shared" si="53" ref="DD8:DD37">SUM(AZ8,+CB8)</f>
        <v>2224634</v>
      </c>
      <c r="DE8" s="72">
        <f aca="true" t="shared" si="54" ref="DE8:DE37">SUM(BA8,+CC8)</f>
        <v>162194</v>
      </c>
      <c r="DF8" s="72">
        <f aca="true" t="shared" si="55" ref="DF8:DF37">SUM(BB8,+CD8)</f>
        <v>0</v>
      </c>
      <c r="DG8" s="72">
        <f aca="true" t="shared" si="56" ref="DG8:DG37">SUM(BC8,+CE8)</f>
        <v>413252</v>
      </c>
      <c r="DH8" s="72">
        <f aca="true" t="shared" si="57" ref="DH8:DH37">SUM(BD8,+CF8)</f>
        <v>12516</v>
      </c>
      <c r="DI8" s="72">
        <f aca="true" t="shared" si="58" ref="DI8:DI37">SUM(BE8,+CG8)</f>
        <v>689630</v>
      </c>
      <c r="DJ8" s="72">
        <f aca="true" t="shared" si="59" ref="DJ8:DJ37">SUM(BF8,+CH8)</f>
        <v>12788205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3174440</v>
      </c>
      <c r="E9" s="72">
        <f t="shared" si="7"/>
        <v>957415</v>
      </c>
      <c r="F9" s="72">
        <v>9731</v>
      </c>
      <c r="G9" s="72">
        <v>0</v>
      </c>
      <c r="H9" s="72">
        <v>1000</v>
      </c>
      <c r="I9" s="72">
        <v>804768</v>
      </c>
      <c r="J9" s="73" t="s">
        <v>109</v>
      </c>
      <c r="K9" s="72">
        <v>141916</v>
      </c>
      <c r="L9" s="72">
        <v>2217025</v>
      </c>
      <c r="M9" s="72">
        <f t="shared" si="8"/>
        <v>268725</v>
      </c>
      <c r="N9" s="72">
        <f t="shared" si="9"/>
        <v>74826</v>
      </c>
      <c r="O9" s="72">
        <v>0</v>
      </c>
      <c r="P9" s="72">
        <v>0</v>
      </c>
      <c r="Q9" s="72">
        <v>0</v>
      </c>
      <c r="R9" s="72">
        <v>51673</v>
      </c>
      <c r="S9" s="73" t="s">
        <v>109</v>
      </c>
      <c r="T9" s="72">
        <v>23153</v>
      </c>
      <c r="U9" s="72">
        <v>193899</v>
      </c>
      <c r="V9" s="72">
        <f t="shared" si="10"/>
        <v>3443165</v>
      </c>
      <c r="W9" s="72">
        <f t="shared" si="11"/>
        <v>1032241</v>
      </c>
      <c r="X9" s="72">
        <f t="shared" si="12"/>
        <v>9731</v>
      </c>
      <c r="Y9" s="72">
        <f t="shared" si="13"/>
        <v>0</v>
      </c>
      <c r="Z9" s="72">
        <f t="shared" si="14"/>
        <v>1000</v>
      </c>
      <c r="AA9" s="72">
        <f t="shared" si="15"/>
        <v>856441</v>
      </c>
      <c r="AB9" s="73" t="s">
        <v>109</v>
      </c>
      <c r="AC9" s="72">
        <f t="shared" si="16"/>
        <v>165069</v>
      </c>
      <c r="AD9" s="72">
        <f t="shared" si="17"/>
        <v>2410924</v>
      </c>
      <c r="AE9" s="72">
        <f t="shared" si="18"/>
        <v>39956</v>
      </c>
      <c r="AF9" s="72">
        <f t="shared" si="19"/>
        <v>11015</v>
      </c>
      <c r="AG9" s="72">
        <v>0</v>
      </c>
      <c r="AH9" s="72">
        <v>9975</v>
      </c>
      <c r="AI9" s="72">
        <v>1040</v>
      </c>
      <c r="AJ9" s="72">
        <v>0</v>
      </c>
      <c r="AK9" s="72">
        <v>28941</v>
      </c>
      <c r="AL9" s="72">
        <v>0</v>
      </c>
      <c r="AM9" s="72">
        <f t="shared" si="20"/>
        <v>2994688</v>
      </c>
      <c r="AN9" s="72">
        <f t="shared" si="21"/>
        <v>897233</v>
      </c>
      <c r="AO9" s="72">
        <v>410063</v>
      </c>
      <c r="AP9" s="72">
        <v>177381</v>
      </c>
      <c r="AQ9" s="72">
        <v>287064</v>
      </c>
      <c r="AR9" s="72">
        <v>22725</v>
      </c>
      <c r="AS9" s="72">
        <f t="shared" si="22"/>
        <v>355137</v>
      </c>
      <c r="AT9" s="72">
        <v>51115</v>
      </c>
      <c r="AU9" s="72">
        <v>266102</v>
      </c>
      <c r="AV9" s="72">
        <v>37920</v>
      </c>
      <c r="AW9" s="72">
        <v>0</v>
      </c>
      <c r="AX9" s="72">
        <f t="shared" si="23"/>
        <v>1731160</v>
      </c>
      <c r="AY9" s="72">
        <v>1018189</v>
      </c>
      <c r="AZ9" s="72">
        <v>584006</v>
      </c>
      <c r="BA9" s="72">
        <v>39890</v>
      </c>
      <c r="BB9" s="72">
        <v>89075</v>
      </c>
      <c r="BC9" s="72">
        <v>78168</v>
      </c>
      <c r="BD9" s="72">
        <v>11158</v>
      </c>
      <c r="BE9" s="72">
        <v>61628</v>
      </c>
      <c r="BF9" s="72">
        <f t="shared" si="24"/>
        <v>3096272</v>
      </c>
      <c r="BG9" s="72">
        <f t="shared" si="25"/>
        <v>14198</v>
      </c>
      <c r="BH9" s="72">
        <f t="shared" si="26"/>
        <v>14198</v>
      </c>
      <c r="BI9" s="72">
        <v>0</v>
      </c>
      <c r="BJ9" s="72">
        <v>13502</v>
      </c>
      <c r="BK9" s="72">
        <v>0</v>
      </c>
      <c r="BL9" s="72">
        <v>696</v>
      </c>
      <c r="BM9" s="72">
        <v>0</v>
      </c>
      <c r="BN9" s="72">
        <v>0</v>
      </c>
      <c r="BO9" s="72">
        <f t="shared" si="27"/>
        <v>241743</v>
      </c>
      <c r="BP9" s="72">
        <f t="shared" si="28"/>
        <v>10615</v>
      </c>
      <c r="BQ9" s="72">
        <v>10615</v>
      </c>
      <c r="BR9" s="72">
        <v>0</v>
      </c>
      <c r="BS9" s="72">
        <v>0</v>
      </c>
      <c r="BT9" s="72">
        <v>0</v>
      </c>
      <c r="BU9" s="72">
        <f t="shared" si="29"/>
        <v>61171</v>
      </c>
      <c r="BV9" s="72">
        <v>0</v>
      </c>
      <c r="BW9" s="72">
        <v>61171</v>
      </c>
      <c r="BX9" s="72">
        <v>0</v>
      </c>
      <c r="BY9" s="72">
        <v>0</v>
      </c>
      <c r="BZ9" s="72">
        <f t="shared" si="30"/>
        <v>168717</v>
      </c>
      <c r="CA9" s="72">
        <v>61816</v>
      </c>
      <c r="CB9" s="72">
        <v>106901</v>
      </c>
      <c r="CC9" s="72">
        <v>0</v>
      </c>
      <c r="CD9" s="72">
        <v>0</v>
      </c>
      <c r="CE9" s="72">
        <v>12784</v>
      </c>
      <c r="CF9" s="72">
        <v>1240</v>
      </c>
      <c r="CG9" s="72">
        <v>0</v>
      </c>
      <c r="CH9" s="72">
        <f t="shared" si="31"/>
        <v>255941</v>
      </c>
      <c r="CI9" s="72">
        <f t="shared" si="32"/>
        <v>54154</v>
      </c>
      <c r="CJ9" s="72">
        <f t="shared" si="33"/>
        <v>25213</v>
      </c>
      <c r="CK9" s="72">
        <f t="shared" si="34"/>
        <v>0</v>
      </c>
      <c r="CL9" s="72">
        <f t="shared" si="35"/>
        <v>23477</v>
      </c>
      <c r="CM9" s="72">
        <f t="shared" si="36"/>
        <v>1040</v>
      </c>
      <c r="CN9" s="72">
        <f t="shared" si="37"/>
        <v>696</v>
      </c>
      <c r="CO9" s="72">
        <f t="shared" si="38"/>
        <v>28941</v>
      </c>
      <c r="CP9" s="72">
        <f t="shared" si="39"/>
        <v>0</v>
      </c>
      <c r="CQ9" s="72">
        <f t="shared" si="40"/>
        <v>3236431</v>
      </c>
      <c r="CR9" s="72">
        <f t="shared" si="41"/>
        <v>907848</v>
      </c>
      <c r="CS9" s="72">
        <f t="shared" si="42"/>
        <v>420678</v>
      </c>
      <c r="CT9" s="72">
        <f t="shared" si="43"/>
        <v>177381</v>
      </c>
      <c r="CU9" s="72">
        <f t="shared" si="44"/>
        <v>287064</v>
      </c>
      <c r="CV9" s="72">
        <f t="shared" si="45"/>
        <v>22725</v>
      </c>
      <c r="CW9" s="72">
        <f t="shared" si="46"/>
        <v>416308</v>
      </c>
      <c r="CX9" s="72">
        <f t="shared" si="47"/>
        <v>51115</v>
      </c>
      <c r="CY9" s="72">
        <f t="shared" si="48"/>
        <v>327273</v>
      </c>
      <c r="CZ9" s="72">
        <f t="shared" si="49"/>
        <v>37920</v>
      </c>
      <c r="DA9" s="72">
        <f t="shared" si="50"/>
        <v>0</v>
      </c>
      <c r="DB9" s="72">
        <f t="shared" si="51"/>
        <v>1899877</v>
      </c>
      <c r="DC9" s="72">
        <f t="shared" si="52"/>
        <v>1080005</v>
      </c>
      <c r="DD9" s="72">
        <f t="shared" si="53"/>
        <v>690907</v>
      </c>
      <c r="DE9" s="72">
        <f t="shared" si="54"/>
        <v>39890</v>
      </c>
      <c r="DF9" s="72">
        <f t="shared" si="55"/>
        <v>89075</v>
      </c>
      <c r="DG9" s="72">
        <f t="shared" si="56"/>
        <v>90952</v>
      </c>
      <c r="DH9" s="72">
        <f t="shared" si="57"/>
        <v>12398</v>
      </c>
      <c r="DI9" s="72">
        <f t="shared" si="58"/>
        <v>61628</v>
      </c>
      <c r="DJ9" s="72">
        <f t="shared" si="59"/>
        <v>3352213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1174507</v>
      </c>
      <c r="E10" s="72">
        <f t="shared" si="7"/>
        <v>272700</v>
      </c>
      <c r="F10" s="72">
        <v>0</v>
      </c>
      <c r="G10" s="72">
        <v>0</v>
      </c>
      <c r="H10" s="72">
        <v>0</v>
      </c>
      <c r="I10" s="72">
        <v>251128</v>
      </c>
      <c r="J10" s="73" t="s">
        <v>109</v>
      </c>
      <c r="K10" s="72">
        <v>21572</v>
      </c>
      <c r="L10" s="72">
        <v>901807</v>
      </c>
      <c r="M10" s="72">
        <f t="shared" si="8"/>
        <v>239322</v>
      </c>
      <c r="N10" s="72">
        <f t="shared" si="9"/>
        <v>47934</v>
      </c>
      <c r="O10" s="72">
        <v>0</v>
      </c>
      <c r="P10" s="72">
        <v>0</v>
      </c>
      <c r="Q10" s="72">
        <v>0</v>
      </c>
      <c r="R10" s="72">
        <v>47934</v>
      </c>
      <c r="S10" s="73" t="s">
        <v>109</v>
      </c>
      <c r="T10" s="72">
        <v>0</v>
      </c>
      <c r="U10" s="72">
        <v>191388</v>
      </c>
      <c r="V10" s="72">
        <f t="shared" si="10"/>
        <v>1413829</v>
      </c>
      <c r="W10" s="72">
        <f t="shared" si="11"/>
        <v>320634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299062</v>
      </c>
      <c r="AB10" s="73" t="s">
        <v>109</v>
      </c>
      <c r="AC10" s="72">
        <f t="shared" si="16"/>
        <v>21572</v>
      </c>
      <c r="AD10" s="72">
        <f t="shared" si="17"/>
        <v>1093195</v>
      </c>
      <c r="AE10" s="72">
        <f t="shared" si="18"/>
        <v>88338</v>
      </c>
      <c r="AF10" s="72">
        <f t="shared" si="19"/>
        <v>73325</v>
      </c>
      <c r="AG10" s="72">
        <v>0</v>
      </c>
      <c r="AH10" s="72">
        <v>0</v>
      </c>
      <c r="AI10" s="72">
        <v>73325</v>
      </c>
      <c r="AJ10" s="72">
        <v>0</v>
      </c>
      <c r="AK10" s="72">
        <v>15013</v>
      </c>
      <c r="AL10" s="72">
        <v>0</v>
      </c>
      <c r="AM10" s="72">
        <f t="shared" si="20"/>
        <v>1028677</v>
      </c>
      <c r="AN10" s="72">
        <f t="shared" si="21"/>
        <v>287908</v>
      </c>
      <c r="AO10" s="72">
        <v>96597</v>
      </c>
      <c r="AP10" s="72">
        <v>1817</v>
      </c>
      <c r="AQ10" s="72">
        <v>174004</v>
      </c>
      <c r="AR10" s="72">
        <v>15490</v>
      </c>
      <c r="AS10" s="72">
        <f t="shared" si="22"/>
        <v>256028</v>
      </c>
      <c r="AT10" s="72">
        <v>2600</v>
      </c>
      <c r="AU10" s="72">
        <v>236949</v>
      </c>
      <c r="AV10" s="72">
        <v>16479</v>
      </c>
      <c r="AW10" s="72">
        <v>0</v>
      </c>
      <c r="AX10" s="72">
        <f t="shared" si="23"/>
        <v>484741</v>
      </c>
      <c r="AY10" s="72">
        <v>339059</v>
      </c>
      <c r="AZ10" s="72">
        <v>121941</v>
      </c>
      <c r="BA10" s="72">
        <v>8611</v>
      </c>
      <c r="BB10" s="72">
        <v>15130</v>
      </c>
      <c r="BC10" s="72">
        <v>0</v>
      </c>
      <c r="BD10" s="72">
        <v>0</v>
      </c>
      <c r="BE10" s="72">
        <v>57492</v>
      </c>
      <c r="BF10" s="72">
        <f t="shared" si="24"/>
        <v>1174507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59981</v>
      </c>
      <c r="BP10" s="72">
        <f t="shared" si="28"/>
        <v>1504</v>
      </c>
      <c r="BQ10" s="72">
        <v>1504</v>
      </c>
      <c r="BR10" s="72">
        <v>0</v>
      </c>
      <c r="BS10" s="72">
        <v>0</v>
      </c>
      <c r="BT10" s="72">
        <v>0</v>
      </c>
      <c r="BU10" s="72">
        <f t="shared" si="29"/>
        <v>325</v>
      </c>
      <c r="BV10" s="72">
        <v>325</v>
      </c>
      <c r="BW10" s="72">
        <v>0</v>
      </c>
      <c r="BX10" s="72">
        <v>0</v>
      </c>
      <c r="BY10" s="72">
        <v>0</v>
      </c>
      <c r="BZ10" s="72">
        <f t="shared" si="30"/>
        <v>58152</v>
      </c>
      <c r="CA10" s="72">
        <v>58152</v>
      </c>
      <c r="CB10" s="72">
        <v>0</v>
      </c>
      <c r="CC10" s="72">
        <v>0</v>
      </c>
      <c r="CD10" s="72">
        <v>0</v>
      </c>
      <c r="CE10" s="72">
        <v>179038</v>
      </c>
      <c r="CF10" s="72">
        <v>0</v>
      </c>
      <c r="CG10" s="72">
        <v>303</v>
      </c>
      <c r="CH10" s="72">
        <f t="shared" si="31"/>
        <v>60284</v>
      </c>
      <c r="CI10" s="72">
        <f t="shared" si="32"/>
        <v>88338</v>
      </c>
      <c r="CJ10" s="72">
        <f t="shared" si="33"/>
        <v>73325</v>
      </c>
      <c r="CK10" s="72">
        <f t="shared" si="34"/>
        <v>0</v>
      </c>
      <c r="CL10" s="72">
        <f t="shared" si="35"/>
        <v>0</v>
      </c>
      <c r="CM10" s="72">
        <f t="shared" si="36"/>
        <v>73325</v>
      </c>
      <c r="CN10" s="72">
        <f t="shared" si="37"/>
        <v>0</v>
      </c>
      <c r="CO10" s="72">
        <f t="shared" si="38"/>
        <v>15013</v>
      </c>
      <c r="CP10" s="72">
        <f t="shared" si="39"/>
        <v>0</v>
      </c>
      <c r="CQ10" s="72">
        <f t="shared" si="40"/>
        <v>1088658</v>
      </c>
      <c r="CR10" s="72">
        <f t="shared" si="41"/>
        <v>289412</v>
      </c>
      <c r="CS10" s="72">
        <f t="shared" si="42"/>
        <v>98101</v>
      </c>
      <c r="CT10" s="72">
        <f t="shared" si="43"/>
        <v>1817</v>
      </c>
      <c r="CU10" s="72">
        <f t="shared" si="44"/>
        <v>174004</v>
      </c>
      <c r="CV10" s="72">
        <f t="shared" si="45"/>
        <v>15490</v>
      </c>
      <c r="CW10" s="72">
        <f t="shared" si="46"/>
        <v>256353</v>
      </c>
      <c r="CX10" s="72">
        <f t="shared" si="47"/>
        <v>2925</v>
      </c>
      <c r="CY10" s="72">
        <f t="shared" si="48"/>
        <v>236949</v>
      </c>
      <c r="CZ10" s="72">
        <f t="shared" si="49"/>
        <v>16479</v>
      </c>
      <c r="DA10" s="72">
        <f t="shared" si="50"/>
        <v>0</v>
      </c>
      <c r="DB10" s="72">
        <f t="shared" si="51"/>
        <v>542893</v>
      </c>
      <c r="DC10" s="72">
        <f t="shared" si="52"/>
        <v>397211</v>
      </c>
      <c r="DD10" s="72">
        <f t="shared" si="53"/>
        <v>121941</v>
      </c>
      <c r="DE10" s="72">
        <f t="shared" si="54"/>
        <v>8611</v>
      </c>
      <c r="DF10" s="72">
        <f t="shared" si="55"/>
        <v>15130</v>
      </c>
      <c r="DG10" s="72">
        <f t="shared" si="56"/>
        <v>179038</v>
      </c>
      <c r="DH10" s="72">
        <f t="shared" si="57"/>
        <v>0</v>
      </c>
      <c r="DI10" s="72">
        <f t="shared" si="58"/>
        <v>57795</v>
      </c>
      <c r="DJ10" s="72">
        <f t="shared" si="59"/>
        <v>1234791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1156789</v>
      </c>
      <c r="E11" s="72">
        <f t="shared" si="7"/>
        <v>429956</v>
      </c>
      <c r="F11" s="72">
        <v>182283</v>
      </c>
      <c r="G11" s="72">
        <v>0</v>
      </c>
      <c r="H11" s="72">
        <v>0</v>
      </c>
      <c r="I11" s="72">
        <v>175433</v>
      </c>
      <c r="J11" s="73" t="s">
        <v>109</v>
      </c>
      <c r="K11" s="72">
        <v>72240</v>
      </c>
      <c r="L11" s="72">
        <v>726833</v>
      </c>
      <c r="M11" s="72">
        <f t="shared" si="8"/>
        <v>139433</v>
      </c>
      <c r="N11" s="72">
        <f t="shared" si="9"/>
        <v>54185</v>
      </c>
      <c r="O11" s="72">
        <v>11000</v>
      </c>
      <c r="P11" s="72">
        <v>0</v>
      </c>
      <c r="Q11" s="72">
        <v>0</v>
      </c>
      <c r="R11" s="72">
        <v>26187</v>
      </c>
      <c r="S11" s="73" t="s">
        <v>109</v>
      </c>
      <c r="T11" s="72">
        <v>16998</v>
      </c>
      <c r="U11" s="72">
        <v>85248</v>
      </c>
      <c r="V11" s="72">
        <f t="shared" si="10"/>
        <v>1296222</v>
      </c>
      <c r="W11" s="72">
        <f t="shared" si="11"/>
        <v>484141</v>
      </c>
      <c r="X11" s="72">
        <f t="shared" si="12"/>
        <v>193283</v>
      </c>
      <c r="Y11" s="72">
        <f t="shared" si="13"/>
        <v>0</v>
      </c>
      <c r="Z11" s="72">
        <f t="shared" si="14"/>
        <v>0</v>
      </c>
      <c r="AA11" s="72">
        <f t="shared" si="15"/>
        <v>201620</v>
      </c>
      <c r="AB11" s="73" t="s">
        <v>109</v>
      </c>
      <c r="AC11" s="72">
        <f t="shared" si="16"/>
        <v>89238</v>
      </c>
      <c r="AD11" s="72">
        <f t="shared" si="17"/>
        <v>812081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1095834</v>
      </c>
      <c r="AN11" s="72">
        <f t="shared" si="21"/>
        <v>154280</v>
      </c>
      <c r="AO11" s="72">
        <v>56840</v>
      </c>
      <c r="AP11" s="72">
        <v>32480</v>
      </c>
      <c r="AQ11" s="72">
        <v>56840</v>
      </c>
      <c r="AR11" s="72">
        <v>8120</v>
      </c>
      <c r="AS11" s="72">
        <f t="shared" si="22"/>
        <v>348682</v>
      </c>
      <c r="AT11" s="72">
        <v>4813</v>
      </c>
      <c r="AU11" s="72">
        <v>321555</v>
      </c>
      <c r="AV11" s="72">
        <v>22314</v>
      </c>
      <c r="AW11" s="72">
        <v>0</v>
      </c>
      <c r="AX11" s="72">
        <f t="shared" si="23"/>
        <v>592872</v>
      </c>
      <c r="AY11" s="72">
        <v>212015</v>
      </c>
      <c r="AZ11" s="72">
        <v>70377</v>
      </c>
      <c r="BA11" s="72">
        <v>13860</v>
      </c>
      <c r="BB11" s="72">
        <v>296620</v>
      </c>
      <c r="BC11" s="72">
        <v>0</v>
      </c>
      <c r="BD11" s="72">
        <v>0</v>
      </c>
      <c r="BE11" s="72">
        <v>60955</v>
      </c>
      <c r="BF11" s="72">
        <f t="shared" si="24"/>
        <v>1156789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139433</v>
      </c>
      <c r="BP11" s="72">
        <f t="shared" si="28"/>
        <v>32480</v>
      </c>
      <c r="BQ11" s="72">
        <v>8120</v>
      </c>
      <c r="BR11" s="72">
        <v>0</v>
      </c>
      <c r="BS11" s="72">
        <v>24360</v>
      </c>
      <c r="BT11" s="72">
        <v>0</v>
      </c>
      <c r="BU11" s="72">
        <f t="shared" si="29"/>
        <v>87650</v>
      </c>
      <c r="BV11" s="72">
        <v>6830</v>
      </c>
      <c r="BW11" s="72">
        <v>80820</v>
      </c>
      <c r="BX11" s="72">
        <v>0</v>
      </c>
      <c r="BY11" s="72">
        <v>0</v>
      </c>
      <c r="BZ11" s="72">
        <f t="shared" si="30"/>
        <v>19303</v>
      </c>
      <c r="CA11" s="72">
        <v>0</v>
      </c>
      <c r="CB11" s="72">
        <v>17307</v>
      </c>
      <c r="CC11" s="72">
        <v>0</v>
      </c>
      <c r="CD11" s="72">
        <v>1996</v>
      </c>
      <c r="CE11" s="72">
        <v>0</v>
      </c>
      <c r="CF11" s="72">
        <v>0</v>
      </c>
      <c r="CG11" s="72">
        <v>0</v>
      </c>
      <c r="CH11" s="72">
        <f t="shared" si="31"/>
        <v>139433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1235267</v>
      </c>
      <c r="CR11" s="72">
        <f t="shared" si="41"/>
        <v>186760</v>
      </c>
      <c r="CS11" s="72">
        <f t="shared" si="42"/>
        <v>64960</v>
      </c>
      <c r="CT11" s="72">
        <f t="shared" si="43"/>
        <v>32480</v>
      </c>
      <c r="CU11" s="72">
        <f t="shared" si="44"/>
        <v>81200</v>
      </c>
      <c r="CV11" s="72">
        <f t="shared" si="45"/>
        <v>8120</v>
      </c>
      <c r="CW11" s="72">
        <f t="shared" si="46"/>
        <v>436332</v>
      </c>
      <c r="CX11" s="72">
        <f t="shared" si="47"/>
        <v>11643</v>
      </c>
      <c r="CY11" s="72">
        <f t="shared" si="48"/>
        <v>402375</v>
      </c>
      <c r="CZ11" s="72">
        <f t="shared" si="49"/>
        <v>22314</v>
      </c>
      <c r="DA11" s="72">
        <f t="shared" si="50"/>
        <v>0</v>
      </c>
      <c r="DB11" s="72">
        <f t="shared" si="51"/>
        <v>612175</v>
      </c>
      <c r="DC11" s="72">
        <f t="shared" si="52"/>
        <v>212015</v>
      </c>
      <c r="DD11" s="72">
        <f t="shared" si="53"/>
        <v>87684</v>
      </c>
      <c r="DE11" s="72">
        <f t="shared" si="54"/>
        <v>13860</v>
      </c>
      <c r="DF11" s="72">
        <f t="shared" si="55"/>
        <v>298616</v>
      </c>
      <c r="DG11" s="72">
        <f t="shared" si="56"/>
        <v>0</v>
      </c>
      <c r="DH11" s="72">
        <f t="shared" si="57"/>
        <v>0</v>
      </c>
      <c r="DI11" s="72">
        <f t="shared" si="58"/>
        <v>60955</v>
      </c>
      <c r="DJ11" s="72">
        <f t="shared" si="59"/>
        <v>1296222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567554</v>
      </c>
      <c r="E12" s="74">
        <f t="shared" si="7"/>
        <v>157349</v>
      </c>
      <c r="F12" s="74">
        <v>0</v>
      </c>
      <c r="G12" s="74">
        <v>0</v>
      </c>
      <c r="H12" s="74">
        <v>0</v>
      </c>
      <c r="I12" s="74">
        <v>157349</v>
      </c>
      <c r="J12" s="75" t="s">
        <v>109</v>
      </c>
      <c r="K12" s="74">
        <v>0</v>
      </c>
      <c r="L12" s="74">
        <v>410205</v>
      </c>
      <c r="M12" s="74">
        <f t="shared" si="8"/>
        <v>385702</v>
      </c>
      <c r="N12" s="74">
        <f t="shared" si="9"/>
        <v>111046</v>
      </c>
      <c r="O12" s="74">
        <v>0</v>
      </c>
      <c r="P12" s="74">
        <v>0</v>
      </c>
      <c r="Q12" s="74">
        <v>0</v>
      </c>
      <c r="R12" s="74">
        <v>111046</v>
      </c>
      <c r="S12" s="75" t="s">
        <v>109</v>
      </c>
      <c r="T12" s="74">
        <v>0</v>
      </c>
      <c r="U12" s="74">
        <v>274656</v>
      </c>
      <c r="V12" s="74">
        <f t="shared" si="10"/>
        <v>953256</v>
      </c>
      <c r="W12" s="74">
        <f t="shared" si="11"/>
        <v>268395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268395</v>
      </c>
      <c r="AB12" s="75" t="s">
        <v>109</v>
      </c>
      <c r="AC12" s="74">
        <f t="shared" si="16"/>
        <v>0</v>
      </c>
      <c r="AD12" s="74">
        <f t="shared" si="17"/>
        <v>684861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172770</v>
      </c>
      <c r="AN12" s="74">
        <f t="shared" si="21"/>
        <v>18872</v>
      </c>
      <c r="AO12" s="74">
        <v>18872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153898</v>
      </c>
      <c r="AY12" s="74">
        <v>153898</v>
      </c>
      <c r="AZ12" s="74">
        <v>0</v>
      </c>
      <c r="BA12" s="74">
        <v>0</v>
      </c>
      <c r="BB12" s="74">
        <v>0</v>
      </c>
      <c r="BC12" s="74">
        <v>394784</v>
      </c>
      <c r="BD12" s="74">
        <v>0</v>
      </c>
      <c r="BE12" s="74">
        <v>0</v>
      </c>
      <c r="BF12" s="74">
        <f t="shared" si="24"/>
        <v>172770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142262</v>
      </c>
      <c r="BP12" s="74">
        <f t="shared" si="28"/>
        <v>12582</v>
      </c>
      <c r="BQ12" s="74">
        <v>12582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129680</v>
      </c>
      <c r="CA12" s="74">
        <v>129680</v>
      </c>
      <c r="CB12" s="74">
        <v>0</v>
      </c>
      <c r="CC12" s="74">
        <v>0</v>
      </c>
      <c r="CD12" s="74">
        <v>0</v>
      </c>
      <c r="CE12" s="74">
        <v>243440</v>
      </c>
      <c r="CF12" s="74">
        <v>0</v>
      </c>
      <c r="CG12" s="74">
        <v>0</v>
      </c>
      <c r="CH12" s="74">
        <f t="shared" si="31"/>
        <v>142262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315032</v>
      </c>
      <c r="CR12" s="74">
        <f t="shared" si="41"/>
        <v>31454</v>
      </c>
      <c r="CS12" s="74">
        <f t="shared" si="42"/>
        <v>31454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283578</v>
      </c>
      <c r="DC12" s="74">
        <f t="shared" si="52"/>
        <v>283578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638224</v>
      </c>
      <c r="DH12" s="74">
        <f t="shared" si="57"/>
        <v>0</v>
      </c>
      <c r="DI12" s="74">
        <f t="shared" si="58"/>
        <v>0</v>
      </c>
      <c r="DJ12" s="74">
        <f t="shared" si="59"/>
        <v>315032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426591</v>
      </c>
      <c r="E13" s="74">
        <f t="shared" si="7"/>
        <v>6</v>
      </c>
      <c r="F13" s="74">
        <v>0</v>
      </c>
      <c r="G13" s="74">
        <v>0</v>
      </c>
      <c r="H13" s="74">
        <v>0</v>
      </c>
      <c r="I13" s="74">
        <v>0</v>
      </c>
      <c r="J13" s="75" t="s">
        <v>109</v>
      </c>
      <c r="K13" s="74">
        <v>6</v>
      </c>
      <c r="L13" s="74">
        <v>426585</v>
      </c>
      <c r="M13" s="74">
        <f t="shared" si="8"/>
        <v>118068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118068</v>
      </c>
      <c r="V13" s="74">
        <f t="shared" si="10"/>
        <v>544659</v>
      </c>
      <c r="W13" s="74">
        <f t="shared" si="11"/>
        <v>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109</v>
      </c>
      <c r="AC13" s="74">
        <f t="shared" si="16"/>
        <v>6</v>
      </c>
      <c r="AD13" s="74">
        <f t="shared" si="17"/>
        <v>544653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107201</v>
      </c>
      <c r="AN13" s="74">
        <f t="shared" si="21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107201</v>
      </c>
      <c r="AY13" s="74">
        <v>107201</v>
      </c>
      <c r="AZ13" s="74">
        <v>0</v>
      </c>
      <c r="BA13" s="74">
        <v>0</v>
      </c>
      <c r="BB13" s="74">
        <v>0</v>
      </c>
      <c r="BC13" s="74">
        <v>319384</v>
      </c>
      <c r="BD13" s="74">
        <v>0</v>
      </c>
      <c r="BE13" s="74">
        <v>6</v>
      </c>
      <c r="BF13" s="74">
        <f t="shared" si="24"/>
        <v>107207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118068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107201</v>
      </c>
      <c r="CR13" s="74">
        <f t="shared" si="41"/>
        <v>0</v>
      </c>
      <c r="CS13" s="74">
        <f t="shared" si="42"/>
        <v>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107201</v>
      </c>
      <c r="DC13" s="74">
        <f t="shared" si="52"/>
        <v>107201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437452</v>
      </c>
      <c r="DH13" s="74">
        <f t="shared" si="57"/>
        <v>0</v>
      </c>
      <c r="DI13" s="74">
        <f t="shared" si="58"/>
        <v>6</v>
      </c>
      <c r="DJ13" s="74">
        <f t="shared" si="59"/>
        <v>107207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273385</v>
      </c>
      <c r="E14" s="74">
        <f t="shared" si="7"/>
        <v>410</v>
      </c>
      <c r="F14" s="74">
        <v>0</v>
      </c>
      <c r="G14" s="74">
        <v>0</v>
      </c>
      <c r="H14" s="74">
        <v>0</v>
      </c>
      <c r="I14" s="74">
        <v>382</v>
      </c>
      <c r="J14" s="75" t="s">
        <v>109</v>
      </c>
      <c r="K14" s="74">
        <v>28</v>
      </c>
      <c r="L14" s="74">
        <v>272975</v>
      </c>
      <c r="M14" s="74">
        <f t="shared" si="8"/>
        <v>66405</v>
      </c>
      <c r="N14" s="74">
        <f t="shared" si="9"/>
        <v>14467</v>
      </c>
      <c r="O14" s="74">
        <v>1116</v>
      </c>
      <c r="P14" s="74">
        <v>705</v>
      </c>
      <c r="Q14" s="74">
        <v>0</v>
      </c>
      <c r="R14" s="74">
        <v>12638</v>
      </c>
      <c r="S14" s="75" t="s">
        <v>109</v>
      </c>
      <c r="T14" s="74">
        <v>8</v>
      </c>
      <c r="U14" s="74">
        <v>51938</v>
      </c>
      <c r="V14" s="74">
        <f t="shared" si="10"/>
        <v>339790</v>
      </c>
      <c r="W14" s="74">
        <f t="shared" si="11"/>
        <v>14877</v>
      </c>
      <c r="X14" s="74">
        <f t="shared" si="12"/>
        <v>1116</v>
      </c>
      <c r="Y14" s="74">
        <f t="shared" si="13"/>
        <v>705</v>
      </c>
      <c r="Z14" s="74">
        <f t="shared" si="14"/>
        <v>0</v>
      </c>
      <c r="AA14" s="74">
        <f t="shared" si="15"/>
        <v>13020</v>
      </c>
      <c r="AB14" s="75" t="s">
        <v>109</v>
      </c>
      <c r="AC14" s="74">
        <f t="shared" si="16"/>
        <v>36</v>
      </c>
      <c r="AD14" s="74">
        <f t="shared" si="17"/>
        <v>324913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87485</v>
      </c>
      <c r="AN14" s="74">
        <f t="shared" si="21"/>
        <v>12707</v>
      </c>
      <c r="AO14" s="74">
        <v>12707</v>
      </c>
      <c r="AP14" s="74">
        <v>0</v>
      </c>
      <c r="AQ14" s="74">
        <v>0</v>
      </c>
      <c r="AR14" s="74">
        <v>0</v>
      </c>
      <c r="AS14" s="74">
        <f t="shared" si="22"/>
        <v>475</v>
      </c>
      <c r="AT14" s="74">
        <v>0</v>
      </c>
      <c r="AU14" s="74">
        <v>0</v>
      </c>
      <c r="AV14" s="74">
        <v>475</v>
      </c>
      <c r="AW14" s="74">
        <v>0</v>
      </c>
      <c r="AX14" s="74">
        <f t="shared" si="23"/>
        <v>74303</v>
      </c>
      <c r="AY14" s="74">
        <v>70474</v>
      </c>
      <c r="AZ14" s="74">
        <v>0</v>
      </c>
      <c r="BA14" s="74">
        <v>3672</v>
      </c>
      <c r="BB14" s="74">
        <v>157</v>
      </c>
      <c r="BC14" s="74">
        <v>185900</v>
      </c>
      <c r="BD14" s="74">
        <v>0</v>
      </c>
      <c r="BE14" s="74">
        <v>0</v>
      </c>
      <c r="BF14" s="74">
        <f t="shared" si="24"/>
        <v>87485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22339</v>
      </c>
      <c r="BP14" s="74">
        <f t="shared" si="28"/>
        <v>6353</v>
      </c>
      <c r="BQ14" s="74">
        <v>6353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15986</v>
      </c>
      <c r="CA14" s="74">
        <v>12638</v>
      </c>
      <c r="CB14" s="74">
        <v>0</v>
      </c>
      <c r="CC14" s="74">
        <v>0</v>
      </c>
      <c r="CD14" s="74">
        <v>3348</v>
      </c>
      <c r="CE14" s="74">
        <v>44066</v>
      </c>
      <c r="CF14" s="74">
        <v>0</v>
      </c>
      <c r="CG14" s="74">
        <v>0</v>
      </c>
      <c r="CH14" s="74">
        <f t="shared" si="31"/>
        <v>22339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109824</v>
      </c>
      <c r="CR14" s="74">
        <f t="shared" si="41"/>
        <v>19060</v>
      </c>
      <c r="CS14" s="74">
        <f t="shared" si="42"/>
        <v>19060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475</v>
      </c>
      <c r="CX14" s="74">
        <f t="shared" si="47"/>
        <v>0</v>
      </c>
      <c r="CY14" s="74">
        <f t="shared" si="48"/>
        <v>0</v>
      </c>
      <c r="CZ14" s="74">
        <f t="shared" si="49"/>
        <v>475</v>
      </c>
      <c r="DA14" s="74">
        <f t="shared" si="50"/>
        <v>0</v>
      </c>
      <c r="DB14" s="74">
        <f t="shared" si="51"/>
        <v>90289</v>
      </c>
      <c r="DC14" s="74">
        <f t="shared" si="52"/>
        <v>83112</v>
      </c>
      <c r="DD14" s="74">
        <f t="shared" si="53"/>
        <v>0</v>
      </c>
      <c r="DE14" s="74">
        <f t="shared" si="54"/>
        <v>3672</v>
      </c>
      <c r="DF14" s="74">
        <f t="shared" si="55"/>
        <v>3505</v>
      </c>
      <c r="DG14" s="74">
        <f t="shared" si="56"/>
        <v>229966</v>
      </c>
      <c r="DH14" s="74">
        <f t="shared" si="57"/>
        <v>0</v>
      </c>
      <c r="DI14" s="74">
        <f t="shared" si="58"/>
        <v>0</v>
      </c>
      <c r="DJ14" s="74">
        <f t="shared" si="59"/>
        <v>109824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555726</v>
      </c>
      <c r="E15" s="74">
        <f t="shared" si="7"/>
        <v>231360</v>
      </c>
      <c r="F15" s="74">
        <v>49179</v>
      </c>
      <c r="G15" s="74">
        <v>0</v>
      </c>
      <c r="H15" s="74">
        <v>77800</v>
      </c>
      <c r="I15" s="74">
        <v>104257</v>
      </c>
      <c r="J15" s="75" t="s">
        <v>109</v>
      </c>
      <c r="K15" s="74">
        <v>124</v>
      </c>
      <c r="L15" s="74">
        <v>324366</v>
      </c>
      <c r="M15" s="74">
        <f t="shared" si="8"/>
        <v>131653</v>
      </c>
      <c r="N15" s="74">
        <f t="shared" si="9"/>
        <v>38792</v>
      </c>
      <c r="O15" s="74">
        <v>9368</v>
      </c>
      <c r="P15" s="74">
        <v>0</v>
      </c>
      <c r="Q15" s="74">
        <v>0</v>
      </c>
      <c r="R15" s="74">
        <v>29391</v>
      </c>
      <c r="S15" s="75" t="s">
        <v>109</v>
      </c>
      <c r="T15" s="74">
        <v>33</v>
      </c>
      <c r="U15" s="74">
        <v>92861</v>
      </c>
      <c r="V15" s="74">
        <f t="shared" si="10"/>
        <v>687379</v>
      </c>
      <c r="W15" s="74">
        <f t="shared" si="11"/>
        <v>270152</v>
      </c>
      <c r="X15" s="74">
        <f t="shared" si="12"/>
        <v>58547</v>
      </c>
      <c r="Y15" s="74">
        <f t="shared" si="13"/>
        <v>0</v>
      </c>
      <c r="Z15" s="74">
        <f t="shared" si="14"/>
        <v>77800</v>
      </c>
      <c r="AA15" s="74">
        <f t="shared" si="15"/>
        <v>133648</v>
      </c>
      <c r="AB15" s="75" t="s">
        <v>109</v>
      </c>
      <c r="AC15" s="74">
        <f t="shared" si="16"/>
        <v>157</v>
      </c>
      <c r="AD15" s="74">
        <f t="shared" si="17"/>
        <v>417227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475945</v>
      </c>
      <c r="AN15" s="74">
        <f t="shared" si="21"/>
        <v>61125</v>
      </c>
      <c r="AO15" s="74">
        <v>54375</v>
      </c>
      <c r="AP15" s="74">
        <v>0</v>
      </c>
      <c r="AQ15" s="74">
        <v>6750</v>
      </c>
      <c r="AR15" s="74">
        <v>0</v>
      </c>
      <c r="AS15" s="74">
        <f t="shared" si="22"/>
        <v>228154</v>
      </c>
      <c r="AT15" s="74">
        <v>22202</v>
      </c>
      <c r="AU15" s="74">
        <v>189057</v>
      </c>
      <c r="AV15" s="74">
        <v>16895</v>
      </c>
      <c r="AW15" s="74">
        <v>5344</v>
      </c>
      <c r="AX15" s="74">
        <f t="shared" si="23"/>
        <v>181322</v>
      </c>
      <c r="AY15" s="74">
        <v>118245</v>
      </c>
      <c r="AZ15" s="74">
        <v>33458</v>
      </c>
      <c r="BA15" s="74">
        <v>7278</v>
      </c>
      <c r="BB15" s="74">
        <v>22341</v>
      </c>
      <c r="BC15" s="74">
        <v>78264</v>
      </c>
      <c r="BD15" s="74">
        <v>0</v>
      </c>
      <c r="BE15" s="74">
        <v>1517</v>
      </c>
      <c r="BF15" s="74">
        <f t="shared" si="24"/>
        <v>477462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106388</v>
      </c>
      <c r="BP15" s="74">
        <f t="shared" si="28"/>
        <v>30489</v>
      </c>
      <c r="BQ15" s="74">
        <v>22665</v>
      </c>
      <c r="BR15" s="74">
        <v>0</v>
      </c>
      <c r="BS15" s="74">
        <v>7824</v>
      </c>
      <c r="BT15" s="74">
        <v>0</v>
      </c>
      <c r="BU15" s="74">
        <f t="shared" si="29"/>
        <v>31419</v>
      </c>
      <c r="BV15" s="74">
        <v>414</v>
      </c>
      <c r="BW15" s="74">
        <v>30330</v>
      </c>
      <c r="BX15" s="74">
        <v>675</v>
      </c>
      <c r="BY15" s="74">
        <v>0</v>
      </c>
      <c r="BZ15" s="74">
        <f t="shared" si="30"/>
        <v>44480</v>
      </c>
      <c r="CA15" s="74">
        <v>38684</v>
      </c>
      <c r="CB15" s="74">
        <v>262</v>
      </c>
      <c r="CC15" s="74">
        <v>1076</v>
      </c>
      <c r="CD15" s="74">
        <v>4458</v>
      </c>
      <c r="CE15" s="74">
        <v>24928</v>
      </c>
      <c r="CF15" s="74">
        <v>0</v>
      </c>
      <c r="CG15" s="74">
        <v>337</v>
      </c>
      <c r="CH15" s="74">
        <f t="shared" si="31"/>
        <v>106725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582333</v>
      </c>
      <c r="CR15" s="74">
        <f t="shared" si="41"/>
        <v>91614</v>
      </c>
      <c r="CS15" s="74">
        <f t="shared" si="42"/>
        <v>77040</v>
      </c>
      <c r="CT15" s="74">
        <f t="shared" si="43"/>
        <v>0</v>
      </c>
      <c r="CU15" s="74">
        <f t="shared" si="44"/>
        <v>14574</v>
      </c>
      <c r="CV15" s="74">
        <f t="shared" si="45"/>
        <v>0</v>
      </c>
      <c r="CW15" s="74">
        <f t="shared" si="46"/>
        <v>259573</v>
      </c>
      <c r="CX15" s="74">
        <f t="shared" si="47"/>
        <v>22616</v>
      </c>
      <c r="CY15" s="74">
        <f t="shared" si="48"/>
        <v>219387</v>
      </c>
      <c r="CZ15" s="74">
        <f t="shared" si="49"/>
        <v>17570</v>
      </c>
      <c r="DA15" s="74">
        <f t="shared" si="50"/>
        <v>5344</v>
      </c>
      <c r="DB15" s="74">
        <f t="shared" si="51"/>
        <v>225802</v>
      </c>
      <c r="DC15" s="74">
        <f t="shared" si="52"/>
        <v>156929</v>
      </c>
      <c r="DD15" s="74">
        <f t="shared" si="53"/>
        <v>33720</v>
      </c>
      <c r="DE15" s="74">
        <f t="shared" si="54"/>
        <v>8354</v>
      </c>
      <c r="DF15" s="74">
        <f t="shared" si="55"/>
        <v>26799</v>
      </c>
      <c r="DG15" s="74">
        <f t="shared" si="56"/>
        <v>103192</v>
      </c>
      <c r="DH15" s="74">
        <f t="shared" si="57"/>
        <v>0</v>
      </c>
      <c r="DI15" s="74">
        <f t="shared" si="58"/>
        <v>1854</v>
      </c>
      <c r="DJ15" s="74">
        <f t="shared" si="59"/>
        <v>584187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474213</v>
      </c>
      <c r="E16" s="74">
        <f t="shared" si="7"/>
        <v>118995</v>
      </c>
      <c r="F16" s="74">
        <v>0</v>
      </c>
      <c r="G16" s="74">
        <v>7950</v>
      </c>
      <c r="H16" s="74">
        <v>0</v>
      </c>
      <c r="I16" s="74">
        <v>95173</v>
      </c>
      <c r="J16" s="75" t="s">
        <v>109</v>
      </c>
      <c r="K16" s="74">
        <v>15872</v>
      </c>
      <c r="L16" s="74">
        <v>355218</v>
      </c>
      <c r="M16" s="74">
        <f t="shared" si="8"/>
        <v>19040</v>
      </c>
      <c r="N16" s="74">
        <f t="shared" si="9"/>
        <v>15076</v>
      </c>
      <c r="O16" s="74">
        <v>0</v>
      </c>
      <c r="P16" s="74">
        <v>0</v>
      </c>
      <c r="Q16" s="74">
        <v>0</v>
      </c>
      <c r="R16" s="74">
        <v>15073</v>
      </c>
      <c r="S16" s="75" t="s">
        <v>109</v>
      </c>
      <c r="T16" s="74">
        <v>3</v>
      </c>
      <c r="U16" s="74">
        <v>3964</v>
      </c>
      <c r="V16" s="74">
        <f t="shared" si="10"/>
        <v>493253</v>
      </c>
      <c r="W16" s="74">
        <f t="shared" si="11"/>
        <v>134071</v>
      </c>
      <c r="X16" s="74">
        <f t="shared" si="12"/>
        <v>0</v>
      </c>
      <c r="Y16" s="74">
        <f t="shared" si="13"/>
        <v>7950</v>
      </c>
      <c r="Z16" s="74">
        <f t="shared" si="14"/>
        <v>0</v>
      </c>
      <c r="AA16" s="74">
        <f t="shared" si="15"/>
        <v>110246</v>
      </c>
      <c r="AB16" s="75" t="s">
        <v>109</v>
      </c>
      <c r="AC16" s="74">
        <f t="shared" si="16"/>
        <v>15875</v>
      </c>
      <c r="AD16" s="74">
        <f t="shared" si="17"/>
        <v>359182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463494</v>
      </c>
      <c r="AN16" s="74">
        <f t="shared" si="21"/>
        <v>46509</v>
      </c>
      <c r="AO16" s="74">
        <v>46509</v>
      </c>
      <c r="AP16" s="74">
        <v>0</v>
      </c>
      <c r="AQ16" s="74">
        <v>0</v>
      </c>
      <c r="AR16" s="74">
        <v>0</v>
      </c>
      <c r="AS16" s="74">
        <f t="shared" si="22"/>
        <v>174802</v>
      </c>
      <c r="AT16" s="74">
        <v>194</v>
      </c>
      <c r="AU16" s="74">
        <v>166464</v>
      </c>
      <c r="AV16" s="74">
        <v>8144</v>
      </c>
      <c r="AW16" s="74">
        <v>0</v>
      </c>
      <c r="AX16" s="74">
        <f t="shared" si="23"/>
        <v>242183</v>
      </c>
      <c r="AY16" s="74">
        <v>90646</v>
      </c>
      <c r="AZ16" s="74">
        <v>125504</v>
      </c>
      <c r="BA16" s="74">
        <v>26033</v>
      </c>
      <c r="BB16" s="74">
        <v>0</v>
      </c>
      <c r="BC16" s="74">
        <v>0</v>
      </c>
      <c r="BD16" s="74">
        <v>0</v>
      </c>
      <c r="BE16" s="74">
        <v>10719</v>
      </c>
      <c r="BF16" s="74">
        <f t="shared" si="24"/>
        <v>474213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19040</v>
      </c>
      <c r="BP16" s="74">
        <f t="shared" si="28"/>
        <v>1567</v>
      </c>
      <c r="BQ16" s="74">
        <v>1567</v>
      </c>
      <c r="BR16" s="74">
        <v>0</v>
      </c>
      <c r="BS16" s="74">
        <v>0</v>
      </c>
      <c r="BT16" s="74">
        <v>0</v>
      </c>
      <c r="BU16" s="74">
        <f t="shared" si="29"/>
        <v>4383</v>
      </c>
      <c r="BV16" s="74">
        <v>176</v>
      </c>
      <c r="BW16" s="74">
        <v>4207</v>
      </c>
      <c r="BX16" s="74">
        <v>0</v>
      </c>
      <c r="BY16" s="74">
        <v>0</v>
      </c>
      <c r="BZ16" s="74">
        <f t="shared" si="30"/>
        <v>13090</v>
      </c>
      <c r="CA16" s="74">
        <v>13090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19040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482534</v>
      </c>
      <c r="CR16" s="74">
        <f t="shared" si="41"/>
        <v>48076</v>
      </c>
      <c r="CS16" s="74">
        <f t="shared" si="42"/>
        <v>48076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179185</v>
      </c>
      <c r="CX16" s="74">
        <f t="shared" si="47"/>
        <v>370</v>
      </c>
      <c r="CY16" s="74">
        <f t="shared" si="48"/>
        <v>170671</v>
      </c>
      <c r="CZ16" s="74">
        <f t="shared" si="49"/>
        <v>8144</v>
      </c>
      <c r="DA16" s="74">
        <f t="shared" si="50"/>
        <v>0</v>
      </c>
      <c r="DB16" s="74">
        <f t="shared" si="51"/>
        <v>255273</v>
      </c>
      <c r="DC16" s="74">
        <f t="shared" si="52"/>
        <v>103736</v>
      </c>
      <c r="DD16" s="74">
        <f t="shared" si="53"/>
        <v>125504</v>
      </c>
      <c r="DE16" s="74">
        <f t="shared" si="54"/>
        <v>26033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10719</v>
      </c>
      <c r="DJ16" s="74">
        <f t="shared" si="59"/>
        <v>493253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724123</v>
      </c>
      <c r="E17" s="74">
        <f t="shared" si="7"/>
        <v>189698</v>
      </c>
      <c r="F17" s="74">
        <v>0</v>
      </c>
      <c r="G17" s="74">
        <v>0</v>
      </c>
      <c r="H17" s="74">
        <v>0</v>
      </c>
      <c r="I17" s="74">
        <v>155785</v>
      </c>
      <c r="J17" s="75" t="s">
        <v>109</v>
      </c>
      <c r="K17" s="74">
        <v>33913</v>
      </c>
      <c r="L17" s="74">
        <v>534425</v>
      </c>
      <c r="M17" s="74">
        <f t="shared" si="8"/>
        <v>251775</v>
      </c>
      <c r="N17" s="74">
        <f t="shared" si="9"/>
        <v>42738</v>
      </c>
      <c r="O17" s="74">
        <v>0</v>
      </c>
      <c r="P17" s="74">
        <v>0</v>
      </c>
      <c r="Q17" s="74">
        <v>0</v>
      </c>
      <c r="R17" s="74">
        <v>42738</v>
      </c>
      <c r="S17" s="75" t="s">
        <v>109</v>
      </c>
      <c r="T17" s="74">
        <v>0</v>
      </c>
      <c r="U17" s="74">
        <v>209037</v>
      </c>
      <c r="V17" s="74">
        <f t="shared" si="10"/>
        <v>975898</v>
      </c>
      <c r="W17" s="74">
        <f t="shared" si="11"/>
        <v>232436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198523</v>
      </c>
      <c r="AB17" s="75" t="s">
        <v>109</v>
      </c>
      <c r="AC17" s="74">
        <f t="shared" si="16"/>
        <v>33913</v>
      </c>
      <c r="AD17" s="74">
        <f t="shared" si="17"/>
        <v>743462</v>
      </c>
      <c r="AE17" s="74">
        <f t="shared" si="18"/>
        <v>5701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5701</v>
      </c>
      <c r="AL17" s="74">
        <v>0</v>
      </c>
      <c r="AM17" s="74">
        <f t="shared" si="20"/>
        <v>718422</v>
      </c>
      <c r="AN17" s="74">
        <f t="shared" si="21"/>
        <v>199568</v>
      </c>
      <c r="AO17" s="74">
        <v>71124</v>
      </c>
      <c r="AP17" s="74">
        <v>0</v>
      </c>
      <c r="AQ17" s="74">
        <v>121308</v>
      </c>
      <c r="AR17" s="74">
        <v>7136</v>
      </c>
      <c r="AS17" s="74">
        <f t="shared" si="22"/>
        <v>254784</v>
      </c>
      <c r="AT17" s="74">
        <v>34363</v>
      </c>
      <c r="AU17" s="74">
        <v>198479</v>
      </c>
      <c r="AV17" s="74">
        <v>21942</v>
      </c>
      <c r="AW17" s="74">
        <v>0</v>
      </c>
      <c r="AX17" s="74">
        <f t="shared" si="23"/>
        <v>264070</v>
      </c>
      <c r="AY17" s="74">
        <v>207719</v>
      </c>
      <c r="AZ17" s="74">
        <v>32573</v>
      </c>
      <c r="BA17" s="74">
        <v>23778</v>
      </c>
      <c r="BB17" s="74">
        <v>0</v>
      </c>
      <c r="BC17" s="74">
        <v>0</v>
      </c>
      <c r="BD17" s="74">
        <v>0</v>
      </c>
      <c r="BE17" s="74">
        <v>0</v>
      </c>
      <c r="BF17" s="74">
        <f t="shared" si="24"/>
        <v>724123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211246</v>
      </c>
      <c r="BP17" s="74">
        <f t="shared" si="28"/>
        <v>59444</v>
      </c>
      <c r="BQ17" s="74">
        <v>7902</v>
      </c>
      <c r="BR17" s="74">
        <v>0</v>
      </c>
      <c r="BS17" s="74">
        <v>51542</v>
      </c>
      <c r="BT17" s="74">
        <v>0</v>
      </c>
      <c r="BU17" s="74">
        <f t="shared" si="29"/>
        <v>112764</v>
      </c>
      <c r="BV17" s="74">
        <v>151</v>
      </c>
      <c r="BW17" s="74">
        <v>112613</v>
      </c>
      <c r="BX17" s="74">
        <v>0</v>
      </c>
      <c r="BY17" s="74">
        <v>0</v>
      </c>
      <c r="BZ17" s="74">
        <f t="shared" si="30"/>
        <v>39038</v>
      </c>
      <c r="CA17" s="74">
        <v>33524</v>
      </c>
      <c r="CB17" s="74">
        <v>5514</v>
      </c>
      <c r="CC17" s="74">
        <v>0</v>
      </c>
      <c r="CD17" s="74">
        <v>0</v>
      </c>
      <c r="CE17" s="74">
        <v>40529</v>
      </c>
      <c r="CF17" s="74">
        <v>0</v>
      </c>
      <c r="CG17" s="74">
        <v>0</v>
      </c>
      <c r="CH17" s="74">
        <f t="shared" si="31"/>
        <v>211246</v>
      </c>
      <c r="CI17" s="74">
        <f t="shared" si="32"/>
        <v>5701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5701</v>
      </c>
      <c r="CP17" s="74">
        <f t="shared" si="39"/>
        <v>0</v>
      </c>
      <c r="CQ17" s="74">
        <f t="shared" si="40"/>
        <v>929668</v>
      </c>
      <c r="CR17" s="74">
        <f t="shared" si="41"/>
        <v>259012</v>
      </c>
      <c r="CS17" s="74">
        <f t="shared" si="42"/>
        <v>79026</v>
      </c>
      <c r="CT17" s="74">
        <f t="shared" si="43"/>
        <v>0</v>
      </c>
      <c r="CU17" s="74">
        <f t="shared" si="44"/>
        <v>172850</v>
      </c>
      <c r="CV17" s="74">
        <f t="shared" si="45"/>
        <v>7136</v>
      </c>
      <c r="CW17" s="74">
        <f t="shared" si="46"/>
        <v>367548</v>
      </c>
      <c r="CX17" s="74">
        <f t="shared" si="47"/>
        <v>34514</v>
      </c>
      <c r="CY17" s="74">
        <f t="shared" si="48"/>
        <v>311092</v>
      </c>
      <c r="CZ17" s="74">
        <f t="shared" si="49"/>
        <v>21942</v>
      </c>
      <c r="DA17" s="74">
        <f t="shared" si="50"/>
        <v>0</v>
      </c>
      <c r="DB17" s="74">
        <f t="shared" si="51"/>
        <v>303108</v>
      </c>
      <c r="DC17" s="74">
        <f t="shared" si="52"/>
        <v>241243</v>
      </c>
      <c r="DD17" s="74">
        <f t="shared" si="53"/>
        <v>38087</v>
      </c>
      <c r="DE17" s="74">
        <f t="shared" si="54"/>
        <v>23778</v>
      </c>
      <c r="DF17" s="74">
        <f t="shared" si="55"/>
        <v>0</v>
      </c>
      <c r="DG17" s="74">
        <f t="shared" si="56"/>
        <v>40529</v>
      </c>
      <c r="DH17" s="74">
        <f t="shared" si="57"/>
        <v>0</v>
      </c>
      <c r="DI17" s="74">
        <f t="shared" si="58"/>
        <v>0</v>
      </c>
      <c r="DJ17" s="74">
        <f t="shared" si="59"/>
        <v>935369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767238</v>
      </c>
      <c r="E18" s="74">
        <f t="shared" si="7"/>
        <v>220</v>
      </c>
      <c r="F18" s="74">
        <v>0</v>
      </c>
      <c r="G18" s="74">
        <v>0</v>
      </c>
      <c r="H18" s="74">
        <v>0</v>
      </c>
      <c r="I18" s="74">
        <v>0</v>
      </c>
      <c r="J18" s="75" t="s">
        <v>109</v>
      </c>
      <c r="K18" s="74">
        <v>220</v>
      </c>
      <c r="L18" s="74">
        <v>767018</v>
      </c>
      <c r="M18" s="74">
        <f t="shared" si="8"/>
        <v>353902</v>
      </c>
      <c r="N18" s="74">
        <f t="shared" si="9"/>
        <v>49054</v>
      </c>
      <c r="O18" s="74">
        <v>3669</v>
      </c>
      <c r="P18" s="74">
        <v>0</v>
      </c>
      <c r="Q18" s="74">
        <v>0</v>
      </c>
      <c r="R18" s="74">
        <v>45385</v>
      </c>
      <c r="S18" s="75" t="s">
        <v>109</v>
      </c>
      <c r="T18" s="74">
        <v>0</v>
      </c>
      <c r="U18" s="74">
        <v>304848</v>
      </c>
      <c r="V18" s="74">
        <f t="shared" si="10"/>
        <v>1121140</v>
      </c>
      <c r="W18" s="74">
        <f t="shared" si="11"/>
        <v>49274</v>
      </c>
      <c r="X18" s="74">
        <f t="shared" si="12"/>
        <v>3669</v>
      </c>
      <c r="Y18" s="74">
        <f t="shared" si="13"/>
        <v>0</v>
      </c>
      <c r="Z18" s="74">
        <f t="shared" si="14"/>
        <v>0</v>
      </c>
      <c r="AA18" s="74">
        <f t="shared" si="15"/>
        <v>45385</v>
      </c>
      <c r="AB18" s="75" t="s">
        <v>109</v>
      </c>
      <c r="AC18" s="74">
        <f t="shared" si="16"/>
        <v>220</v>
      </c>
      <c r="AD18" s="74">
        <f t="shared" si="17"/>
        <v>1071866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69394</v>
      </c>
      <c r="AM18" s="74">
        <f t="shared" si="20"/>
        <v>423828</v>
      </c>
      <c r="AN18" s="74">
        <f t="shared" si="21"/>
        <v>108241</v>
      </c>
      <c r="AO18" s="74">
        <v>108241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315587</v>
      </c>
      <c r="AY18" s="74">
        <v>296060</v>
      </c>
      <c r="AZ18" s="74">
        <v>18827</v>
      </c>
      <c r="BA18" s="74">
        <v>700</v>
      </c>
      <c r="BB18" s="74">
        <v>0</v>
      </c>
      <c r="BC18" s="74">
        <v>274016</v>
      </c>
      <c r="BD18" s="74">
        <v>0</v>
      </c>
      <c r="BE18" s="74">
        <v>0</v>
      </c>
      <c r="BF18" s="74">
        <f t="shared" si="24"/>
        <v>423828</v>
      </c>
      <c r="BG18" s="74">
        <f t="shared" si="25"/>
        <v>142236</v>
      </c>
      <c r="BH18" s="74">
        <f t="shared" si="26"/>
        <v>142236</v>
      </c>
      <c r="BI18" s="74">
        <v>142236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141145</v>
      </c>
      <c r="BP18" s="74">
        <f t="shared" si="28"/>
        <v>53197</v>
      </c>
      <c r="BQ18" s="74">
        <v>0</v>
      </c>
      <c r="BR18" s="74">
        <v>53197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87948</v>
      </c>
      <c r="CA18" s="74">
        <v>84850</v>
      </c>
      <c r="CB18" s="74">
        <v>3098</v>
      </c>
      <c r="CC18" s="74">
        <v>0</v>
      </c>
      <c r="CD18" s="74">
        <v>0</v>
      </c>
      <c r="CE18" s="74">
        <v>59513</v>
      </c>
      <c r="CF18" s="74">
        <v>0</v>
      </c>
      <c r="CG18" s="74">
        <v>11008</v>
      </c>
      <c r="CH18" s="74">
        <f t="shared" si="31"/>
        <v>294389</v>
      </c>
      <c r="CI18" s="74">
        <f t="shared" si="32"/>
        <v>142236</v>
      </c>
      <c r="CJ18" s="74">
        <f t="shared" si="33"/>
        <v>142236</v>
      </c>
      <c r="CK18" s="74">
        <f t="shared" si="34"/>
        <v>142236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69394</v>
      </c>
      <c r="CQ18" s="74">
        <f t="shared" si="40"/>
        <v>564973</v>
      </c>
      <c r="CR18" s="74">
        <f t="shared" si="41"/>
        <v>161438</v>
      </c>
      <c r="CS18" s="74">
        <f t="shared" si="42"/>
        <v>108241</v>
      </c>
      <c r="CT18" s="74">
        <f t="shared" si="43"/>
        <v>53197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403535</v>
      </c>
      <c r="DC18" s="74">
        <f t="shared" si="52"/>
        <v>380910</v>
      </c>
      <c r="DD18" s="74">
        <f t="shared" si="53"/>
        <v>21925</v>
      </c>
      <c r="DE18" s="74">
        <f t="shared" si="54"/>
        <v>700</v>
      </c>
      <c r="DF18" s="74">
        <f t="shared" si="55"/>
        <v>0</v>
      </c>
      <c r="DG18" s="74">
        <f t="shared" si="56"/>
        <v>333529</v>
      </c>
      <c r="DH18" s="74">
        <f t="shared" si="57"/>
        <v>0</v>
      </c>
      <c r="DI18" s="74">
        <f t="shared" si="58"/>
        <v>11008</v>
      </c>
      <c r="DJ18" s="74">
        <f t="shared" si="59"/>
        <v>718217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665991</v>
      </c>
      <c r="E19" s="74">
        <f t="shared" si="7"/>
        <v>33711</v>
      </c>
      <c r="F19" s="74">
        <v>0</v>
      </c>
      <c r="G19" s="74">
        <v>0</v>
      </c>
      <c r="H19" s="74">
        <v>0</v>
      </c>
      <c r="I19" s="74">
        <v>18808</v>
      </c>
      <c r="J19" s="75" t="s">
        <v>109</v>
      </c>
      <c r="K19" s="74">
        <v>14903</v>
      </c>
      <c r="L19" s="74">
        <v>632280</v>
      </c>
      <c r="M19" s="74">
        <f t="shared" si="8"/>
        <v>113835</v>
      </c>
      <c r="N19" s="74">
        <f t="shared" si="9"/>
        <v>3199</v>
      </c>
      <c r="O19" s="74">
        <v>0</v>
      </c>
      <c r="P19" s="74">
        <v>0</v>
      </c>
      <c r="Q19" s="74">
        <v>0</v>
      </c>
      <c r="R19" s="74">
        <v>3199</v>
      </c>
      <c r="S19" s="75" t="s">
        <v>109</v>
      </c>
      <c r="T19" s="74">
        <v>0</v>
      </c>
      <c r="U19" s="74">
        <v>110636</v>
      </c>
      <c r="V19" s="74">
        <f t="shared" si="10"/>
        <v>779826</v>
      </c>
      <c r="W19" s="74">
        <f t="shared" si="11"/>
        <v>36910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22007</v>
      </c>
      <c r="AB19" s="75" t="s">
        <v>109</v>
      </c>
      <c r="AC19" s="74">
        <f t="shared" si="16"/>
        <v>14903</v>
      </c>
      <c r="AD19" s="74">
        <f t="shared" si="17"/>
        <v>742916</v>
      </c>
      <c r="AE19" s="74">
        <f t="shared" si="18"/>
        <v>65605</v>
      </c>
      <c r="AF19" s="74">
        <f t="shared" si="19"/>
        <v>34702</v>
      </c>
      <c r="AG19" s="74">
        <v>0</v>
      </c>
      <c r="AH19" s="74">
        <v>0</v>
      </c>
      <c r="AI19" s="74">
        <v>34702</v>
      </c>
      <c r="AJ19" s="74">
        <v>0</v>
      </c>
      <c r="AK19" s="74">
        <v>30903</v>
      </c>
      <c r="AL19" s="74">
        <v>0</v>
      </c>
      <c r="AM19" s="74">
        <f t="shared" si="20"/>
        <v>600386</v>
      </c>
      <c r="AN19" s="74">
        <f t="shared" si="21"/>
        <v>26185</v>
      </c>
      <c r="AO19" s="74">
        <v>20028</v>
      </c>
      <c r="AP19" s="74">
        <v>0</v>
      </c>
      <c r="AQ19" s="74">
        <v>0</v>
      </c>
      <c r="AR19" s="74">
        <v>6157</v>
      </c>
      <c r="AS19" s="74">
        <f t="shared" si="22"/>
        <v>139228</v>
      </c>
      <c r="AT19" s="74">
        <v>0</v>
      </c>
      <c r="AU19" s="74">
        <v>137055</v>
      </c>
      <c r="AV19" s="74">
        <v>2173</v>
      </c>
      <c r="AW19" s="74">
        <v>0</v>
      </c>
      <c r="AX19" s="74">
        <f t="shared" si="23"/>
        <v>434973</v>
      </c>
      <c r="AY19" s="74">
        <v>161766</v>
      </c>
      <c r="AZ19" s="74">
        <v>226116</v>
      </c>
      <c r="BA19" s="74">
        <v>47091</v>
      </c>
      <c r="BB19" s="74">
        <v>0</v>
      </c>
      <c r="BC19" s="74">
        <v>0</v>
      </c>
      <c r="BD19" s="74">
        <v>0</v>
      </c>
      <c r="BE19" s="74">
        <v>0</v>
      </c>
      <c r="BF19" s="74">
        <f t="shared" si="24"/>
        <v>665991</v>
      </c>
      <c r="BG19" s="74">
        <f t="shared" si="25"/>
        <v>13848</v>
      </c>
      <c r="BH19" s="74">
        <f t="shared" si="26"/>
        <v>11223</v>
      </c>
      <c r="BI19" s="74">
        <v>0</v>
      </c>
      <c r="BJ19" s="74">
        <v>11223</v>
      </c>
      <c r="BK19" s="74">
        <v>0</v>
      </c>
      <c r="BL19" s="74">
        <v>0</v>
      </c>
      <c r="BM19" s="74">
        <v>2625</v>
      </c>
      <c r="BN19" s="74">
        <v>0</v>
      </c>
      <c r="BO19" s="74">
        <f t="shared" si="27"/>
        <v>99987</v>
      </c>
      <c r="BP19" s="74">
        <f t="shared" si="28"/>
        <v>38235</v>
      </c>
      <c r="BQ19" s="74">
        <v>38235</v>
      </c>
      <c r="BR19" s="74">
        <v>0</v>
      </c>
      <c r="BS19" s="74">
        <v>0</v>
      </c>
      <c r="BT19" s="74">
        <v>0</v>
      </c>
      <c r="BU19" s="74">
        <f t="shared" si="29"/>
        <v>26892</v>
      </c>
      <c r="BV19" s="74">
        <v>0</v>
      </c>
      <c r="BW19" s="74">
        <v>26892</v>
      </c>
      <c r="BX19" s="74">
        <v>0</v>
      </c>
      <c r="BY19" s="74">
        <v>0</v>
      </c>
      <c r="BZ19" s="74">
        <f t="shared" si="30"/>
        <v>34860</v>
      </c>
      <c r="CA19" s="74">
        <v>25546</v>
      </c>
      <c r="CB19" s="74">
        <v>9314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113835</v>
      </c>
      <c r="CI19" s="74">
        <f t="shared" si="32"/>
        <v>79453</v>
      </c>
      <c r="CJ19" s="74">
        <f t="shared" si="33"/>
        <v>45925</v>
      </c>
      <c r="CK19" s="74">
        <f t="shared" si="34"/>
        <v>0</v>
      </c>
      <c r="CL19" s="74">
        <f t="shared" si="35"/>
        <v>11223</v>
      </c>
      <c r="CM19" s="74">
        <f t="shared" si="36"/>
        <v>34702</v>
      </c>
      <c r="CN19" s="74">
        <f t="shared" si="37"/>
        <v>0</v>
      </c>
      <c r="CO19" s="74">
        <f t="shared" si="38"/>
        <v>33528</v>
      </c>
      <c r="CP19" s="74">
        <f t="shared" si="39"/>
        <v>0</v>
      </c>
      <c r="CQ19" s="74">
        <f t="shared" si="40"/>
        <v>700373</v>
      </c>
      <c r="CR19" s="74">
        <f t="shared" si="41"/>
        <v>64420</v>
      </c>
      <c r="CS19" s="74">
        <f t="shared" si="42"/>
        <v>58263</v>
      </c>
      <c r="CT19" s="74">
        <f t="shared" si="43"/>
        <v>0</v>
      </c>
      <c r="CU19" s="74">
        <f t="shared" si="44"/>
        <v>0</v>
      </c>
      <c r="CV19" s="74">
        <f t="shared" si="45"/>
        <v>6157</v>
      </c>
      <c r="CW19" s="74">
        <f t="shared" si="46"/>
        <v>166120</v>
      </c>
      <c r="CX19" s="74">
        <f t="shared" si="47"/>
        <v>0</v>
      </c>
      <c r="CY19" s="74">
        <f t="shared" si="48"/>
        <v>163947</v>
      </c>
      <c r="CZ19" s="74">
        <f t="shared" si="49"/>
        <v>2173</v>
      </c>
      <c r="DA19" s="74">
        <f t="shared" si="50"/>
        <v>0</v>
      </c>
      <c r="DB19" s="74">
        <f t="shared" si="51"/>
        <v>469833</v>
      </c>
      <c r="DC19" s="74">
        <f t="shared" si="52"/>
        <v>187312</v>
      </c>
      <c r="DD19" s="74">
        <f t="shared" si="53"/>
        <v>235430</v>
      </c>
      <c r="DE19" s="74">
        <f t="shared" si="54"/>
        <v>47091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779826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384718</v>
      </c>
      <c r="E20" s="74">
        <f t="shared" si="7"/>
        <v>127114</v>
      </c>
      <c r="F20" s="74">
        <v>0</v>
      </c>
      <c r="G20" s="74">
        <v>0</v>
      </c>
      <c r="H20" s="74">
        <v>0</v>
      </c>
      <c r="I20" s="74">
        <v>109146</v>
      </c>
      <c r="J20" s="75" t="s">
        <v>109</v>
      </c>
      <c r="K20" s="74">
        <v>17968</v>
      </c>
      <c r="L20" s="74">
        <v>257604</v>
      </c>
      <c r="M20" s="74">
        <f t="shared" si="8"/>
        <v>61855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61855</v>
      </c>
      <c r="V20" s="74">
        <f t="shared" si="10"/>
        <v>446573</v>
      </c>
      <c r="W20" s="74">
        <f t="shared" si="11"/>
        <v>127114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109146</v>
      </c>
      <c r="AB20" s="75" t="s">
        <v>109</v>
      </c>
      <c r="AC20" s="74">
        <f t="shared" si="16"/>
        <v>17968</v>
      </c>
      <c r="AD20" s="74">
        <f t="shared" si="17"/>
        <v>319459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183825</v>
      </c>
      <c r="AN20" s="74">
        <f t="shared" si="21"/>
        <v>31950</v>
      </c>
      <c r="AO20" s="74">
        <v>31950</v>
      </c>
      <c r="AP20" s="74">
        <v>0</v>
      </c>
      <c r="AQ20" s="74">
        <v>0</v>
      </c>
      <c r="AR20" s="74">
        <v>0</v>
      </c>
      <c r="AS20" s="74">
        <f t="shared" si="22"/>
        <v>29336</v>
      </c>
      <c r="AT20" s="74">
        <v>1830</v>
      </c>
      <c r="AU20" s="74">
        <v>27506</v>
      </c>
      <c r="AV20" s="74">
        <v>0</v>
      </c>
      <c r="AW20" s="74">
        <v>0</v>
      </c>
      <c r="AX20" s="74">
        <f t="shared" si="23"/>
        <v>122539</v>
      </c>
      <c r="AY20" s="74">
        <v>87553</v>
      </c>
      <c r="AZ20" s="74">
        <v>34986</v>
      </c>
      <c r="BA20" s="74">
        <v>0</v>
      </c>
      <c r="BB20" s="74">
        <v>0</v>
      </c>
      <c r="BC20" s="74">
        <v>191045</v>
      </c>
      <c r="BD20" s="74"/>
      <c r="BE20" s="74">
        <v>9848</v>
      </c>
      <c r="BF20" s="74">
        <f t="shared" si="24"/>
        <v>193673</v>
      </c>
      <c r="BG20" s="74">
        <f t="shared" si="25"/>
        <v>3000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3000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58855</v>
      </c>
      <c r="CF20" s="74">
        <v>0</v>
      </c>
      <c r="CG20" s="74">
        <v>0</v>
      </c>
      <c r="CH20" s="74">
        <f t="shared" si="31"/>
        <v>3000</v>
      </c>
      <c r="CI20" s="74">
        <f t="shared" si="32"/>
        <v>3000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3000</v>
      </c>
      <c r="CP20" s="74">
        <f t="shared" si="39"/>
        <v>0</v>
      </c>
      <c r="CQ20" s="74">
        <f t="shared" si="40"/>
        <v>183825</v>
      </c>
      <c r="CR20" s="74">
        <f t="shared" si="41"/>
        <v>31950</v>
      </c>
      <c r="CS20" s="74">
        <f t="shared" si="42"/>
        <v>31950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29336</v>
      </c>
      <c r="CX20" s="74">
        <f t="shared" si="47"/>
        <v>1830</v>
      </c>
      <c r="CY20" s="74">
        <f t="shared" si="48"/>
        <v>27506</v>
      </c>
      <c r="CZ20" s="74">
        <f t="shared" si="49"/>
        <v>0</v>
      </c>
      <c r="DA20" s="74">
        <f t="shared" si="50"/>
        <v>0</v>
      </c>
      <c r="DB20" s="74">
        <f t="shared" si="51"/>
        <v>122539</v>
      </c>
      <c r="DC20" s="74">
        <f t="shared" si="52"/>
        <v>87553</v>
      </c>
      <c r="DD20" s="74">
        <f t="shared" si="53"/>
        <v>34986</v>
      </c>
      <c r="DE20" s="74">
        <f t="shared" si="54"/>
        <v>0</v>
      </c>
      <c r="DF20" s="74">
        <f t="shared" si="55"/>
        <v>0</v>
      </c>
      <c r="DG20" s="74">
        <f t="shared" si="56"/>
        <v>249900</v>
      </c>
      <c r="DH20" s="74">
        <f t="shared" si="57"/>
        <v>0</v>
      </c>
      <c r="DI20" s="74">
        <f t="shared" si="58"/>
        <v>9848</v>
      </c>
      <c r="DJ20" s="74">
        <f t="shared" si="59"/>
        <v>196673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375084</v>
      </c>
      <c r="E21" s="74">
        <f t="shared" si="7"/>
        <v>3558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3558</v>
      </c>
      <c r="L21" s="74">
        <v>371526</v>
      </c>
      <c r="M21" s="74">
        <f t="shared" si="8"/>
        <v>158263</v>
      </c>
      <c r="N21" s="74">
        <f t="shared" si="9"/>
        <v>51626</v>
      </c>
      <c r="O21" s="74">
        <v>0</v>
      </c>
      <c r="P21" s="74">
        <v>0</v>
      </c>
      <c r="Q21" s="74">
        <v>0</v>
      </c>
      <c r="R21" s="74">
        <v>51626</v>
      </c>
      <c r="S21" s="75" t="s">
        <v>109</v>
      </c>
      <c r="T21" s="74">
        <v>0</v>
      </c>
      <c r="U21" s="74">
        <v>106637</v>
      </c>
      <c r="V21" s="74">
        <f t="shared" si="10"/>
        <v>533347</v>
      </c>
      <c r="W21" s="74">
        <f t="shared" si="11"/>
        <v>55184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51626</v>
      </c>
      <c r="AB21" s="75" t="s">
        <v>109</v>
      </c>
      <c r="AC21" s="74">
        <f t="shared" si="16"/>
        <v>3558</v>
      </c>
      <c r="AD21" s="74">
        <f t="shared" si="17"/>
        <v>478163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202085</v>
      </c>
      <c r="AN21" s="74">
        <f t="shared" si="21"/>
        <v>15350</v>
      </c>
      <c r="AO21" s="74">
        <v>7547</v>
      </c>
      <c r="AP21" s="74">
        <v>7803</v>
      </c>
      <c r="AQ21" s="74">
        <v>0</v>
      </c>
      <c r="AR21" s="74">
        <v>0</v>
      </c>
      <c r="AS21" s="74">
        <f t="shared" si="22"/>
        <v>695</v>
      </c>
      <c r="AT21" s="74">
        <v>226</v>
      </c>
      <c r="AU21" s="74">
        <v>0</v>
      </c>
      <c r="AV21" s="74">
        <v>469</v>
      </c>
      <c r="AW21" s="74">
        <v>0</v>
      </c>
      <c r="AX21" s="74">
        <f t="shared" si="23"/>
        <v>186040</v>
      </c>
      <c r="AY21" s="74">
        <v>175639</v>
      </c>
      <c r="AZ21" s="74">
        <v>8389</v>
      </c>
      <c r="BA21" s="74">
        <v>2012</v>
      </c>
      <c r="BB21" s="74">
        <v>0</v>
      </c>
      <c r="BC21" s="74">
        <v>172999</v>
      </c>
      <c r="BD21" s="74">
        <v>0</v>
      </c>
      <c r="BE21" s="74">
        <v>0</v>
      </c>
      <c r="BF21" s="74">
        <f t="shared" si="24"/>
        <v>202085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68209</v>
      </c>
      <c r="BP21" s="74">
        <f t="shared" si="28"/>
        <v>7172</v>
      </c>
      <c r="BQ21" s="74">
        <v>7172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61037</v>
      </c>
      <c r="CA21" s="74">
        <v>61037</v>
      </c>
      <c r="CB21" s="74">
        <v>0</v>
      </c>
      <c r="CC21" s="74">
        <v>0</v>
      </c>
      <c r="CD21" s="74">
        <v>0</v>
      </c>
      <c r="CE21" s="74">
        <v>90054</v>
      </c>
      <c r="CF21" s="74">
        <v>0</v>
      </c>
      <c r="CG21" s="74">
        <v>0</v>
      </c>
      <c r="CH21" s="74">
        <f t="shared" si="31"/>
        <v>68209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270294</v>
      </c>
      <c r="CR21" s="74">
        <f t="shared" si="41"/>
        <v>22522</v>
      </c>
      <c r="CS21" s="74">
        <f t="shared" si="42"/>
        <v>14719</v>
      </c>
      <c r="CT21" s="74">
        <f t="shared" si="43"/>
        <v>7803</v>
      </c>
      <c r="CU21" s="74">
        <f t="shared" si="44"/>
        <v>0</v>
      </c>
      <c r="CV21" s="74">
        <f t="shared" si="45"/>
        <v>0</v>
      </c>
      <c r="CW21" s="74">
        <f t="shared" si="46"/>
        <v>695</v>
      </c>
      <c r="CX21" s="74">
        <f t="shared" si="47"/>
        <v>226</v>
      </c>
      <c r="CY21" s="74">
        <f t="shared" si="48"/>
        <v>0</v>
      </c>
      <c r="CZ21" s="74">
        <f t="shared" si="49"/>
        <v>469</v>
      </c>
      <c r="DA21" s="74">
        <f t="shared" si="50"/>
        <v>0</v>
      </c>
      <c r="DB21" s="74">
        <f t="shared" si="51"/>
        <v>247077</v>
      </c>
      <c r="DC21" s="74">
        <f t="shared" si="52"/>
        <v>236676</v>
      </c>
      <c r="DD21" s="74">
        <f t="shared" si="53"/>
        <v>8389</v>
      </c>
      <c r="DE21" s="74">
        <f t="shared" si="54"/>
        <v>2012</v>
      </c>
      <c r="DF21" s="74">
        <f t="shared" si="55"/>
        <v>0</v>
      </c>
      <c r="DG21" s="74">
        <f t="shared" si="56"/>
        <v>263053</v>
      </c>
      <c r="DH21" s="74">
        <f t="shared" si="57"/>
        <v>0</v>
      </c>
      <c r="DI21" s="74">
        <f t="shared" si="58"/>
        <v>0</v>
      </c>
      <c r="DJ21" s="74">
        <f t="shared" si="59"/>
        <v>270294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2605694</v>
      </c>
      <c r="E22" s="74">
        <f t="shared" si="7"/>
        <v>561251</v>
      </c>
      <c r="F22" s="74">
        <v>0</v>
      </c>
      <c r="G22" s="74">
        <v>0</v>
      </c>
      <c r="H22" s="74">
        <v>0</v>
      </c>
      <c r="I22" s="74">
        <v>502655</v>
      </c>
      <c r="J22" s="75" t="s">
        <v>109</v>
      </c>
      <c r="K22" s="74">
        <v>58596</v>
      </c>
      <c r="L22" s="74">
        <v>2044443</v>
      </c>
      <c r="M22" s="74">
        <f t="shared" si="8"/>
        <v>787121</v>
      </c>
      <c r="N22" s="74">
        <f t="shared" si="9"/>
        <v>142235</v>
      </c>
      <c r="O22" s="74">
        <v>15788</v>
      </c>
      <c r="P22" s="74">
        <v>4599</v>
      </c>
      <c r="Q22" s="74">
        <v>0</v>
      </c>
      <c r="R22" s="74">
        <v>107980</v>
      </c>
      <c r="S22" s="75" t="s">
        <v>109</v>
      </c>
      <c r="T22" s="74">
        <v>13868</v>
      </c>
      <c r="U22" s="74">
        <v>644886</v>
      </c>
      <c r="V22" s="74">
        <f t="shared" si="10"/>
        <v>3392815</v>
      </c>
      <c r="W22" s="74">
        <f t="shared" si="11"/>
        <v>703486</v>
      </c>
      <c r="X22" s="74">
        <f t="shared" si="12"/>
        <v>15788</v>
      </c>
      <c r="Y22" s="74">
        <f t="shared" si="13"/>
        <v>4599</v>
      </c>
      <c r="Z22" s="74">
        <f t="shared" si="14"/>
        <v>0</v>
      </c>
      <c r="AA22" s="74">
        <f t="shared" si="15"/>
        <v>610635</v>
      </c>
      <c r="AB22" s="75" t="s">
        <v>109</v>
      </c>
      <c r="AC22" s="74">
        <f t="shared" si="16"/>
        <v>72464</v>
      </c>
      <c r="AD22" s="74">
        <f t="shared" si="17"/>
        <v>2689329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2173091</v>
      </c>
      <c r="AN22" s="74">
        <f t="shared" si="21"/>
        <v>294234</v>
      </c>
      <c r="AO22" s="74">
        <v>133402</v>
      </c>
      <c r="AP22" s="74">
        <v>0</v>
      </c>
      <c r="AQ22" s="74">
        <v>160832</v>
      </c>
      <c r="AR22" s="74">
        <v>0</v>
      </c>
      <c r="AS22" s="74">
        <f t="shared" si="22"/>
        <v>402567</v>
      </c>
      <c r="AT22" s="74">
        <v>7079</v>
      </c>
      <c r="AU22" s="74">
        <v>379743</v>
      </c>
      <c r="AV22" s="74">
        <v>15745</v>
      </c>
      <c r="AW22" s="74">
        <v>0</v>
      </c>
      <c r="AX22" s="74">
        <f t="shared" si="23"/>
        <v>1476290</v>
      </c>
      <c r="AY22" s="74">
        <v>806408</v>
      </c>
      <c r="AZ22" s="74">
        <v>267698</v>
      </c>
      <c r="BA22" s="74">
        <v>379725</v>
      </c>
      <c r="BB22" s="74">
        <v>22459</v>
      </c>
      <c r="BC22" s="74">
        <v>49906</v>
      </c>
      <c r="BD22" s="74">
        <v>0</v>
      </c>
      <c r="BE22" s="74">
        <v>382697</v>
      </c>
      <c r="BF22" s="74">
        <f t="shared" si="24"/>
        <v>2555788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710478</v>
      </c>
      <c r="BP22" s="74">
        <f t="shared" si="28"/>
        <v>113170</v>
      </c>
      <c r="BQ22" s="74">
        <v>26892</v>
      </c>
      <c r="BR22" s="74">
        <v>0</v>
      </c>
      <c r="BS22" s="74">
        <v>86278</v>
      </c>
      <c r="BT22" s="74">
        <v>0</v>
      </c>
      <c r="BU22" s="74">
        <f t="shared" si="29"/>
        <v>363008</v>
      </c>
      <c r="BV22" s="74">
        <v>0</v>
      </c>
      <c r="BW22" s="74">
        <v>363008</v>
      </c>
      <c r="BX22" s="74">
        <v>0</v>
      </c>
      <c r="BY22" s="74">
        <v>0</v>
      </c>
      <c r="BZ22" s="74">
        <f t="shared" si="30"/>
        <v>234300</v>
      </c>
      <c r="CA22" s="74">
        <v>81150</v>
      </c>
      <c r="CB22" s="74">
        <v>151470</v>
      </c>
      <c r="CC22" s="74">
        <v>1680</v>
      </c>
      <c r="CD22" s="74">
        <v>0</v>
      </c>
      <c r="CE22" s="74">
        <v>19526</v>
      </c>
      <c r="CF22" s="74">
        <v>0</v>
      </c>
      <c r="CG22" s="74">
        <v>57117</v>
      </c>
      <c r="CH22" s="74">
        <f t="shared" si="31"/>
        <v>767595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2883569</v>
      </c>
      <c r="CR22" s="74">
        <f t="shared" si="41"/>
        <v>407404</v>
      </c>
      <c r="CS22" s="74">
        <f t="shared" si="42"/>
        <v>160294</v>
      </c>
      <c r="CT22" s="74">
        <f t="shared" si="43"/>
        <v>0</v>
      </c>
      <c r="CU22" s="74">
        <f t="shared" si="44"/>
        <v>247110</v>
      </c>
      <c r="CV22" s="74">
        <f t="shared" si="45"/>
        <v>0</v>
      </c>
      <c r="CW22" s="74">
        <f t="shared" si="46"/>
        <v>765575</v>
      </c>
      <c r="CX22" s="74">
        <f t="shared" si="47"/>
        <v>7079</v>
      </c>
      <c r="CY22" s="74">
        <f t="shared" si="48"/>
        <v>742751</v>
      </c>
      <c r="CZ22" s="74">
        <f t="shared" si="49"/>
        <v>15745</v>
      </c>
      <c r="DA22" s="74">
        <f t="shared" si="50"/>
        <v>0</v>
      </c>
      <c r="DB22" s="74">
        <f t="shared" si="51"/>
        <v>1710590</v>
      </c>
      <c r="DC22" s="74">
        <f t="shared" si="52"/>
        <v>887558</v>
      </c>
      <c r="DD22" s="74">
        <f t="shared" si="53"/>
        <v>419168</v>
      </c>
      <c r="DE22" s="74">
        <f t="shared" si="54"/>
        <v>381405</v>
      </c>
      <c r="DF22" s="74">
        <f t="shared" si="55"/>
        <v>22459</v>
      </c>
      <c r="DG22" s="74">
        <f t="shared" si="56"/>
        <v>69432</v>
      </c>
      <c r="DH22" s="74">
        <f t="shared" si="57"/>
        <v>0</v>
      </c>
      <c r="DI22" s="74">
        <f t="shared" si="58"/>
        <v>439814</v>
      </c>
      <c r="DJ22" s="74">
        <f t="shared" si="59"/>
        <v>3323383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411409</v>
      </c>
      <c r="E23" s="74">
        <f t="shared" si="7"/>
        <v>42315</v>
      </c>
      <c r="F23" s="74">
        <v>705</v>
      </c>
      <c r="G23" s="74">
        <v>0</v>
      </c>
      <c r="H23" s="74">
        <v>0</v>
      </c>
      <c r="I23" s="74">
        <v>26512</v>
      </c>
      <c r="J23" s="75" t="s">
        <v>109</v>
      </c>
      <c r="K23" s="74">
        <v>15098</v>
      </c>
      <c r="L23" s="74">
        <v>369094</v>
      </c>
      <c r="M23" s="74">
        <f t="shared" si="8"/>
        <v>187853</v>
      </c>
      <c r="N23" s="74">
        <f t="shared" si="9"/>
        <v>49189</v>
      </c>
      <c r="O23" s="74">
        <v>0</v>
      </c>
      <c r="P23" s="74">
        <v>0</v>
      </c>
      <c r="Q23" s="74">
        <v>0</v>
      </c>
      <c r="R23" s="74">
        <v>49189</v>
      </c>
      <c r="S23" s="75" t="s">
        <v>109</v>
      </c>
      <c r="T23" s="74">
        <v>0</v>
      </c>
      <c r="U23" s="74">
        <v>138664</v>
      </c>
      <c r="V23" s="74">
        <f t="shared" si="10"/>
        <v>599262</v>
      </c>
      <c r="W23" s="74">
        <f t="shared" si="11"/>
        <v>91504</v>
      </c>
      <c r="X23" s="74">
        <f t="shared" si="12"/>
        <v>705</v>
      </c>
      <c r="Y23" s="74">
        <f t="shared" si="13"/>
        <v>0</v>
      </c>
      <c r="Z23" s="74">
        <f t="shared" si="14"/>
        <v>0</v>
      </c>
      <c r="AA23" s="74">
        <f t="shared" si="15"/>
        <v>75701</v>
      </c>
      <c r="AB23" s="75" t="s">
        <v>109</v>
      </c>
      <c r="AC23" s="74">
        <f t="shared" si="16"/>
        <v>15098</v>
      </c>
      <c r="AD23" s="74">
        <f t="shared" si="17"/>
        <v>507758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376095</v>
      </c>
      <c r="AN23" s="74">
        <f t="shared" si="21"/>
        <v>72537</v>
      </c>
      <c r="AO23" s="74">
        <v>16458</v>
      </c>
      <c r="AP23" s="74">
        <v>0</v>
      </c>
      <c r="AQ23" s="74">
        <v>56079</v>
      </c>
      <c r="AR23" s="74">
        <v>0</v>
      </c>
      <c r="AS23" s="74">
        <f t="shared" si="22"/>
        <v>70445</v>
      </c>
      <c r="AT23" s="74">
        <v>0</v>
      </c>
      <c r="AU23" s="74">
        <v>56821</v>
      </c>
      <c r="AV23" s="74">
        <v>13624</v>
      </c>
      <c r="AW23" s="74">
        <v>0</v>
      </c>
      <c r="AX23" s="74">
        <f t="shared" si="23"/>
        <v>230204</v>
      </c>
      <c r="AY23" s="74">
        <v>194393</v>
      </c>
      <c r="AZ23" s="74">
        <v>16292</v>
      </c>
      <c r="BA23" s="74">
        <v>19519</v>
      </c>
      <c r="BB23" s="74">
        <v>0</v>
      </c>
      <c r="BC23" s="74">
        <v>31063</v>
      </c>
      <c r="BD23" s="74">
        <v>2909</v>
      </c>
      <c r="BE23" s="74">
        <v>4251</v>
      </c>
      <c r="BF23" s="74">
        <f t="shared" si="24"/>
        <v>380346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68139</v>
      </c>
      <c r="BP23" s="74">
        <f t="shared" si="28"/>
        <v>8229</v>
      </c>
      <c r="BQ23" s="74">
        <v>8229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59910</v>
      </c>
      <c r="CA23" s="74">
        <v>59910</v>
      </c>
      <c r="CB23" s="74">
        <v>0</v>
      </c>
      <c r="CC23" s="74">
        <v>0</v>
      </c>
      <c r="CD23" s="74">
        <v>0</v>
      </c>
      <c r="CE23" s="74">
        <v>117527</v>
      </c>
      <c r="CF23" s="74">
        <v>0</v>
      </c>
      <c r="CG23" s="74">
        <v>2187</v>
      </c>
      <c r="CH23" s="74">
        <f t="shared" si="31"/>
        <v>70326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444234</v>
      </c>
      <c r="CR23" s="74">
        <f t="shared" si="41"/>
        <v>80766</v>
      </c>
      <c r="CS23" s="74">
        <f t="shared" si="42"/>
        <v>24687</v>
      </c>
      <c r="CT23" s="74">
        <f t="shared" si="43"/>
        <v>0</v>
      </c>
      <c r="CU23" s="74">
        <f t="shared" si="44"/>
        <v>56079</v>
      </c>
      <c r="CV23" s="74">
        <f t="shared" si="45"/>
        <v>0</v>
      </c>
      <c r="CW23" s="74">
        <f t="shared" si="46"/>
        <v>70445</v>
      </c>
      <c r="CX23" s="74">
        <f t="shared" si="47"/>
        <v>0</v>
      </c>
      <c r="CY23" s="74">
        <f t="shared" si="48"/>
        <v>56821</v>
      </c>
      <c r="CZ23" s="74">
        <f t="shared" si="49"/>
        <v>13624</v>
      </c>
      <c r="DA23" s="74">
        <f t="shared" si="50"/>
        <v>0</v>
      </c>
      <c r="DB23" s="74">
        <f t="shared" si="51"/>
        <v>290114</v>
      </c>
      <c r="DC23" s="74">
        <f t="shared" si="52"/>
        <v>254303</v>
      </c>
      <c r="DD23" s="74">
        <f t="shared" si="53"/>
        <v>16292</v>
      </c>
      <c r="DE23" s="74">
        <f t="shared" si="54"/>
        <v>19519</v>
      </c>
      <c r="DF23" s="74">
        <f t="shared" si="55"/>
        <v>0</v>
      </c>
      <c r="DG23" s="74">
        <f t="shared" si="56"/>
        <v>148590</v>
      </c>
      <c r="DH23" s="74">
        <f t="shared" si="57"/>
        <v>2909</v>
      </c>
      <c r="DI23" s="74">
        <f t="shared" si="58"/>
        <v>6438</v>
      </c>
      <c r="DJ23" s="74">
        <f t="shared" si="59"/>
        <v>450672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1640604</v>
      </c>
      <c r="E24" s="74">
        <f t="shared" si="7"/>
        <v>145773</v>
      </c>
      <c r="F24" s="74">
        <v>14648</v>
      </c>
      <c r="G24" s="74">
        <v>0</v>
      </c>
      <c r="H24" s="74">
        <v>0</v>
      </c>
      <c r="I24" s="74">
        <v>93447</v>
      </c>
      <c r="J24" s="75" t="s">
        <v>109</v>
      </c>
      <c r="K24" s="74">
        <v>37678</v>
      </c>
      <c r="L24" s="74">
        <v>1494831</v>
      </c>
      <c r="M24" s="74">
        <f t="shared" si="8"/>
        <v>354158</v>
      </c>
      <c r="N24" s="74">
        <f t="shared" si="9"/>
        <v>82813</v>
      </c>
      <c r="O24" s="74">
        <v>0</v>
      </c>
      <c r="P24" s="74">
        <v>0</v>
      </c>
      <c r="Q24" s="74">
        <v>0</v>
      </c>
      <c r="R24" s="74">
        <v>82813</v>
      </c>
      <c r="S24" s="75" t="s">
        <v>109</v>
      </c>
      <c r="T24" s="74">
        <v>0</v>
      </c>
      <c r="U24" s="74">
        <v>271345</v>
      </c>
      <c r="V24" s="74">
        <f t="shared" si="10"/>
        <v>1994762</v>
      </c>
      <c r="W24" s="74">
        <f t="shared" si="11"/>
        <v>228586</v>
      </c>
      <c r="X24" s="74">
        <f t="shared" si="12"/>
        <v>14648</v>
      </c>
      <c r="Y24" s="74">
        <f t="shared" si="13"/>
        <v>0</v>
      </c>
      <c r="Z24" s="74">
        <f t="shared" si="14"/>
        <v>0</v>
      </c>
      <c r="AA24" s="74">
        <f t="shared" si="15"/>
        <v>176260</v>
      </c>
      <c r="AB24" s="75" t="s">
        <v>109</v>
      </c>
      <c r="AC24" s="74">
        <f t="shared" si="16"/>
        <v>37678</v>
      </c>
      <c r="AD24" s="74">
        <f t="shared" si="17"/>
        <v>1766176</v>
      </c>
      <c r="AE24" s="74">
        <f t="shared" si="18"/>
        <v>24269</v>
      </c>
      <c r="AF24" s="74">
        <f t="shared" si="19"/>
        <v>24269</v>
      </c>
      <c r="AG24" s="74">
        <v>0</v>
      </c>
      <c r="AH24" s="74">
        <v>14083</v>
      </c>
      <c r="AI24" s="74">
        <v>0</v>
      </c>
      <c r="AJ24" s="74">
        <v>10186</v>
      </c>
      <c r="AK24" s="74">
        <v>0</v>
      </c>
      <c r="AL24" s="74">
        <v>0</v>
      </c>
      <c r="AM24" s="74">
        <f t="shared" si="20"/>
        <v>1616335</v>
      </c>
      <c r="AN24" s="74">
        <f t="shared" si="21"/>
        <v>158533</v>
      </c>
      <c r="AO24" s="74">
        <v>78183</v>
      </c>
      <c r="AP24" s="74">
        <v>0</v>
      </c>
      <c r="AQ24" s="74">
        <v>75556</v>
      </c>
      <c r="AR24" s="74">
        <v>4794</v>
      </c>
      <c r="AS24" s="74">
        <f t="shared" si="22"/>
        <v>594656</v>
      </c>
      <c r="AT24" s="74">
        <v>0</v>
      </c>
      <c r="AU24" s="74">
        <v>520369</v>
      </c>
      <c r="AV24" s="74">
        <v>74287</v>
      </c>
      <c r="AW24" s="74">
        <v>0</v>
      </c>
      <c r="AX24" s="74">
        <f t="shared" si="23"/>
        <v>863146</v>
      </c>
      <c r="AY24" s="74">
        <v>387831</v>
      </c>
      <c r="AZ24" s="74">
        <v>266645</v>
      </c>
      <c r="BA24" s="74">
        <v>13225</v>
      </c>
      <c r="BB24" s="74">
        <v>195445</v>
      </c>
      <c r="BC24" s="74">
        <v>0</v>
      </c>
      <c r="BD24" s="74">
        <v>0</v>
      </c>
      <c r="BE24" s="74">
        <v>0</v>
      </c>
      <c r="BF24" s="74">
        <f t="shared" si="24"/>
        <v>1640604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354158</v>
      </c>
      <c r="BP24" s="74">
        <f t="shared" si="28"/>
        <v>87082</v>
      </c>
      <c r="BQ24" s="74">
        <v>49649</v>
      </c>
      <c r="BR24" s="74">
        <v>0</v>
      </c>
      <c r="BS24" s="74">
        <v>37433</v>
      </c>
      <c r="BT24" s="74">
        <v>0</v>
      </c>
      <c r="BU24" s="74">
        <f t="shared" si="29"/>
        <v>115701</v>
      </c>
      <c r="BV24" s="74">
        <v>0</v>
      </c>
      <c r="BW24" s="74">
        <v>115701</v>
      </c>
      <c r="BX24" s="74">
        <v>0</v>
      </c>
      <c r="BY24" s="74">
        <v>0</v>
      </c>
      <c r="BZ24" s="74">
        <f t="shared" si="30"/>
        <v>151375</v>
      </c>
      <c r="CA24" s="74">
        <v>127324</v>
      </c>
      <c r="CB24" s="74">
        <v>3465</v>
      </c>
      <c r="CC24" s="74">
        <v>0</v>
      </c>
      <c r="CD24" s="74">
        <v>20586</v>
      </c>
      <c r="CE24" s="74">
        <v>0</v>
      </c>
      <c r="CF24" s="74">
        <v>0</v>
      </c>
      <c r="CG24" s="74">
        <v>0</v>
      </c>
      <c r="CH24" s="74">
        <f t="shared" si="31"/>
        <v>354158</v>
      </c>
      <c r="CI24" s="74">
        <f t="shared" si="32"/>
        <v>24269</v>
      </c>
      <c r="CJ24" s="74">
        <f t="shared" si="33"/>
        <v>24269</v>
      </c>
      <c r="CK24" s="74">
        <f t="shared" si="34"/>
        <v>0</v>
      </c>
      <c r="CL24" s="74">
        <f t="shared" si="35"/>
        <v>14083</v>
      </c>
      <c r="CM24" s="74">
        <f t="shared" si="36"/>
        <v>0</v>
      </c>
      <c r="CN24" s="74">
        <f t="shared" si="37"/>
        <v>10186</v>
      </c>
      <c r="CO24" s="74">
        <f t="shared" si="38"/>
        <v>0</v>
      </c>
      <c r="CP24" s="74">
        <f t="shared" si="39"/>
        <v>0</v>
      </c>
      <c r="CQ24" s="74">
        <f t="shared" si="40"/>
        <v>1970493</v>
      </c>
      <c r="CR24" s="74">
        <f t="shared" si="41"/>
        <v>245615</v>
      </c>
      <c r="CS24" s="74">
        <f t="shared" si="42"/>
        <v>127832</v>
      </c>
      <c r="CT24" s="74">
        <f t="shared" si="43"/>
        <v>0</v>
      </c>
      <c r="CU24" s="74">
        <f t="shared" si="44"/>
        <v>112989</v>
      </c>
      <c r="CV24" s="74">
        <f t="shared" si="45"/>
        <v>4794</v>
      </c>
      <c r="CW24" s="74">
        <f t="shared" si="46"/>
        <v>710357</v>
      </c>
      <c r="CX24" s="74">
        <f t="shared" si="47"/>
        <v>0</v>
      </c>
      <c r="CY24" s="74">
        <f t="shared" si="48"/>
        <v>636070</v>
      </c>
      <c r="CZ24" s="74">
        <f t="shared" si="49"/>
        <v>74287</v>
      </c>
      <c r="DA24" s="74">
        <f t="shared" si="50"/>
        <v>0</v>
      </c>
      <c r="DB24" s="74">
        <f t="shared" si="51"/>
        <v>1014521</v>
      </c>
      <c r="DC24" s="74">
        <f t="shared" si="52"/>
        <v>515155</v>
      </c>
      <c r="DD24" s="74">
        <f t="shared" si="53"/>
        <v>270110</v>
      </c>
      <c r="DE24" s="74">
        <f t="shared" si="54"/>
        <v>13225</v>
      </c>
      <c r="DF24" s="74">
        <f t="shared" si="55"/>
        <v>216031</v>
      </c>
      <c r="DG24" s="74">
        <f t="shared" si="56"/>
        <v>0</v>
      </c>
      <c r="DH24" s="74">
        <f t="shared" si="57"/>
        <v>0</v>
      </c>
      <c r="DI24" s="74">
        <f t="shared" si="58"/>
        <v>0</v>
      </c>
      <c r="DJ24" s="74">
        <f t="shared" si="59"/>
        <v>1994762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917210</v>
      </c>
      <c r="E25" s="74">
        <f t="shared" si="7"/>
        <v>673134</v>
      </c>
      <c r="F25" s="74">
        <v>0</v>
      </c>
      <c r="G25" s="74">
        <v>0</v>
      </c>
      <c r="H25" s="74">
        <v>341600</v>
      </c>
      <c r="I25" s="74">
        <v>106797</v>
      </c>
      <c r="J25" s="75" t="s">
        <v>109</v>
      </c>
      <c r="K25" s="74">
        <v>224737</v>
      </c>
      <c r="L25" s="74">
        <v>244076</v>
      </c>
      <c r="M25" s="74">
        <f t="shared" si="8"/>
        <v>103238</v>
      </c>
      <c r="N25" s="74">
        <f t="shared" si="9"/>
        <v>70278</v>
      </c>
      <c r="O25" s="74">
        <v>51400</v>
      </c>
      <c r="P25" s="74">
        <v>0</v>
      </c>
      <c r="Q25" s="74">
        <v>0</v>
      </c>
      <c r="R25" s="74">
        <v>18878</v>
      </c>
      <c r="S25" s="75" t="s">
        <v>109</v>
      </c>
      <c r="T25" s="74">
        <v>0</v>
      </c>
      <c r="U25" s="74">
        <v>32960</v>
      </c>
      <c r="V25" s="74">
        <f t="shared" si="10"/>
        <v>1020448</v>
      </c>
      <c r="W25" s="74">
        <f t="shared" si="11"/>
        <v>743412</v>
      </c>
      <c r="X25" s="74">
        <f t="shared" si="12"/>
        <v>51400</v>
      </c>
      <c r="Y25" s="74">
        <f t="shared" si="13"/>
        <v>0</v>
      </c>
      <c r="Z25" s="74">
        <f t="shared" si="14"/>
        <v>341600</v>
      </c>
      <c r="AA25" s="74">
        <f t="shared" si="15"/>
        <v>125675</v>
      </c>
      <c r="AB25" s="75" t="s">
        <v>109</v>
      </c>
      <c r="AC25" s="74">
        <f t="shared" si="16"/>
        <v>224737</v>
      </c>
      <c r="AD25" s="74">
        <f t="shared" si="17"/>
        <v>277036</v>
      </c>
      <c r="AE25" s="74">
        <f t="shared" si="18"/>
        <v>359593</v>
      </c>
      <c r="AF25" s="74">
        <f t="shared" si="19"/>
        <v>359593</v>
      </c>
      <c r="AG25" s="74">
        <v>0</v>
      </c>
      <c r="AH25" s="74">
        <v>355110</v>
      </c>
      <c r="AI25" s="74">
        <v>0</v>
      </c>
      <c r="AJ25" s="74">
        <v>4483</v>
      </c>
      <c r="AK25" s="74">
        <v>0</v>
      </c>
      <c r="AL25" s="74">
        <v>0</v>
      </c>
      <c r="AM25" s="74">
        <f t="shared" si="20"/>
        <v>530941</v>
      </c>
      <c r="AN25" s="74">
        <f t="shared" si="21"/>
        <v>101469</v>
      </c>
      <c r="AO25" s="74">
        <v>46592</v>
      </c>
      <c r="AP25" s="74">
        <v>0</v>
      </c>
      <c r="AQ25" s="74">
        <v>54877</v>
      </c>
      <c r="AR25" s="74">
        <v>0</v>
      </c>
      <c r="AS25" s="74">
        <f t="shared" si="22"/>
        <v>196621</v>
      </c>
      <c r="AT25" s="74">
        <v>0</v>
      </c>
      <c r="AU25" s="74">
        <v>196621</v>
      </c>
      <c r="AV25" s="74">
        <v>0</v>
      </c>
      <c r="AW25" s="74">
        <v>0</v>
      </c>
      <c r="AX25" s="74">
        <f t="shared" si="23"/>
        <v>232851</v>
      </c>
      <c r="AY25" s="74">
        <v>114048</v>
      </c>
      <c r="AZ25" s="74">
        <v>53103</v>
      </c>
      <c r="BA25" s="74">
        <v>65700</v>
      </c>
      <c r="BB25" s="74">
        <v>0</v>
      </c>
      <c r="BC25" s="74">
        <v>0</v>
      </c>
      <c r="BD25" s="74">
        <v>0</v>
      </c>
      <c r="BE25" s="74">
        <v>26676</v>
      </c>
      <c r="BF25" s="74">
        <f t="shared" si="24"/>
        <v>917210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103238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51566</v>
      </c>
      <c r="CA25" s="74">
        <v>36097</v>
      </c>
      <c r="CB25" s="74">
        <v>15469</v>
      </c>
      <c r="CC25" s="74">
        <v>0</v>
      </c>
      <c r="CD25" s="74">
        <v>0</v>
      </c>
      <c r="CE25" s="74">
        <v>0</v>
      </c>
      <c r="CF25" s="74">
        <v>51672</v>
      </c>
      <c r="CG25" s="74">
        <v>0</v>
      </c>
      <c r="CH25" s="74">
        <f t="shared" si="31"/>
        <v>103238</v>
      </c>
      <c r="CI25" s="74">
        <f t="shared" si="32"/>
        <v>359593</v>
      </c>
      <c r="CJ25" s="74">
        <f t="shared" si="33"/>
        <v>359593</v>
      </c>
      <c r="CK25" s="74">
        <f t="shared" si="34"/>
        <v>0</v>
      </c>
      <c r="CL25" s="74">
        <f t="shared" si="35"/>
        <v>355110</v>
      </c>
      <c r="CM25" s="74">
        <f t="shared" si="36"/>
        <v>0</v>
      </c>
      <c r="CN25" s="74">
        <f t="shared" si="37"/>
        <v>4483</v>
      </c>
      <c r="CO25" s="74">
        <f t="shared" si="38"/>
        <v>0</v>
      </c>
      <c r="CP25" s="74">
        <f t="shared" si="39"/>
        <v>0</v>
      </c>
      <c r="CQ25" s="74">
        <f t="shared" si="40"/>
        <v>634179</v>
      </c>
      <c r="CR25" s="74">
        <f t="shared" si="41"/>
        <v>101469</v>
      </c>
      <c r="CS25" s="74">
        <f t="shared" si="42"/>
        <v>46592</v>
      </c>
      <c r="CT25" s="74">
        <f t="shared" si="43"/>
        <v>0</v>
      </c>
      <c r="CU25" s="74">
        <f t="shared" si="44"/>
        <v>54877</v>
      </c>
      <c r="CV25" s="74">
        <f t="shared" si="45"/>
        <v>0</v>
      </c>
      <c r="CW25" s="74">
        <f t="shared" si="46"/>
        <v>196621</v>
      </c>
      <c r="CX25" s="74">
        <f t="shared" si="47"/>
        <v>0</v>
      </c>
      <c r="CY25" s="74">
        <f t="shared" si="48"/>
        <v>196621</v>
      </c>
      <c r="CZ25" s="74">
        <f t="shared" si="49"/>
        <v>0</v>
      </c>
      <c r="DA25" s="74">
        <f t="shared" si="50"/>
        <v>0</v>
      </c>
      <c r="DB25" s="74">
        <f t="shared" si="51"/>
        <v>284417</v>
      </c>
      <c r="DC25" s="74">
        <f t="shared" si="52"/>
        <v>150145</v>
      </c>
      <c r="DD25" s="74">
        <f t="shared" si="53"/>
        <v>68572</v>
      </c>
      <c r="DE25" s="74">
        <f t="shared" si="54"/>
        <v>65700</v>
      </c>
      <c r="DF25" s="74">
        <f t="shared" si="55"/>
        <v>0</v>
      </c>
      <c r="DG25" s="74">
        <f t="shared" si="56"/>
        <v>0</v>
      </c>
      <c r="DH25" s="74">
        <f t="shared" si="57"/>
        <v>51672</v>
      </c>
      <c r="DI25" s="74">
        <f t="shared" si="58"/>
        <v>26676</v>
      </c>
      <c r="DJ25" s="74">
        <f t="shared" si="59"/>
        <v>1020448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1301021</v>
      </c>
      <c r="E26" s="74">
        <f t="shared" si="7"/>
        <v>544127</v>
      </c>
      <c r="F26" s="74">
        <v>33215</v>
      </c>
      <c r="G26" s="74">
        <v>0</v>
      </c>
      <c r="H26" s="74">
        <v>49324</v>
      </c>
      <c r="I26" s="74">
        <v>254053</v>
      </c>
      <c r="J26" s="75" t="s">
        <v>109</v>
      </c>
      <c r="K26" s="74">
        <v>207535</v>
      </c>
      <c r="L26" s="74">
        <v>756894</v>
      </c>
      <c r="M26" s="74">
        <f t="shared" si="8"/>
        <v>165368</v>
      </c>
      <c r="N26" s="74">
        <f t="shared" si="9"/>
        <v>145876</v>
      </c>
      <c r="O26" s="74">
        <v>0</v>
      </c>
      <c r="P26" s="74">
        <v>0</v>
      </c>
      <c r="Q26" s="74">
        <v>0</v>
      </c>
      <c r="R26" s="74">
        <v>121709</v>
      </c>
      <c r="S26" s="75" t="s">
        <v>109</v>
      </c>
      <c r="T26" s="74">
        <v>24167</v>
      </c>
      <c r="U26" s="74">
        <v>19492</v>
      </c>
      <c r="V26" s="74">
        <f t="shared" si="10"/>
        <v>1466389</v>
      </c>
      <c r="W26" s="74">
        <f t="shared" si="11"/>
        <v>690003</v>
      </c>
      <c r="X26" s="74">
        <f t="shared" si="12"/>
        <v>33215</v>
      </c>
      <c r="Y26" s="74">
        <f t="shared" si="13"/>
        <v>0</v>
      </c>
      <c r="Z26" s="74">
        <f t="shared" si="14"/>
        <v>49324</v>
      </c>
      <c r="AA26" s="74">
        <f t="shared" si="15"/>
        <v>375762</v>
      </c>
      <c r="AB26" s="75" t="s">
        <v>109</v>
      </c>
      <c r="AC26" s="74">
        <f t="shared" si="16"/>
        <v>231702</v>
      </c>
      <c r="AD26" s="74">
        <f t="shared" si="17"/>
        <v>776386</v>
      </c>
      <c r="AE26" s="74">
        <f t="shared" si="18"/>
        <v>106428</v>
      </c>
      <c r="AF26" s="74">
        <f t="shared" si="19"/>
        <v>106428</v>
      </c>
      <c r="AG26" s="74">
        <v>0</v>
      </c>
      <c r="AH26" s="74">
        <v>106428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1185398</v>
      </c>
      <c r="AN26" s="74">
        <f t="shared" si="21"/>
        <v>163380</v>
      </c>
      <c r="AO26" s="74">
        <v>128221</v>
      </c>
      <c r="AP26" s="74">
        <v>0</v>
      </c>
      <c r="AQ26" s="74">
        <v>32406</v>
      </c>
      <c r="AR26" s="74">
        <v>2753</v>
      </c>
      <c r="AS26" s="74">
        <f t="shared" si="22"/>
        <v>461335</v>
      </c>
      <c r="AT26" s="74">
        <v>0</v>
      </c>
      <c r="AU26" s="74">
        <v>453561</v>
      </c>
      <c r="AV26" s="74">
        <v>7774</v>
      </c>
      <c r="AW26" s="74">
        <v>0</v>
      </c>
      <c r="AX26" s="74">
        <f t="shared" si="23"/>
        <v>560683</v>
      </c>
      <c r="AY26" s="74">
        <v>142536</v>
      </c>
      <c r="AZ26" s="74">
        <v>365386</v>
      </c>
      <c r="BA26" s="74">
        <v>52761</v>
      </c>
      <c r="BB26" s="74">
        <v>0</v>
      </c>
      <c r="BC26" s="74">
        <v>0</v>
      </c>
      <c r="BD26" s="74">
        <v>0</v>
      </c>
      <c r="BE26" s="74">
        <v>9195</v>
      </c>
      <c r="BF26" s="74">
        <f t="shared" si="24"/>
        <v>1301021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163746</v>
      </c>
      <c r="BP26" s="74">
        <f t="shared" si="28"/>
        <v>8168</v>
      </c>
      <c r="BQ26" s="74">
        <v>8168</v>
      </c>
      <c r="BR26" s="74">
        <v>0</v>
      </c>
      <c r="BS26" s="74">
        <v>0</v>
      </c>
      <c r="BT26" s="74">
        <v>0</v>
      </c>
      <c r="BU26" s="74">
        <f t="shared" si="29"/>
        <v>89331</v>
      </c>
      <c r="BV26" s="74">
        <v>0</v>
      </c>
      <c r="BW26" s="74">
        <v>89331</v>
      </c>
      <c r="BX26" s="74">
        <v>0</v>
      </c>
      <c r="BY26" s="74">
        <v>0</v>
      </c>
      <c r="BZ26" s="74">
        <f t="shared" si="30"/>
        <v>66247</v>
      </c>
      <c r="CA26" s="74">
        <v>35427</v>
      </c>
      <c r="CB26" s="74">
        <v>30820</v>
      </c>
      <c r="CC26" s="74">
        <v>0</v>
      </c>
      <c r="CD26" s="74">
        <v>0</v>
      </c>
      <c r="CE26" s="74">
        <v>0</v>
      </c>
      <c r="CF26" s="74">
        <v>0</v>
      </c>
      <c r="CG26" s="74">
        <v>1622</v>
      </c>
      <c r="CH26" s="74">
        <f t="shared" si="31"/>
        <v>165368</v>
      </c>
      <c r="CI26" s="74">
        <f t="shared" si="32"/>
        <v>106428</v>
      </c>
      <c r="CJ26" s="74">
        <f t="shared" si="33"/>
        <v>106428</v>
      </c>
      <c r="CK26" s="74">
        <f t="shared" si="34"/>
        <v>0</v>
      </c>
      <c r="CL26" s="74">
        <f t="shared" si="35"/>
        <v>106428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1349144</v>
      </c>
      <c r="CR26" s="74">
        <f t="shared" si="41"/>
        <v>171548</v>
      </c>
      <c r="CS26" s="74">
        <f t="shared" si="42"/>
        <v>136389</v>
      </c>
      <c r="CT26" s="74">
        <f t="shared" si="43"/>
        <v>0</v>
      </c>
      <c r="CU26" s="74">
        <f t="shared" si="44"/>
        <v>32406</v>
      </c>
      <c r="CV26" s="74">
        <f t="shared" si="45"/>
        <v>2753</v>
      </c>
      <c r="CW26" s="74">
        <f t="shared" si="46"/>
        <v>550666</v>
      </c>
      <c r="CX26" s="74">
        <f t="shared" si="47"/>
        <v>0</v>
      </c>
      <c r="CY26" s="74">
        <f t="shared" si="48"/>
        <v>542892</v>
      </c>
      <c r="CZ26" s="74">
        <f t="shared" si="49"/>
        <v>7774</v>
      </c>
      <c r="DA26" s="74">
        <f t="shared" si="50"/>
        <v>0</v>
      </c>
      <c r="DB26" s="74">
        <f t="shared" si="51"/>
        <v>626930</v>
      </c>
      <c r="DC26" s="74">
        <f t="shared" si="52"/>
        <v>177963</v>
      </c>
      <c r="DD26" s="74">
        <f t="shared" si="53"/>
        <v>396206</v>
      </c>
      <c r="DE26" s="74">
        <f t="shared" si="54"/>
        <v>52761</v>
      </c>
      <c r="DF26" s="74">
        <f t="shared" si="55"/>
        <v>0</v>
      </c>
      <c r="DG26" s="74">
        <f t="shared" si="56"/>
        <v>0</v>
      </c>
      <c r="DH26" s="74">
        <f t="shared" si="57"/>
        <v>0</v>
      </c>
      <c r="DI26" s="74">
        <f t="shared" si="58"/>
        <v>10817</v>
      </c>
      <c r="DJ26" s="74">
        <f t="shared" si="59"/>
        <v>1466389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258469</v>
      </c>
      <c r="E27" s="74">
        <f t="shared" si="7"/>
        <v>51844</v>
      </c>
      <c r="F27" s="74">
        <v>0</v>
      </c>
      <c r="G27" s="74">
        <v>0</v>
      </c>
      <c r="H27" s="74">
        <v>0</v>
      </c>
      <c r="I27" s="74">
        <v>47987</v>
      </c>
      <c r="J27" s="75" t="s">
        <v>109</v>
      </c>
      <c r="K27" s="74">
        <v>3857</v>
      </c>
      <c r="L27" s="74">
        <v>206625</v>
      </c>
      <c r="M27" s="74">
        <f t="shared" si="8"/>
        <v>76700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76700</v>
      </c>
      <c r="V27" s="74">
        <f t="shared" si="10"/>
        <v>335169</v>
      </c>
      <c r="W27" s="74">
        <f t="shared" si="11"/>
        <v>51844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47987</v>
      </c>
      <c r="AB27" s="75" t="s">
        <v>109</v>
      </c>
      <c r="AC27" s="74">
        <f t="shared" si="16"/>
        <v>3857</v>
      </c>
      <c r="AD27" s="74">
        <f t="shared" si="17"/>
        <v>283325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125783</v>
      </c>
      <c r="AN27" s="74">
        <f t="shared" si="21"/>
        <v>10</v>
      </c>
      <c r="AO27" s="74">
        <v>10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125773</v>
      </c>
      <c r="AY27" s="74">
        <v>125773</v>
      </c>
      <c r="AZ27" s="74">
        <v>0</v>
      </c>
      <c r="BA27" s="74">
        <v>0</v>
      </c>
      <c r="BB27" s="74">
        <v>0</v>
      </c>
      <c r="BC27" s="74">
        <v>132686</v>
      </c>
      <c r="BD27" s="74">
        <v>0</v>
      </c>
      <c r="BE27" s="74">
        <v>0</v>
      </c>
      <c r="BF27" s="74">
        <f t="shared" si="24"/>
        <v>125783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76700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125783</v>
      </c>
      <c r="CR27" s="74">
        <f t="shared" si="41"/>
        <v>10</v>
      </c>
      <c r="CS27" s="74">
        <f t="shared" si="42"/>
        <v>10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125773</v>
      </c>
      <c r="DC27" s="74">
        <f t="shared" si="52"/>
        <v>125773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209386</v>
      </c>
      <c r="DH27" s="74">
        <f t="shared" si="57"/>
        <v>0</v>
      </c>
      <c r="DI27" s="74">
        <f t="shared" si="58"/>
        <v>0</v>
      </c>
      <c r="DJ27" s="74">
        <f t="shared" si="59"/>
        <v>125783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187047</v>
      </c>
      <c r="E28" s="74">
        <f t="shared" si="7"/>
        <v>3662</v>
      </c>
      <c r="F28" s="74">
        <v>0</v>
      </c>
      <c r="G28" s="74">
        <v>0</v>
      </c>
      <c r="H28" s="74">
        <v>0</v>
      </c>
      <c r="I28" s="74">
        <v>1398</v>
      </c>
      <c r="J28" s="75" t="s">
        <v>109</v>
      </c>
      <c r="K28" s="74">
        <v>2264</v>
      </c>
      <c r="L28" s="74">
        <v>183385</v>
      </c>
      <c r="M28" s="74">
        <f t="shared" si="8"/>
        <v>44417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44417</v>
      </c>
      <c r="V28" s="74">
        <f t="shared" si="10"/>
        <v>231464</v>
      </c>
      <c r="W28" s="74">
        <f t="shared" si="11"/>
        <v>3662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1398</v>
      </c>
      <c r="AB28" s="75" t="s">
        <v>109</v>
      </c>
      <c r="AC28" s="74">
        <f t="shared" si="16"/>
        <v>2264</v>
      </c>
      <c r="AD28" s="74">
        <f t="shared" si="17"/>
        <v>227802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56378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56378</v>
      </c>
      <c r="AY28" s="74">
        <v>54614</v>
      </c>
      <c r="AZ28" s="74">
        <v>1044</v>
      </c>
      <c r="BA28" s="74">
        <v>0</v>
      </c>
      <c r="BB28" s="74">
        <v>720</v>
      </c>
      <c r="BC28" s="74">
        <v>111755</v>
      </c>
      <c r="BD28" s="74">
        <v>0</v>
      </c>
      <c r="BE28" s="74">
        <v>18914</v>
      </c>
      <c r="BF28" s="74">
        <f t="shared" si="24"/>
        <v>75292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44393</v>
      </c>
      <c r="CF28" s="74">
        <v>0</v>
      </c>
      <c r="CG28" s="74">
        <v>24</v>
      </c>
      <c r="CH28" s="74">
        <f t="shared" si="31"/>
        <v>24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56378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56378</v>
      </c>
      <c r="DC28" s="74">
        <f t="shared" si="52"/>
        <v>54614</v>
      </c>
      <c r="DD28" s="74">
        <f t="shared" si="53"/>
        <v>1044</v>
      </c>
      <c r="DE28" s="74">
        <f t="shared" si="54"/>
        <v>0</v>
      </c>
      <c r="DF28" s="74">
        <f t="shared" si="55"/>
        <v>720</v>
      </c>
      <c r="DG28" s="74">
        <f t="shared" si="56"/>
        <v>156148</v>
      </c>
      <c r="DH28" s="74">
        <f t="shared" si="57"/>
        <v>0</v>
      </c>
      <c r="DI28" s="74">
        <f t="shared" si="58"/>
        <v>18938</v>
      </c>
      <c r="DJ28" s="74">
        <f t="shared" si="59"/>
        <v>75316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41075</v>
      </c>
      <c r="E29" s="74">
        <f t="shared" si="7"/>
        <v>388</v>
      </c>
      <c r="F29" s="74">
        <v>0</v>
      </c>
      <c r="G29" s="74">
        <v>0</v>
      </c>
      <c r="H29" s="74">
        <v>0</v>
      </c>
      <c r="I29" s="74">
        <v>360</v>
      </c>
      <c r="J29" s="75" t="s">
        <v>109</v>
      </c>
      <c r="K29" s="74">
        <v>28</v>
      </c>
      <c r="L29" s="74">
        <v>40687</v>
      </c>
      <c r="M29" s="74">
        <f t="shared" si="8"/>
        <v>14511</v>
      </c>
      <c r="N29" s="74">
        <f t="shared" si="9"/>
        <v>2997</v>
      </c>
      <c r="O29" s="74">
        <v>0</v>
      </c>
      <c r="P29" s="74">
        <v>0</v>
      </c>
      <c r="Q29" s="74">
        <v>0</v>
      </c>
      <c r="R29" s="74">
        <v>2962</v>
      </c>
      <c r="S29" s="75" t="s">
        <v>109</v>
      </c>
      <c r="T29" s="74">
        <v>35</v>
      </c>
      <c r="U29" s="74">
        <v>11514</v>
      </c>
      <c r="V29" s="74">
        <f t="shared" si="10"/>
        <v>55586</v>
      </c>
      <c r="W29" s="74">
        <f t="shared" si="11"/>
        <v>3385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3322</v>
      </c>
      <c r="AB29" s="75" t="s">
        <v>109</v>
      </c>
      <c r="AC29" s="74">
        <f t="shared" si="16"/>
        <v>63</v>
      </c>
      <c r="AD29" s="74">
        <f t="shared" si="17"/>
        <v>52201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14022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27053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14511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14511</v>
      </c>
      <c r="CA29" s="74">
        <v>5068</v>
      </c>
      <c r="CB29" s="74">
        <v>0</v>
      </c>
      <c r="CC29" s="74">
        <v>9443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14511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14022</v>
      </c>
      <c r="CQ29" s="74">
        <f t="shared" si="40"/>
        <v>14511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14511</v>
      </c>
      <c r="DC29" s="74">
        <f t="shared" si="52"/>
        <v>5068</v>
      </c>
      <c r="DD29" s="74">
        <f t="shared" si="53"/>
        <v>0</v>
      </c>
      <c r="DE29" s="74">
        <f t="shared" si="54"/>
        <v>9443</v>
      </c>
      <c r="DF29" s="74">
        <f t="shared" si="55"/>
        <v>0</v>
      </c>
      <c r="DG29" s="74">
        <f t="shared" si="56"/>
        <v>27053</v>
      </c>
      <c r="DH29" s="74">
        <f t="shared" si="57"/>
        <v>0</v>
      </c>
      <c r="DI29" s="74">
        <f t="shared" si="58"/>
        <v>0</v>
      </c>
      <c r="DJ29" s="74">
        <f t="shared" si="59"/>
        <v>14511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110076</v>
      </c>
      <c r="E30" s="74">
        <f t="shared" si="7"/>
        <v>6</v>
      </c>
      <c r="F30" s="74">
        <v>0</v>
      </c>
      <c r="G30" s="74">
        <v>0</v>
      </c>
      <c r="H30" s="74">
        <v>0</v>
      </c>
      <c r="I30" s="74">
        <v>0</v>
      </c>
      <c r="J30" s="75" t="s">
        <v>109</v>
      </c>
      <c r="K30" s="74">
        <v>6</v>
      </c>
      <c r="L30" s="74">
        <v>110070</v>
      </c>
      <c r="M30" s="74">
        <f t="shared" si="8"/>
        <v>32480</v>
      </c>
      <c r="N30" s="74">
        <f t="shared" si="9"/>
        <v>6090</v>
      </c>
      <c r="O30" s="74">
        <v>0</v>
      </c>
      <c r="P30" s="74">
        <v>0</v>
      </c>
      <c r="Q30" s="74">
        <v>0</v>
      </c>
      <c r="R30" s="74">
        <v>6090</v>
      </c>
      <c r="S30" s="75" t="s">
        <v>109</v>
      </c>
      <c r="T30" s="74">
        <v>0</v>
      </c>
      <c r="U30" s="74">
        <v>26390</v>
      </c>
      <c r="V30" s="74">
        <f t="shared" si="10"/>
        <v>142556</v>
      </c>
      <c r="W30" s="74">
        <f t="shared" si="11"/>
        <v>6096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6090</v>
      </c>
      <c r="AB30" s="75" t="s">
        <v>109</v>
      </c>
      <c r="AC30" s="74">
        <f t="shared" si="16"/>
        <v>6</v>
      </c>
      <c r="AD30" s="74">
        <f t="shared" si="17"/>
        <v>136460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31748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31748</v>
      </c>
      <c r="AY30" s="74">
        <v>31748</v>
      </c>
      <c r="AZ30" s="74">
        <v>0</v>
      </c>
      <c r="BA30" s="74">
        <v>0</v>
      </c>
      <c r="BB30" s="74">
        <v>0</v>
      </c>
      <c r="BC30" s="74">
        <v>78328</v>
      </c>
      <c r="BD30" s="74">
        <v>0</v>
      </c>
      <c r="BE30" s="74">
        <v>0</v>
      </c>
      <c r="BF30" s="74">
        <f t="shared" si="24"/>
        <v>31748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6090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6090</v>
      </c>
      <c r="CA30" s="74">
        <v>6090</v>
      </c>
      <c r="CB30" s="74">
        <v>0</v>
      </c>
      <c r="CC30" s="74">
        <v>0</v>
      </c>
      <c r="CD30" s="74">
        <v>0</v>
      </c>
      <c r="CE30" s="74">
        <v>26390</v>
      </c>
      <c r="CF30" s="74">
        <v>0</v>
      </c>
      <c r="CG30" s="74">
        <v>0</v>
      </c>
      <c r="CH30" s="74">
        <f t="shared" si="31"/>
        <v>6090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37838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37838</v>
      </c>
      <c r="DC30" s="74">
        <f t="shared" si="52"/>
        <v>37838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104718</v>
      </c>
      <c r="DH30" s="74">
        <f t="shared" si="57"/>
        <v>0</v>
      </c>
      <c r="DI30" s="74">
        <f t="shared" si="58"/>
        <v>0</v>
      </c>
      <c r="DJ30" s="74">
        <f t="shared" si="59"/>
        <v>37838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267470</v>
      </c>
      <c r="E31" s="74">
        <f t="shared" si="7"/>
        <v>16452</v>
      </c>
      <c r="F31" s="74">
        <v>0</v>
      </c>
      <c r="G31" s="74">
        <v>0</v>
      </c>
      <c r="H31" s="74">
        <v>0</v>
      </c>
      <c r="I31" s="74">
        <v>9473</v>
      </c>
      <c r="J31" s="75" t="s">
        <v>109</v>
      </c>
      <c r="K31" s="74">
        <v>6979</v>
      </c>
      <c r="L31" s="74">
        <v>251018</v>
      </c>
      <c r="M31" s="74">
        <f t="shared" si="8"/>
        <v>97740</v>
      </c>
      <c r="N31" s="74">
        <f t="shared" si="9"/>
        <v>12430</v>
      </c>
      <c r="O31" s="74">
        <v>0</v>
      </c>
      <c r="P31" s="74">
        <v>0</v>
      </c>
      <c r="Q31" s="74">
        <v>0</v>
      </c>
      <c r="R31" s="74">
        <v>11822</v>
      </c>
      <c r="S31" s="75" t="s">
        <v>109</v>
      </c>
      <c r="T31" s="74">
        <v>608</v>
      </c>
      <c r="U31" s="74">
        <v>85310</v>
      </c>
      <c r="V31" s="74">
        <f t="shared" si="10"/>
        <v>365210</v>
      </c>
      <c r="W31" s="74">
        <f t="shared" si="11"/>
        <v>28882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21295</v>
      </c>
      <c r="AB31" s="75" t="s">
        <v>109</v>
      </c>
      <c r="AC31" s="74">
        <f t="shared" si="16"/>
        <v>7587</v>
      </c>
      <c r="AD31" s="74">
        <f t="shared" si="17"/>
        <v>336328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260147</v>
      </c>
      <c r="AN31" s="74">
        <f t="shared" si="21"/>
        <v>15050</v>
      </c>
      <c r="AO31" s="74">
        <v>15050</v>
      </c>
      <c r="AP31" s="74">
        <v>0</v>
      </c>
      <c r="AQ31" s="74">
        <v>0</v>
      </c>
      <c r="AR31" s="74">
        <v>0</v>
      </c>
      <c r="AS31" s="74">
        <f t="shared" si="22"/>
        <v>94778</v>
      </c>
      <c r="AT31" s="74">
        <v>0</v>
      </c>
      <c r="AU31" s="74">
        <v>80081</v>
      </c>
      <c r="AV31" s="74">
        <v>14697</v>
      </c>
      <c r="AW31" s="74">
        <v>0</v>
      </c>
      <c r="AX31" s="74">
        <f t="shared" si="23"/>
        <v>150319</v>
      </c>
      <c r="AY31" s="74">
        <v>113484</v>
      </c>
      <c r="AZ31" s="74">
        <v>25838</v>
      </c>
      <c r="BA31" s="74">
        <v>10997</v>
      </c>
      <c r="BB31" s="74">
        <v>0</v>
      </c>
      <c r="BC31" s="74">
        <v>7323</v>
      </c>
      <c r="BD31" s="74">
        <v>0</v>
      </c>
      <c r="BE31" s="74">
        <v>0</v>
      </c>
      <c r="BF31" s="74">
        <f t="shared" si="24"/>
        <v>260147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97740</v>
      </c>
      <c r="BP31" s="74">
        <f t="shared" si="28"/>
        <v>1392</v>
      </c>
      <c r="BQ31" s="74">
        <v>1392</v>
      </c>
      <c r="BR31" s="74">
        <v>0</v>
      </c>
      <c r="BS31" s="74">
        <v>0</v>
      </c>
      <c r="BT31" s="74">
        <v>0</v>
      </c>
      <c r="BU31" s="74">
        <f t="shared" si="29"/>
        <v>63566</v>
      </c>
      <c r="BV31" s="74">
        <v>0</v>
      </c>
      <c r="BW31" s="74">
        <v>63566</v>
      </c>
      <c r="BX31" s="74">
        <v>0</v>
      </c>
      <c r="BY31" s="74">
        <v>0</v>
      </c>
      <c r="BZ31" s="74">
        <f t="shared" si="30"/>
        <v>32782</v>
      </c>
      <c r="CA31" s="74">
        <v>11240</v>
      </c>
      <c r="CB31" s="74">
        <v>21542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97740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357887</v>
      </c>
      <c r="CR31" s="74">
        <f t="shared" si="41"/>
        <v>16442</v>
      </c>
      <c r="CS31" s="74">
        <f t="shared" si="42"/>
        <v>16442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158344</v>
      </c>
      <c r="CX31" s="74">
        <f t="shared" si="47"/>
        <v>0</v>
      </c>
      <c r="CY31" s="74">
        <f t="shared" si="48"/>
        <v>143647</v>
      </c>
      <c r="CZ31" s="74">
        <f t="shared" si="49"/>
        <v>14697</v>
      </c>
      <c r="DA31" s="74">
        <f t="shared" si="50"/>
        <v>0</v>
      </c>
      <c r="DB31" s="74">
        <f t="shared" si="51"/>
        <v>183101</v>
      </c>
      <c r="DC31" s="74">
        <f t="shared" si="52"/>
        <v>124724</v>
      </c>
      <c r="DD31" s="74">
        <f t="shared" si="53"/>
        <v>47380</v>
      </c>
      <c r="DE31" s="74">
        <f t="shared" si="54"/>
        <v>10997</v>
      </c>
      <c r="DF31" s="74">
        <f t="shared" si="55"/>
        <v>0</v>
      </c>
      <c r="DG31" s="74">
        <f t="shared" si="56"/>
        <v>7323</v>
      </c>
      <c r="DH31" s="74">
        <f t="shared" si="57"/>
        <v>0</v>
      </c>
      <c r="DI31" s="74">
        <f t="shared" si="58"/>
        <v>0</v>
      </c>
      <c r="DJ31" s="74">
        <f t="shared" si="59"/>
        <v>357887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74689</v>
      </c>
      <c r="E32" s="74">
        <f t="shared" si="7"/>
        <v>7649</v>
      </c>
      <c r="F32" s="74">
        <v>0</v>
      </c>
      <c r="G32" s="74">
        <v>0</v>
      </c>
      <c r="H32" s="74">
        <v>0</v>
      </c>
      <c r="I32" s="74">
        <v>0</v>
      </c>
      <c r="J32" s="75" t="s">
        <v>109</v>
      </c>
      <c r="K32" s="74">
        <v>7649</v>
      </c>
      <c r="L32" s="74">
        <v>67040</v>
      </c>
      <c r="M32" s="74">
        <f t="shared" si="8"/>
        <v>13585</v>
      </c>
      <c r="N32" s="74">
        <f t="shared" si="9"/>
        <v>575</v>
      </c>
      <c r="O32" s="74">
        <v>0</v>
      </c>
      <c r="P32" s="74">
        <v>0</v>
      </c>
      <c r="Q32" s="74">
        <v>0</v>
      </c>
      <c r="R32" s="74">
        <v>575</v>
      </c>
      <c r="S32" s="75" t="s">
        <v>109</v>
      </c>
      <c r="T32" s="74">
        <v>0</v>
      </c>
      <c r="U32" s="74">
        <v>13010</v>
      </c>
      <c r="V32" s="74">
        <f t="shared" si="10"/>
        <v>88274</v>
      </c>
      <c r="W32" s="74">
        <f t="shared" si="11"/>
        <v>8224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575</v>
      </c>
      <c r="AB32" s="75" t="s">
        <v>109</v>
      </c>
      <c r="AC32" s="74">
        <f t="shared" si="16"/>
        <v>7649</v>
      </c>
      <c r="AD32" s="74">
        <f t="shared" si="17"/>
        <v>80050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70962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626</v>
      </c>
      <c r="AT32" s="74">
        <v>626</v>
      </c>
      <c r="AU32" s="74">
        <v>0</v>
      </c>
      <c r="AV32" s="74">
        <v>0</v>
      </c>
      <c r="AW32" s="74">
        <v>0</v>
      </c>
      <c r="AX32" s="74">
        <f t="shared" si="23"/>
        <v>70336</v>
      </c>
      <c r="AY32" s="74">
        <v>31438</v>
      </c>
      <c r="AZ32" s="74">
        <v>35149</v>
      </c>
      <c r="BA32" s="74">
        <v>62</v>
      </c>
      <c r="BB32" s="74">
        <v>3687</v>
      </c>
      <c r="BC32" s="74">
        <v>0</v>
      </c>
      <c r="BD32" s="74">
        <v>0</v>
      </c>
      <c r="BE32" s="74">
        <v>3727</v>
      </c>
      <c r="BF32" s="74">
        <f t="shared" si="24"/>
        <v>74689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13585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13585</v>
      </c>
      <c r="CA32" s="74">
        <v>575</v>
      </c>
      <c r="CB32" s="74">
        <v>13010</v>
      </c>
      <c r="CC32" s="74"/>
      <c r="CD32" s="74">
        <v>0</v>
      </c>
      <c r="CE32" s="74">
        <v>0</v>
      </c>
      <c r="CF32" s="74">
        <v>0</v>
      </c>
      <c r="CG32" s="74">
        <v>0</v>
      </c>
      <c r="CH32" s="74">
        <f t="shared" si="31"/>
        <v>13585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84547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626</v>
      </c>
      <c r="CX32" s="74">
        <f t="shared" si="47"/>
        <v>626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83921</v>
      </c>
      <c r="DC32" s="74">
        <f t="shared" si="52"/>
        <v>32013</v>
      </c>
      <c r="DD32" s="74">
        <f t="shared" si="53"/>
        <v>48159</v>
      </c>
      <c r="DE32" s="74">
        <f t="shared" si="54"/>
        <v>62</v>
      </c>
      <c r="DF32" s="74">
        <f t="shared" si="55"/>
        <v>3687</v>
      </c>
      <c r="DG32" s="74">
        <f t="shared" si="56"/>
        <v>0</v>
      </c>
      <c r="DH32" s="74">
        <f t="shared" si="57"/>
        <v>0</v>
      </c>
      <c r="DI32" s="74">
        <f t="shared" si="58"/>
        <v>3727</v>
      </c>
      <c r="DJ32" s="74">
        <f t="shared" si="59"/>
        <v>88274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260858</v>
      </c>
      <c r="E33" s="74">
        <f t="shared" si="7"/>
        <v>50</v>
      </c>
      <c r="F33" s="74">
        <v>0</v>
      </c>
      <c r="G33" s="74">
        <v>0</v>
      </c>
      <c r="H33" s="74">
        <v>0</v>
      </c>
      <c r="I33" s="74">
        <v>0</v>
      </c>
      <c r="J33" s="75" t="s">
        <v>109</v>
      </c>
      <c r="K33" s="74">
        <v>50</v>
      </c>
      <c r="L33" s="74">
        <v>260808</v>
      </c>
      <c r="M33" s="74">
        <f t="shared" si="8"/>
        <v>10486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10486</v>
      </c>
      <c r="V33" s="74">
        <f t="shared" si="10"/>
        <v>271344</v>
      </c>
      <c r="W33" s="74">
        <f t="shared" si="11"/>
        <v>50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109</v>
      </c>
      <c r="AC33" s="74">
        <f t="shared" si="16"/>
        <v>50</v>
      </c>
      <c r="AD33" s="74">
        <f t="shared" si="17"/>
        <v>271294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260858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260858</v>
      </c>
      <c r="AY33" s="74">
        <v>61058</v>
      </c>
      <c r="AZ33" s="74">
        <v>187564</v>
      </c>
      <c r="BA33" s="74">
        <v>12236</v>
      </c>
      <c r="BB33" s="74">
        <v>0</v>
      </c>
      <c r="BC33" s="74">
        <v>0</v>
      </c>
      <c r="BD33" s="74">
        <v>0</v>
      </c>
      <c r="BE33" s="74">
        <v>0</v>
      </c>
      <c r="BF33" s="74">
        <f t="shared" si="24"/>
        <v>260858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10486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10486</v>
      </c>
      <c r="CA33" s="74">
        <v>2451</v>
      </c>
      <c r="CB33" s="74">
        <v>8035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f t="shared" si="31"/>
        <v>10486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271344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271344</v>
      </c>
      <c r="DC33" s="74">
        <f t="shared" si="52"/>
        <v>63509</v>
      </c>
      <c r="DD33" s="74">
        <f t="shared" si="53"/>
        <v>195599</v>
      </c>
      <c r="DE33" s="74">
        <f t="shared" si="54"/>
        <v>12236</v>
      </c>
      <c r="DF33" s="74">
        <f t="shared" si="55"/>
        <v>0</v>
      </c>
      <c r="DG33" s="74">
        <f t="shared" si="56"/>
        <v>0</v>
      </c>
      <c r="DH33" s="74">
        <f t="shared" si="57"/>
        <v>0</v>
      </c>
      <c r="DI33" s="74">
        <f t="shared" si="58"/>
        <v>0</v>
      </c>
      <c r="DJ33" s="74">
        <f t="shared" si="59"/>
        <v>271344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107140</v>
      </c>
      <c r="E34" s="74">
        <f t="shared" si="7"/>
        <v>0</v>
      </c>
      <c r="F34" s="74">
        <v>0</v>
      </c>
      <c r="G34" s="74">
        <v>0</v>
      </c>
      <c r="H34" s="74">
        <v>0</v>
      </c>
      <c r="I34" s="74">
        <v>0</v>
      </c>
      <c r="J34" s="75" t="s">
        <v>109</v>
      </c>
      <c r="K34" s="74">
        <v>0</v>
      </c>
      <c r="L34" s="74">
        <v>107140</v>
      </c>
      <c r="M34" s="74">
        <f t="shared" si="8"/>
        <v>32888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32888</v>
      </c>
      <c r="V34" s="74">
        <f t="shared" si="10"/>
        <v>140028</v>
      </c>
      <c r="W34" s="74">
        <f t="shared" si="11"/>
        <v>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109</v>
      </c>
      <c r="AC34" s="74">
        <f t="shared" si="16"/>
        <v>0</v>
      </c>
      <c r="AD34" s="74">
        <f t="shared" si="17"/>
        <v>140028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0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0</v>
      </c>
      <c r="AY34" s="74">
        <v>0</v>
      </c>
      <c r="AZ34" s="74">
        <v>0</v>
      </c>
      <c r="BA34" s="74">
        <v>0</v>
      </c>
      <c r="BB34" s="74">
        <v>0</v>
      </c>
      <c r="BC34" s="74">
        <v>107140</v>
      </c>
      <c r="BD34" s="74">
        <v>0</v>
      </c>
      <c r="BE34" s="74">
        <v>0</v>
      </c>
      <c r="BF34" s="74">
        <f t="shared" si="24"/>
        <v>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32888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0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140028</v>
      </c>
      <c r="DH34" s="74">
        <f t="shared" si="57"/>
        <v>0</v>
      </c>
      <c r="DI34" s="74">
        <f t="shared" si="58"/>
        <v>0</v>
      </c>
      <c r="DJ34" s="74">
        <f t="shared" si="59"/>
        <v>0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69981</v>
      </c>
      <c r="E35" s="74">
        <f t="shared" si="7"/>
        <v>11738</v>
      </c>
      <c r="F35" s="74">
        <v>10961</v>
      </c>
      <c r="G35" s="74">
        <v>0</v>
      </c>
      <c r="H35" s="74">
        <v>0</v>
      </c>
      <c r="I35" s="74">
        <v>0</v>
      </c>
      <c r="J35" s="75" t="s">
        <v>109</v>
      </c>
      <c r="K35" s="74">
        <v>777</v>
      </c>
      <c r="L35" s="74">
        <v>58243</v>
      </c>
      <c r="M35" s="74">
        <f t="shared" si="8"/>
        <v>16998</v>
      </c>
      <c r="N35" s="74">
        <f t="shared" si="9"/>
        <v>5181</v>
      </c>
      <c r="O35" s="74">
        <v>5181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11817</v>
      </c>
      <c r="V35" s="74">
        <f t="shared" si="10"/>
        <v>86979</v>
      </c>
      <c r="W35" s="74">
        <f t="shared" si="11"/>
        <v>16919</v>
      </c>
      <c r="X35" s="74">
        <f t="shared" si="12"/>
        <v>16142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109</v>
      </c>
      <c r="AC35" s="74">
        <f t="shared" si="16"/>
        <v>777</v>
      </c>
      <c r="AD35" s="74">
        <f t="shared" si="17"/>
        <v>70060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69981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69981</v>
      </c>
      <c r="AY35" s="74">
        <v>19074</v>
      </c>
      <c r="AZ35" s="74">
        <v>39980</v>
      </c>
      <c r="BA35" s="74">
        <v>10170</v>
      </c>
      <c r="BB35" s="74">
        <v>757</v>
      </c>
      <c r="BC35" s="74">
        <v>0</v>
      </c>
      <c r="BD35" s="74">
        <v>0</v>
      </c>
      <c r="BE35" s="74">
        <v>0</v>
      </c>
      <c r="BF35" s="74">
        <f t="shared" si="24"/>
        <v>69981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16998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16998</v>
      </c>
      <c r="CA35" s="74">
        <v>1251</v>
      </c>
      <c r="CB35" s="74">
        <v>15747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16998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86979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86979</v>
      </c>
      <c r="DC35" s="74">
        <f t="shared" si="52"/>
        <v>20325</v>
      </c>
      <c r="DD35" s="74">
        <f t="shared" si="53"/>
        <v>55727</v>
      </c>
      <c r="DE35" s="74">
        <f t="shared" si="54"/>
        <v>10170</v>
      </c>
      <c r="DF35" s="74">
        <f t="shared" si="55"/>
        <v>757</v>
      </c>
      <c r="DG35" s="74">
        <f t="shared" si="56"/>
        <v>0</v>
      </c>
      <c r="DH35" s="74">
        <f t="shared" si="57"/>
        <v>0</v>
      </c>
      <c r="DI35" s="74">
        <f t="shared" si="58"/>
        <v>0</v>
      </c>
      <c r="DJ35" s="74">
        <f t="shared" si="59"/>
        <v>86979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20331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109</v>
      </c>
      <c r="K36" s="74">
        <v>0</v>
      </c>
      <c r="L36" s="74">
        <v>20331</v>
      </c>
      <c r="M36" s="74">
        <f t="shared" si="8"/>
        <v>16741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109</v>
      </c>
      <c r="T36" s="74">
        <v>0</v>
      </c>
      <c r="U36" s="74">
        <v>16741</v>
      </c>
      <c r="V36" s="74">
        <f t="shared" si="10"/>
        <v>37072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109</v>
      </c>
      <c r="AC36" s="74">
        <f t="shared" si="16"/>
        <v>0</v>
      </c>
      <c r="AD36" s="74">
        <f t="shared" si="17"/>
        <v>37072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0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20331</v>
      </c>
      <c r="BD36" s="74">
        <v>0</v>
      </c>
      <c r="BE36" s="74">
        <v>0</v>
      </c>
      <c r="BF36" s="74">
        <f t="shared" si="24"/>
        <v>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16741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0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0</v>
      </c>
      <c r="DC36" s="74">
        <f t="shared" si="52"/>
        <v>0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37072</v>
      </c>
      <c r="DH36" s="74">
        <f t="shared" si="57"/>
        <v>0</v>
      </c>
      <c r="DI36" s="74">
        <f t="shared" si="58"/>
        <v>0</v>
      </c>
      <c r="DJ36" s="74">
        <f t="shared" si="59"/>
        <v>0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36816</v>
      </c>
      <c r="E37" s="74">
        <f t="shared" si="7"/>
        <v>1766</v>
      </c>
      <c r="F37" s="74">
        <v>0</v>
      </c>
      <c r="G37" s="74">
        <v>0</v>
      </c>
      <c r="H37" s="74">
        <v>0</v>
      </c>
      <c r="I37" s="74">
        <v>1766</v>
      </c>
      <c r="J37" s="75" t="s">
        <v>109</v>
      </c>
      <c r="K37" s="74">
        <v>0</v>
      </c>
      <c r="L37" s="74">
        <v>35050</v>
      </c>
      <c r="M37" s="74">
        <f t="shared" si="8"/>
        <v>0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109</v>
      </c>
      <c r="T37" s="74">
        <v>0</v>
      </c>
      <c r="U37" s="74">
        <v>0</v>
      </c>
      <c r="V37" s="74">
        <f t="shared" si="10"/>
        <v>36816</v>
      </c>
      <c r="W37" s="74">
        <f t="shared" si="11"/>
        <v>1766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1766</v>
      </c>
      <c r="AB37" s="75" t="s">
        <v>109</v>
      </c>
      <c r="AC37" s="74">
        <f t="shared" si="16"/>
        <v>0</v>
      </c>
      <c r="AD37" s="74">
        <f t="shared" si="17"/>
        <v>35050</v>
      </c>
      <c r="AE37" s="74">
        <f t="shared" si="18"/>
        <v>9339</v>
      </c>
      <c r="AF37" s="74">
        <f t="shared" si="19"/>
        <v>9339</v>
      </c>
      <c r="AG37" s="74">
        <v>0</v>
      </c>
      <c r="AH37" s="74">
        <v>0</v>
      </c>
      <c r="AI37" s="74">
        <v>0</v>
      </c>
      <c r="AJ37" s="74">
        <v>9339</v>
      </c>
      <c r="AK37" s="74">
        <v>0</v>
      </c>
      <c r="AL37" s="74">
        <v>0</v>
      </c>
      <c r="AM37" s="74">
        <f t="shared" si="20"/>
        <v>25478</v>
      </c>
      <c r="AN37" s="74">
        <f t="shared" si="21"/>
        <v>6116</v>
      </c>
      <c r="AO37" s="74">
        <v>0</v>
      </c>
      <c r="AP37" s="74">
        <v>6116</v>
      </c>
      <c r="AQ37" s="74">
        <v>0</v>
      </c>
      <c r="AR37" s="74">
        <v>0</v>
      </c>
      <c r="AS37" s="74">
        <f t="shared" si="22"/>
        <v>10606</v>
      </c>
      <c r="AT37" s="74">
        <v>190</v>
      </c>
      <c r="AU37" s="74">
        <v>10416</v>
      </c>
      <c r="AV37" s="74">
        <v>0</v>
      </c>
      <c r="AW37" s="74">
        <v>0</v>
      </c>
      <c r="AX37" s="74">
        <f t="shared" si="23"/>
        <v>7633</v>
      </c>
      <c r="AY37" s="74">
        <v>2049</v>
      </c>
      <c r="AZ37" s="74">
        <v>2888</v>
      </c>
      <c r="BA37" s="74">
        <v>2696</v>
      </c>
      <c r="BB37" s="74">
        <v>0</v>
      </c>
      <c r="BC37" s="74">
        <v>0</v>
      </c>
      <c r="BD37" s="74">
        <v>1123</v>
      </c>
      <c r="BE37" s="74">
        <v>1999</v>
      </c>
      <c r="BF37" s="74">
        <f t="shared" si="24"/>
        <v>36816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0</v>
      </c>
      <c r="CI37" s="74">
        <f t="shared" si="32"/>
        <v>9339</v>
      </c>
      <c r="CJ37" s="74">
        <f t="shared" si="33"/>
        <v>9339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9339</v>
      </c>
      <c r="CO37" s="74">
        <f t="shared" si="38"/>
        <v>0</v>
      </c>
      <c r="CP37" s="74">
        <f t="shared" si="39"/>
        <v>0</v>
      </c>
      <c r="CQ37" s="74">
        <f t="shared" si="40"/>
        <v>25478</v>
      </c>
      <c r="CR37" s="74">
        <f t="shared" si="41"/>
        <v>6116</v>
      </c>
      <c r="CS37" s="74">
        <f t="shared" si="42"/>
        <v>0</v>
      </c>
      <c r="CT37" s="74">
        <f t="shared" si="43"/>
        <v>6116</v>
      </c>
      <c r="CU37" s="74">
        <f t="shared" si="44"/>
        <v>0</v>
      </c>
      <c r="CV37" s="74">
        <f t="shared" si="45"/>
        <v>0</v>
      </c>
      <c r="CW37" s="74">
        <f t="shared" si="46"/>
        <v>10606</v>
      </c>
      <c r="CX37" s="74">
        <f t="shared" si="47"/>
        <v>190</v>
      </c>
      <c r="CY37" s="74">
        <f t="shared" si="48"/>
        <v>10416</v>
      </c>
      <c r="CZ37" s="74">
        <f t="shared" si="49"/>
        <v>0</v>
      </c>
      <c r="DA37" s="74">
        <f t="shared" si="50"/>
        <v>0</v>
      </c>
      <c r="DB37" s="74">
        <f t="shared" si="51"/>
        <v>7633</v>
      </c>
      <c r="DC37" s="74">
        <f t="shared" si="52"/>
        <v>2049</v>
      </c>
      <c r="DD37" s="74">
        <f t="shared" si="53"/>
        <v>2888</v>
      </c>
      <c r="DE37" s="74">
        <f t="shared" si="54"/>
        <v>2696</v>
      </c>
      <c r="DF37" s="74">
        <f t="shared" si="55"/>
        <v>0</v>
      </c>
      <c r="DG37" s="74">
        <f t="shared" si="56"/>
        <v>0</v>
      </c>
      <c r="DH37" s="74">
        <f t="shared" si="57"/>
        <v>1123</v>
      </c>
      <c r="DI37" s="74">
        <f t="shared" si="58"/>
        <v>1999</v>
      </c>
      <c r="DJ37" s="74">
        <f t="shared" si="59"/>
        <v>36816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170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171</v>
      </c>
      <c r="B2" s="147" t="s">
        <v>172</v>
      </c>
      <c r="C2" s="150" t="s">
        <v>173</v>
      </c>
      <c r="D2" s="131" t="s">
        <v>174</v>
      </c>
      <c r="E2" s="78"/>
      <c r="F2" s="78"/>
      <c r="G2" s="78"/>
      <c r="H2" s="78"/>
      <c r="I2" s="78"/>
      <c r="J2" s="78"/>
      <c r="K2" s="78"/>
      <c r="L2" s="79"/>
      <c r="M2" s="131" t="s">
        <v>175</v>
      </c>
      <c r="N2" s="78"/>
      <c r="O2" s="78"/>
      <c r="P2" s="78"/>
      <c r="Q2" s="78"/>
      <c r="R2" s="78"/>
      <c r="S2" s="78"/>
      <c r="T2" s="78"/>
      <c r="U2" s="79"/>
      <c r="V2" s="131" t="s">
        <v>176</v>
      </c>
      <c r="W2" s="78"/>
      <c r="X2" s="78"/>
      <c r="Y2" s="78"/>
      <c r="Z2" s="78"/>
      <c r="AA2" s="78"/>
      <c r="AB2" s="78"/>
      <c r="AC2" s="78"/>
      <c r="AD2" s="79"/>
      <c r="AE2" s="132" t="s">
        <v>177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180</v>
      </c>
      <c r="E3" s="83"/>
      <c r="F3" s="83"/>
      <c r="G3" s="83"/>
      <c r="H3" s="83"/>
      <c r="I3" s="83"/>
      <c r="J3" s="83"/>
      <c r="K3" s="83"/>
      <c r="L3" s="84"/>
      <c r="M3" s="133" t="s">
        <v>181</v>
      </c>
      <c r="N3" s="83"/>
      <c r="O3" s="83"/>
      <c r="P3" s="83"/>
      <c r="Q3" s="83"/>
      <c r="R3" s="83"/>
      <c r="S3" s="83"/>
      <c r="T3" s="83"/>
      <c r="U3" s="84"/>
      <c r="V3" s="133" t="s">
        <v>182</v>
      </c>
      <c r="W3" s="83"/>
      <c r="X3" s="83"/>
      <c r="Y3" s="83"/>
      <c r="Z3" s="83"/>
      <c r="AA3" s="83"/>
      <c r="AB3" s="83"/>
      <c r="AC3" s="83"/>
      <c r="AD3" s="84"/>
      <c r="AE3" s="134" t="s">
        <v>183</v>
      </c>
      <c r="AF3" s="80"/>
      <c r="AG3" s="80"/>
      <c r="AH3" s="80"/>
      <c r="AI3" s="80"/>
      <c r="AJ3" s="80"/>
      <c r="AK3" s="80"/>
      <c r="AL3" s="85"/>
      <c r="AM3" s="81" t="s">
        <v>184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185</v>
      </c>
      <c r="BG3" s="134" t="s">
        <v>183</v>
      </c>
      <c r="BH3" s="80"/>
      <c r="BI3" s="80"/>
      <c r="BJ3" s="80"/>
      <c r="BK3" s="80"/>
      <c r="BL3" s="80"/>
      <c r="BM3" s="80"/>
      <c r="BN3" s="85"/>
      <c r="BO3" s="81" t="s">
        <v>186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187</v>
      </c>
      <c r="CH3" s="90" t="s">
        <v>185</v>
      </c>
      <c r="CI3" s="134" t="s">
        <v>188</v>
      </c>
      <c r="CJ3" s="80"/>
      <c r="CK3" s="80"/>
      <c r="CL3" s="80"/>
      <c r="CM3" s="80"/>
      <c r="CN3" s="80"/>
      <c r="CO3" s="80"/>
      <c r="CP3" s="85"/>
      <c r="CQ3" s="81" t="s">
        <v>184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187</v>
      </c>
      <c r="DJ3" s="90" t="s">
        <v>176</v>
      </c>
    </row>
    <row r="4" spans="1:114" s="55" customFormat="1" ht="13.5" customHeight="1">
      <c r="A4" s="148"/>
      <c r="B4" s="148"/>
      <c r="C4" s="151"/>
      <c r="D4" s="68"/>
      <c r="E4" s="133" t="s">
        <v>189</v>
      </c>
      <c r="F4" s="91"/>
      <c r="G4" s="91"/>
      <c r="H4" s="91"/>
      <c r="I4" s="91"/>
      <c r="J4" s="91"/>
      <c r="K4" s="92"/>
      <c r="L4" s="124" t="s">
        <v>190</v>
      </c>
      <c r="M4" s="68"/>
      <c r="N4" s="133" t="s">
        <v>191</v>
      </c>
      <c r="O4" s="91"/>
      <c r="P4" s="91"/>
      <c r="Q4" s="91"/>
      <c r="R4" s="91"/>
      <c r="S4" s="91"/>
      <c r="T4" s="92"/>
      <c r="U4" s="124" t="s">
        <v>190</v>
      </c>
      <c r="V4" s="68"/>
      <c r="W4" s="133" t="s">
        <v>189</v>
      </c>
      <c r="X4" s="91"/>
      <c r="Y4" s="91"/>
      <c r="Z4" s="91"/>
      <c r="AA4" s="91"/>
      <c r="AB4" s="91"/>
      <c r="AC4" s="92"/>
      <c r="AD4" s="124" t="s">
        <v>192</v>
      </c>
      <c r="AE4" s="90" t="s">
        <v>193</v>
      </c>
      <c r="AF4" s="95" t="s">
        <v>194</v>
      </c>
      <c r="AG4" s="89"/>
      <c r="AH4" s="93"/>
      <c r="AI4" s="80"/>
      <c r="AJ4" s="94"/>
      <c r="AK4" s="135" t="s">
        <v>195</v>
      </c>
      <c r="AL4" s="145" t="s">
        <v>196</v>
      </c>
      <c r="AM4" s="90" t="s">
        <v>197</v>
      </c>
      <c r="AN4" s="134" t="s">
        <v>198</v>
      </c>
      <c r="AO4" s="87"/>
      <c r="AP4" s="87"/>
      <c r="AQ4" s="87"/>
      <c r="AR4" s="88"/>
      <c r="AS4" s="134" t="s">
        <v>199</v>
      </c>
      <c r="AT4" s="80"/>
      <c r="AU4" s="80"/>
      <c r="AV4" s="94"/>
      <c r="AW4" s="95" t="s">
        <v>200</v>
      </c>
      <c r="AX4" s="134" t="s">
        <v>201</v>
      </c>
      <c r="AY4" s="86"/>
      <c r="AZ4" s="87"/>
      <c r="BA4" s="87"/>
      <c r="BB4" s="88"/>
      <c r="BC4" s="95" t="s">
        <v>2</v>
      </c>
      <c r="BD4" s="95" t="s">
        <v>202</v>
      </c>
      <c r="BE4" s="90"/>
      <c r="BF4" s="90"/>
      <c r="BG4" s="90" t="s">
        <v>203</v>
      </c>
      <c r="BH4" s="95" t="s">
        <v>204</v>
      </c>
      <c r="BI4" s="89"/>
      <c r="BJ4" s="93"/>
      <c r="BK4" s="80"/>
      <c r="BL4" s="94"/>
      <c r="BM4" s="135" t="s">
        <v>195</v>
      </c>
      <c r="BN4" s="145" t="s">
        <v>196</v>
      </c>
      <c r="BO4" s="90" t="s">
        <v>185</v>
      </c>
      <c r="BP4" s="134" t="s">
        <v>205</v>
      </c>
      <c r="BQ4" s="87"/>
      <c r="BR4" s="87"/>
      <c r="BS4" s="87"/>
      <c r="BT4" s="88"/>
      <c r="BU4" s="134" t="s">
        <v>206</v>
      </c>
      <c r="BV4" s="80"/>
      <c r="BW4" s="80"/>
      <c r="BX4" s="94"/>
      <c r="BY4" s="95" t="s">
        <v>207</v>
      </c>
      <c r="BZ4" s="134" t="s">
        <v>201</v>
      </c>
      <c r="CA4" s="96"/>
      <c r="CB4" s="96"/>
      <c r="CC4" s="97"/>
      <c r="CD4" s="88"/>
      <c r="CE4" s="95" t="s">
        <v>2</v>
      </c>
      <c r="CF4" s="95" t="s">
        <v>208</v>
      </c>
      <c r="CG4" s="90"/>
      <c r="CH4" s="90"/>
      <c r="CI4" s="90" t="s">
        <v>197</v>
      </c>
      <c r="CJ4" s="95" t="s">
        <v>209</v>
      </c>
      <c r="CK4" s="89"/>
      <c r="CL4" s="93"/>
      <c r="CM4" s="80"/>
      <c r="CN4" s="94"/>
      <c r="CO4" s="135" t="s">
        <v>210</v>
      </c>
      <c r="CP4" s="145" t="s">
        <v>196</v>
      </c>
      <c r="CQ4" s="90" t="s">
        <v>185</v>
      </c>
      <c r="CR4" s="134" t="s">
        <v>211</v>
      </c>
      <c r="CS4" s="87"/>
      <c r="CT4" s="87"/>
      <c r="CU4" s="87"/>
      <c r="CV4" s="88"/>
      <c r="CW4" s="134" t="s">
        <v>199</v>
      </c>
      <c r="CX4" s="80"/>
      <c r="CY4" s="80"/>
      <c r="CZ4" s="94"/>
      <c r="DA4" s="95" t="s">
        <v>212</v>
      </c>
      <c r="DB4" s="134" t="s">
        <v>213</v>
      </c>
      <c r="DC4" s="87"/>
      <c r="DD4" s="87"/>
      <c r="DE4" s="87"/>
      <c r="DF4" s="88"/>
      <c r="DG4" s="95" t="s">
        <v>2</v>
      </c>
      <c r="DH4" s="95" t="s">
        <v>208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185</v>
      </c>
      <c r="F5" s="123" t="s">
        <v>214</v>
      </c>
      <c r="G5" s="123" t="s">
        <v>215</v>
      </c>
      <c r="H5" s="123" t="s">
        <v>216</v>
      </c>
      <c r="I5" s="123" t="s">
        <v>217</v>
      </c>
      <c r="J5" s="123" t="s">
        <v>218</v>
      </c>
      <c r="K5" s="123" t="s">
        <v>4</v>
      </c>
      <c r="L5" s="67"/>
      <c r="M5" s="68"/>
      <c r="N5" s="125" t="s">
        <v>185</v>
      </c>
      <c r="O5" s="123" t="s">
        <v>219</v>
      </c>
      <c r="P5" s="123" t="s">
        <v>220</v>
      </c>
      <c r="Q5" s="123" t="s">
        <v>221</v>
      </c>
      <c r="R5" s="123" t="s">
        <v>222</v>
      </c>
      <c r="S5" s="123" t="s">
        <v>3</v>
      </c>
      <c r="T5" s="123" t="s">
        <v>4</v>
      </c>
      <c r="U5" s="67"/>
      <c r="V5" s="68"/>
      <c r="W5" s="125" t="s">
        <v>185</v>
      </c>
      <c r="X5" s="123" t="s">
        <v>214</v>
      </c>
      <c r="Y5" s="123" t="s">
        <v>223</v>
      </c>
      <c r="Z5" s="123" t="s">
        <v>216</v>
      </c>
      <c r="AA5" s="123" t="s">
        <v>217</v>
      </c>
      <c r="AB5" s="123" t="s">
        <v>3</v>
      </c>
      <c r="AC5" s="123" t="s">
        <v>4</v>
      </c>
      <c r="AD5" s="67"/>
      <c r="AE5" s="90"/>
      <c r="AF5" s="90" t="s">
        <v>197</v>
      </c>
      <c r="AG5" s="135" t="s">
        <v>224</v>
      </c>
      <c r="AH5" s="135" t="s">
        <v>225</v>
      </c>
      <c r="AI5" s="135" t="s">
        <v>226</v>
      </c>
      <c r="AJ5" s="135" t="s">
        <v>4</v>
      </c>
      <c r="AK5" s="98"/>
      <c r="AL5" s="146"/>
      <c r="AM5" s="90"/>
      <c r="AN5" s="90" t="s">
        <v>185</v>
      </c>
      <c r="AO5" s="90" t="s">
        <v>227</v>
      </c>
      <c r="AP5" s="90" t="s">
        <v>228</v>
      </c>
      <c r="AQ5" s="90" t="s">
        <v>229</v>
      </c>
      <c r="AR5" s="90" t="s">
        <v>230</v>
      </c>
      <c r="AS5" s="90" t="s">
        <v>185</v>
      </c>
      <c r="AT5" s="95" t="s">
        <v>231</v>
      </c>
      <c r="AU5" s="95" t="s">
        <v>232</v>
      </c>
      <c r="AV5" s="95" t="s">
        <v>233</v>
      </c>
      <c r="AW5" s="90"/>
      <c r="AX5" s="90" t="s">
        <v>197</v>
      </c>
      <c r="AY5" s="95" t="s">
        <v>231</v>
      </c>
      <c r="AZ5" s="95" t="s">
        <v>234</v>
      </c>
      <c r="BA5" s="95" t="s">
        <v>235</v>
      </c>
      <c r="BB5" s="95" t="s">
        <v>236</v>
      </c>
      <c r="BC5" s="90"/>
      <c r="BD5" s="90"/>
      <c r="BE5" s="90"/>
      <c r="BF5" s="90"/>
      <c r="BG5" s="90"/>
      <c r="BH5" s="90" t="s">
        <v>237</v>
      </c>
      <c r="BI5" s="135" t="s">
        <v>238</v>
      </c>
      <c r="BJ5" s="135" t="s">
        <v>239</v>
      </c>
      <c r="BK5" s="135" t="s">
        <v>226</v>
      </c>
      <c r="BL5" s="135" t="s">
        <v>4</v>
      </c>
      <c r="BM5" s="98"/>
      <c r="BN5" s="146"/>
      <c r="BO5" s="90"/>
      <c r="BP5" s="90" t="s">
        <v>197</v>
      </c>
      <c r="BQ5" s="90" t="s">
        <v>240</v>
      </c>
      <c r="BR5" s="90" t="s">
        <v>241</v>
      </c>
      <c r="BS5" s="90" t="s">
        <v>242</v>
      </c>
      <c r="BT5" s="90" t="s">
        <v>230</v>
      </c>
      <c r="BU5" s="90" t="s">
        <v>185</v>
      </c>
      <c r="BV5" s="95" t="s">
        <v>243</v>
      </c>
      <c r="BW5" s="95" t="s">
        <v>244</v>
      </c>
      <c r="BX5" s="95" t="s">
        <v>245</v>
      </c>
      <c r="BY5" s="90"/>
      <c r="BZ5" s="90" t="s">
        <v>185</v>
      </c>
      <c r="CA5" s="95" t="s">
        <v>231</v>
      </c>
      <c r="CB5" s="95" t="s">
        <v>234</v>
      </c>
      <c r="CC5" s="95" t="s">
        <v>245</v>
      </c>
      <c r="CD5" s="95" t="s">
        <v>246</v>
      </c>
      <c r="CE5" s="90"/>
      <c r="CF5" s="90"/>
      <c r="CG5" s="90"/>
      <c r="CH5" s="90"/>
      <c r="CI5" s="90"/>
      <c r="CJ5" s="90" t="s">
        <v>197</v>
      </c>
      <c r="CK5" s="135" t="s">
        <v>247</v>
      </c>
      <c r="CL5" s="135" t="s">
        <v>239</v>
      </c>
      <c r="CM5" s="135" t="s">
        <v>226</v>
      </c>
      <c r="CN5" s="135" t="s">
        <v>4</v>
      </c>
      <c r="CO5" s="98"/>
      <c r="CP5" s="146"/>
      <c r="CQ5" s="90"/>
      <c r="CR5" s="90" t="s">
        <v>185</v>
      </c>
      <c r="CS5" s="90" t="s">
        <v>248</v>
      </c>
      <c r="CT5" s="90" t="s">
        <v>249</v>
      </c>
      <c r="CU5" s="90" t="s">
        <v>242</v>
      </c>
      <c r="CV5" s="90" t="s">
        <v>230</v>
      </c>
      <c r="CW5" s="90" t="s">
        <v>185</v>
      </c>
      <c r="CX5" s="95" t="s">
        <v>231</v>
      </c>
      <c r="CY5" s="95" t="s">
        <v>234</v>
      </c>
      <c r="CZ5" s="95" t="s">
        <v>235</v>
      </c>
      <c r="DA5" s="90"/>
      <c r="DB5" s="90" t="s">
        <v>185</v>
      </c>
      <c r="DC5" s="95" t="s">
        <v>231</v>
      </c>
      <c r="DD5" s="95" t="s">
        <v>234</v>
      </c>
      <c r="DE5" s="95" t="s">
        <v>235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250</v>
      </c>
      <c r="E6" s="99" t="s">
        <v>250</v>
      </c>
      <c r="F6" s="100" t="s">
        <v>250</v>
      </c>
      <c r="G6" s="100" t="s">
        <v>250</v>
      </c>
      <c r="H6" s="100" t="s">
        <v>250</v>
      </c>
      <c r="I6" s="100" t="s">
        <v>250</v>
      </c>
      <c r="J6" s="100" t="s">
        <v>250</v>
      </c>
      <c r="K6" s="100" t="s">
        <v>250</v>
      </c>
      <c r="L6" s="100" t="s">
        <v>250</v>
      </c>
      <c r="M6" s="99" t="s">
        <v>250</v>
      </c>
      <c r="N6" s="99" t="s">
        <v>250</v>
      </c>
      <c r="O6" s="100" t="s">
        <v>250</v>
      </c>
      <c r="P6" s="100" t="s">
        <v>250</v>
      </c>
      <c r="Q6" s="100" t="s">
        <v>250</v>
      </c>
      <c r="R6" s="100" t="s">
        <v>250</v>
      </c>
      <c r="S6" s="100" t="s">
        <v>250</v>
      </c>
      <c r="T6" s="100" t="s">
        <v>250</v>
      </c>
      <c r="U6" s="100" t="s">
        <v>250</v>
      </c>
      <c r="V6" s="99" t="s">
        <v>250</v>
      </c>
      <c r="W6" s="99" t="s">
        <v>250</v>
      </c>
      <c r="X6" s="100" t="s">
        <v>250</v>
      </c>
      <c r="Y6" s="100" t="s">
        <v>250</v>
      </c>
      <c r="Z6" s="100" t="s">
        <v>250</v>
      </c>
      <c r="AA6" s="100" t="s">
        <v>250</v>
      </c>
      <c r="AB6" s="100" t="s">
        <v>250</v>
      </c>
      <c r="AC6" s="100" t="s">
        <v>250</v>
      </c>
      <c r="AD6" s="100" t="s">
        <v>250</v>
      </c>
      <c r="AE6" s="101" t="s">
        <v>250</v>
      </c>
      <c r="AF6" s="101" t="s">
        <v>250</v>
      </c>
      <c r="AG6" s="102" t="s">
        <v>250</v>
      </c>
      <c r="AH6" s="102" t="s">
        <v>250</v>
      </c>
      <c r="AI6" s="102" t="s">
        <v>250</v>
      </c>
      <c r="AJ6" s="102" t="s">
        <v>250</v>
      </c>
      <c r="AK6" s="102" t="s">
        <v>250</v>
      </c>
      <c r="AL6" s="102" t="s">
        <v>250</v>
      </c>
      <c r="AM6" s="101" t="s">
        <v>250</v>
      </c>
      <c r="AN6" s="101" t="s">
        <v>250</v>
      </c>
      <c r="AO6" s="101" t="s">
        <v>250</v>
      </c>
      <c r="AP6" s="101" t="s">
        <v>250</v>
      </c>
      <c r="AQ6" s="101" t="s">
        <v>250</v>
      </c>
      <c r="AR6" s="101" t="s">
        <v>250</v>
      </c>
      <c r="AS6" s="101" t="s">
        <v>250</v>
      </c>
      <c r="AT6" s="101" t="s">
        <v>250</v>
      </c>
      <c r="AU6" s="101" t="s">
        <v>250</v>
      </c>
      <c r="AV6" s="101" t="s">
        <v>250</v>
      </c>
      <c r="AW6" s="101" t="s">
        <v>250</v>
      </c>
      <c r="AX6" s="101" t="s">
        <v>250</v>
      </c>
      <c r="AY6" s="101" t="s">
        <v>250</v>
      </c>
      <c r="AZ6" s="101" t="s">
        <v>250</v>
      </c>
      <c r="BA6" s="101" t="s">
        <v>250</v>
      </c>
      <c r="BB6" s="101" t="s">
        <v>250</v>
      </c>
      <c r="BC6" s="101" t="s">
        <v>250</v>
      </c>
      <c r="BD6" s="101" t="s">
        <v>250</v>
      </c>
      <c r="BE6" s="101" t="s">
        <v>250</v>
      </c>
      <c r="BF6" s="101" t="s">
        <v>250</v>
      </c>
      <c r="BG6" s="101" t="s">
        <v>250</v>
      </c>
      <c r="BH6" s="101" t="s">
        <v>250</v>
      </c>
      <c r="BI6" s="102" t="s">
        <v>250</v>
      </c>
      <c r="BJ6" s="102" t="s">
        <v>250</v>
      </c>
      <c r="BK6" s="102" t="s">
        <v>250</v>
      </c>
      <c r="BL6" s="102" t="s">
        <v>250</v>
      </c>
      <c r="BM6" s="102" t="s">
        <v>250</v>
      </c>
      <c r="BN6" s="102" t="s">
        <v>250</v>
      </c>
      <c r="BO6" s="101" t="s">
        <v>250</v>
      </c>
      <c r="BP6" s="101" t="s">
        <v>250</v>
      </c>
      <c r="BQ6" s="101" t="s">
        <v>250</v>
      </c>
      <c r="BR6" s="101" t="s">
        <v>250</v>
      </c>
      <c r="BS6" s="101" t="s">
        <v>250</v>
      </c>
      <c r="BT6" s="101" t="s">
        <v>250</v>
      </c>
      <c r="BU6" s="101" t="s">
        <v>250</v>
      </c>
      <c r="BV6" s="101" t="s">
        <v>250</v>
      </c>
      <c r="BW6" s="101" t="s">
        <v>250</v>
      </c>
      <c r="BX6" s="101" t="s">
        <v>250</v>
      </c>
      <c r="BY6" s="101" t="s">
        <v>250</v>
      </c>
      <c r="BZ6" s="101" t="s">
        <v>250</v>
      </c>
      <c r="CA6" s="101" t="s">
        <v>250</v>
      </c>
      <c r="CB6" s="101" t="s">
        <v>250</v>
      </c>
      <c r="CC6" s="101" t="s">
        <v>250</v>
      </c>
      <c r="CD6" s="101" t="s">
        <v>250</v>
      </c>
      <c r="CE6" s="101" t="s">
        <v>250</v>
      </c>
      <c r="CF6" s="101" t="s">
        <v>250</v>
      </c>
      <c r="CG6" s="101" t="s">
        <v>250</v>
      </c>
      <c r="CH6" s="101" t="s">
        <v>250</v>
      </c>
      <c r="CI6" s="101" t="s">
        <v>250</v>
      </c>
      <c r="CJ6" s="101" t="s">
        <v>250</v>
      </c>
      <c r="CK6" s="102" t="s">
        <v>250</v>
      </c>
      <c r="CL6" s="102" t="s">
        <v>250</v>
      </c>
      <c r="CM6" s="102" t="s">
        <v>250</v>
      </c>
      <c r="CN6" s="102" t="s">
        <v>250</v>
      </c>
      <c r="CO6" s="102" t="s">
        <v>250</v>
      </c>
      <c r="CP6" s="102" t="s">
        <v>250</v>
      </c>
      <c r="CQ6" s="101" t="s">
        <v>250</v>
      </c>
      <c r="CR6" s="101" t="s">
        <v>250</v>
      </c>
      <c r="CS6" s="102" t="s">
        <v>250</v>
      </c>
      <c r="CT6" s="102" t="s">
        <v>250</v>
      </c>
      <c r="CU6" s="102" t="s">
        <v>250</v>
      </c>
      <c r="CV6" s="102" t="s">
        <v>250</v>
      </c>
      <c r="CW6" s="101" t="s">
        <v>250</v>
      </c>
      <c r="CX6" s="101" t="s">
        <v>250</v>
      </c>
      <c r="CY6" s="101" t="s">
        <v>250</v>
      </c>
      <c r="CZ6" s="101" t="s">
        <v>250</v>
      </c>
      <c r="DA6" s="101" t="s">
        <v>250</v>
      </c>
      <c r="DB6" s="101" t="s">
        <v>250</v>
      </c>
      <c r="DC6" s="101" t="s">
        <v>250</v>
      </c>
      <c r="DD6" s="101" t="s">
        <v>250</v>
      </c>
      <c r="DE6" s="101" t="s">
        <v>250</v>
      </c>
      <c r="DF6" s="101" t="s">
        <v>250</v>
      </c>
      <c r="DG6" s="101" t="s">
        <v>250</v>
      </c>
      <c r="DH6" s="101" t="s">
        <v>250</v>
      </c>
      <c r="DI6" s="101" t="s">
        <v>250</v>
      </c>
      <c r="DJ6" s="101" t="s">
        <v>250</v>
      </c>
    </row>
    <row r="7" spans="1:114" s="50" customFormat="1" ht="12" customHeight="1">
      <c r="A7" s="48" t="s">
        <v>251</v>
      </c>
      <c r="B7" s="63" t="s">
        <v>252</v>
      </c>
      <c r="C7" s="48" t="s">
        <v>185</v>
      </c>
      <c r="D7" s="70">
        <f aca="true" t="shared" si="0" ref="D7:AK7">SUM(D8:D18)</f>
        <v>1180912</v>
      </c>
      <c r="E7" s="70">
        <f t="shared" si="0"/>
        <v>940201</v>
      </c>
      <c r="F7" s="70">
        <f t="shared" si="0"/>
        <v>50000</v>
      </c>
      <c r="G7" s="70">
        <f t="shared" si="0"/>
        <v>0</v>
      </c>
      <c r="H7" s="70">
        <f t="shared" si="0"/>
        <v>248300</v>
      </c>
      <c r="I7" s="70">
        <f t="shared" si="0"/>
        <v>563469</v>
      </c>
      <c r="J7" s="70">
        <f t="shared" si="0"/>
        <v>2556227</v>
      </c>
      <c r="K7" s="70">
        <f t="shared" si="0"/>
        <v>78432</v>
      </c>
      <c r="L7" s="70">
        <f t="shared" si="0"/>
        <v>240711</v>
      </c>
      <c r="M7" s="70">
        <f t="shared" si="0"/>
        <v>164716</v>
      </c>
      <c r="N7" s="70">
        <f t="shared" si="0"/>
        <v>115270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98287</v>
      </c>
      <c r="S7" s="70">
        <f t="shared" si="0"/>
        <v>1261120</v>
      </c>
      <c r="T7" s="70">
        <f t="shared" si="0"/>
        <v>16983</v>
      </c>
      <c r="U7" s="70">
        <f t="shared" si="0"/>
        <v>49446</v>
      </c>
      <c r="V7" s="70">
        <f t="shared" si="0"/>
        <v>1345628</v>
      </c>
      <c r="W7" s="70">
        <f t="shared" si="0"/>
        <v>1055471</v>
      </c>
      <c r="X7" s="70">
        <f t="shared" si="0"/>
        <v>50000</v>
      </c>
      <c r="Y7" s="70">
        <f t="shared" si="0"/>
        <v>0</v>
      </c>
      <c r="Z7" s="70">
        <f t="shared" si="0"/>
        <v>248300</v>
      </c>
      <c r="AA7" s="70">
        <f t="shared" si="0"/>
        <v>661756</v>
      </c>
      <c r="AB7" s="70">
        <f t="shared" si="0"/>
        <v>3817347</v>
      </c>
      <c r="AC7" s="70">
        <f t="shared" si="0"/>
        <v>95415</v>
      </c>
      <c r="AD7" s="70">
        <f t="shared" si="0"/>
        <v>290157</v>
      </c>
      <c r="AE7" s="70">
        <f t="shared" si="0"/>
        <v>775215</v>
      </c>
      <c r="AF7" s="70">
        <f t="shared" si="0"/>
        <v>758980</v>
      </c>
      <c r="AG7" s="70">
        <f t="shared" si="0"/>
        <v>0</v>
      </c>
      <c r="AH7" s="70">
        <f t="shared" si="0"/>
        <v>727433</v>
      </c>
      <c r="AI7" s="70">
        <f t="shared" si="0"/>
        <v>31547</v>
      </c>
      <c r="AJ7" s="70">
        <f t="shared" si="0"/>
        <v>0</v>
      </c>
      <c r="AK7" s="70">
        <f t="shared" si="0"/>
        <v>16235</v>
      </c>
      <c r="AL7" s="71" t="s">
        <v>253</v>
      </c>
      <c r="AM7" s="70">
        <f aca="true" t="shared" si="1" ref="AM7:BB7">SUM(AM8:AM18)</f>
        <v>2919665</v>
      </c>
      <c r="AN7" s="70">
        <f t="shared" si="1"/>
        <v>566445</v>
      </c>
      <c r="AO7" s="70">
        <f t="shared" si="1"/>
        <v>344878</v>
      </c>
      <c r="AP7" s="70">
        <f t="shared" si="1"/>
        <v>0</v>
      </c>
      <c r="AQ7" s="70">
        <f t="shared" si="1"/>
        <v>188590</v>
      </c>
      <c r="AR7" s="70">
        <f t="shared" si="1"/>
        <v>32977</v>
      </c>
      <c r="AS7" s="70">
        <f t="shared" si="1"/>
        <v>1429831</v>
      </c>
      <c r="AT7" s="70">
        <f t="shared" si="1"/>
        <v>0</v>
      </c>
      <c r="AU7" s="70">
        <f t="shared" si="1"/>
        <v>1237659</v>
      </c>
      <c r="AV7" s="70">
        <f t="shared" si="1"/>
        <v>192172</v>
      </c>
      <c r="AW7" s="70">
        <f t="shared" si="1"/>
        <v>0</v>
      </c>
      <c r="AX7" s="70">
        <f t="shared" si="1"/>
        <v>923389</v>
      </c>
      <c r="AY7" s="70">
        <f t="shared" si="1"/>
        <v>44088</v>
      </c>
      <c r="AZ7" s="70">
        <f t="shared" si="1"/>
        <v>755829</v>
      </c>
      <c r="BA7" s="70">
        <f t="shared" si="1"/>
        <v>54286</v>
      </c>
      <c r="BB7" s="70">
        <f t="shared" si="1"/>
        <v>69186</v>
      </c>
      <c r="BC7" s="71" t="s">
        <v>253</v>
      </c>
      <c r="BD7" s="70">
        <f aca="true" t="shared" si="2" ref="BD7:BM7">SUM(BD8:BD18)</f>
        <v>0</v>
      </c>
      <c r="BE7" s="70">
        <f t="shared" si="2"/>
        <v>52620</v>
      </c>
      <c r="BF7" s="70">
        <f t="shared" si="2"/>
        <v>3747500</v>
      </c>
      <c r="BG7" s="70">
        <f t="shared" si="2"/>
        <v>89391</v>
      </c>
      <c r="BH7" s="70">
        <f t="shared" si="2"/>
        <v>89391</v>
      </c>
      <c r="BI7" s="70">
        <f t="shared" si="2"/>
        <v>0</v>
      </c>
      <c r="BJ7" s="70">
        <f t="shared" si="2"/>
        <v>89391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253</v>
      </c>
      <c r="BO7" s="70">
        <f aca="true" t="shared" si="3" ref="BO7:CD7">SUM(BO8:BO18)</f>
        <v>1251892</v>
      </c>
      <c r="BP7" s="70">
        <f t="shared" si="3"/>
        <v>348359</v>
      </c>
      <c r="BQ7" s="70">
        <f t="shared" si="3"/>
        <v>337098</v>
      </c>
      <c r="BR7" s="70">
        <f t="shared" si="3"/>
        <v>0</v>
      </c>
      <c r="BS7" s="70">
        <f t="shared" si="3"/>
        <v>11261</v>
      </c>
      <c r="BT7" s="70">
        <f t="shared" si="3"/>
        <v>0</v>
      </c>
      <c r="BU7" s="70">
        <f t="shared" si="3"/>
        <v>695962</v>
      </c>
      <c r="BV7" s="70">
        <f t="shared" si="3"/>
        <v>0</v>
      </c>
      <c r="BW7" s="70">
        <f t="shared" si="3"/>
        <v>695962</v>
      </c>
      <c r="BX7" s="70">
        <f t="shared" si="3"/>
        <v>0</v>
      </c>
      <c r="BY7" s="70">
        <f t="shared" si="3"/>
        <v>0</v>
      </c>
      <c r="BZ7" s="70">
        <f t="shared" si="3"/>
        <v>207571</v>
      </c>
      <c r="CA7" s="70">
        <f t="shared" si="3"/>
        <v>61115</v>
      </c>
      <c r="CB7" s="70">
        <f t="shared" si="3"/>
        <v>131058</v>
      </c>
      <c r="CC7" s="70">
        <f t="shared" si="3"/>
        <v>0</v>
      </c>
      <c r="CD7" s="70">
        <f t="shared" si="3"/>
        <v>15398</v>
      </c>
      <c r="CE7" s="71" t="s">
        <v>253</v>
      </c>
      <c r="CF7" s="70">
        <f aca="true" t="shared" si="4" ref="CF7:CO7">SUM(CF8:CF18)</f>
        <v>0</v>
      </c>
      <c r="CG7" s="70">
        <f t="shared" si="4"/>
        <v>74192</v>
      </c>
      <c r="CH7" s="70">
        <f t="shared" si="4"/>
        <v>1415475</v>
      </c>
      <c r="CI7" s="70">
        <f t="shared" si="4"/>
        <v>864606</v>
      </c>
      <c r="CJ7" s="70">
        <f t="shared" si="4"/>
        <v>848371</v>
      </c>
      <c r="CK7" s="70">
        <f t="shared" si="4"/>
        <v>0</v>
      </c>
      <c r="CL7" s="70">
        <f t="shared" si="4"/>
        <v>816824</v>
      </c>
      <c r="CM7" s="70">
        <f t="shared" si="4"/>
        <v>31547</v>
      </c>
      <c r="CN7" s="70">
        <f t="shared" si="4"/>
        <v>0</v>
      </c>
      <c r="CO7" s="70">
        <f t="shared" si="4"/>
        <v>16235</v>
      </c>
      <c r="CP7" s="71" t="s">
        <v>253</v>
      </c>
      <c r="CQ7" s="70">
        <f aca="true" t="shared" si="5" ref="CQ7:DF7">SUM(CQ8:CQ18)</f>
        <v>4171557</v>
      </c>
      <c r="CR7" s="70">
        <f t="shared" si="5"/>
        <v>914804</v>
      </c>
      <c r="CS7" s="70">
        <f t="shared" si="5"/>
        <v>681976</v>
      </c>
      <c r="CT7" s="70">
        <f t="shared" si="5"/>
        <v>0</v>
      </c>
      <c r="CU7" s="70">
        <f t="shared" si="5"/>
        <v>199851</v>
      </c>
      <c r="CV7" s="70">
        <f t="shared" si="5"/>
        <v>32977</v>
      </c>
      <c r="CW7" s="70">
        <f t="shared" si="5"/>
        <v>2125793</v>
      </c>
      <c r="CX7" s="70">
        <f t="shared" si="5"/>
        <v>0</v>
      </c>
      <c r="CY7" s="70">
        <f t="shared" si="5"/>
        <v>1933621</v>
      </c>
      <c r="CZ7" s="70">
        <f t="shared" si="5"/>
        <v>192172</v>
      </c>
      <c r="DA7" s="70">
        <f t="shared" si="5"/>
        <v>0</v>
      </c>
      <c r="DB7" s="70">
        <f t="shared" si="5"/>
        <v>1130960</v>
      </c>
      <c r="DC7" s="70">
        <f t="shared" si="5"/>
        <v>105203</v>
      </c>
      <c r="DD7" s="70">
        <f t="shared" si="5"/>
        <v>886887</v>
      </c>
      <c r="DE7" s="70">
        <f t="shared" si="5"/>
        <v>54286</v>
      </c>
      <c r="DF7" s="70">
        <f t="shared" si="5"/>
        <v>84584</v>
      </c>
      <c r="DG7" s="71" t="s">
        <v>253</v>
      </c>
      <c r="DH7" s="70">
        <f>SUM(DH8:DH18)</f>
        <v>0</v>
      </c>
      <c r="DI7" s="70">
        <f>SUM(DI8:DI18)</f>
        <v>126812</v>
      </c>
      <c r="DJ7" s="70">
        <f>SUM(DJ8:DJ18)</f>
        <v>5162975</v>
      </c>
    </row>
    <row r="8" spans="1:114" s="50" customFormat="1" ht="12" customHeight="1">
      <c r="A8" s="51" t="s">
        <v>254</v>
      </c>
      <c r="B8" s="64" t="s">
        <v>255</v>
      </c>
      <c r="C8" s="51" t="s">
        <v>256</v>
      </c>
      <c r="D8" s="72">
        <f aca="true" t="shared" si="6" ref="D8:D18">SUM(E8,+L8)</f>
        <v>108293</v>
      </c>
      <c r="E8" s="72">
        <f aca="true" t="shared" si="7" ref="E8:E18">SUM(F8:I8)+K8</f>
        <v>19459</v>
      </c>
      <c r="F8" s="72">
        <v>0</v>
      </c>
      <c r="G8" s="72">
        <v>0</v>
      </c>
      <c r="H8" s="72">
        <v>0</v>
      </c>
      <c r="I8" s="72">
        <v>19459</v>
      </c>
      <c r="J8" s="72">
        <v>360447</v>
      </c>
      <c r="K8" s="72">
        <v>0</v>
      </c>
      <c r="L8" s="72">
        <v>88834</v>
      </c>
      <c r="M8" s="72">
        <f aca="true" t="shared" si="8" ref="M8:M18">SUM(N8,+U8)</f>
        <v>19543</v>
      </c>
      <c r="N8" s="72">
        <f aca="true" t="shared" si="9" ref="N8:N18">SUM(O8:R8)+T8</f>
        <v>1028</v>
      </c>
      <c r="O8" s="72">
        <v>0</v>
      </c>
      <c r="P8" s="72">
        <v>0</v>
      </c>
      <c r="Q8" s="72">
        <v>0</v>
      </c>
      <c r="R8" s="72">
        <v>1028</v>
      </c>
      <c r="S8" s="72">
        <v>130648</v>
      </c>
      <c r="T8" s="72">
        <v>0</v>
      </c>
      <c r="U8" s="72">
        <v>18515</v>
      </c>
      <c r="V8" s="72">
        <f aca="true" t="shared" si="10" ref="V8:V18">+SUM(D8,M8)</f>
        <v>127836</v>
      </c>
      <c r="W8" s="72">
        <f aca="true" t="shared" si="11" ref="W8:W18">+SUM(E8,N8)</f>
        <v>20487</v>
      </c>
      <c r="X8" s="72">
        <f aca="true" t="shared" si="12" ref="X8:X18">+SUM(F8,O8)</f>
        <v>0</v>
      </c>
      <c r="Y8" s="72">
        <f aca="true" t="shared" si="13" ref="Y8:Y18">+SUM(G8,P8)</f>
        <v>0</v>
      </c>
      <c r="Z8" s="72">
        <f aca="true" t="shared" si="14" ref="Z8:Z18">+SUM(H8,Q8)</f>
        <v>0</v>
      </c>
      <c r="AA8" s="72">
        <f aca="true" t="shared" si="15" ref="AA8:AA18">+SUM(I8,R8)</f>
        <v>20487</v>
      </c>
      <c r="AB8" s="72">
        <f aca="true" t="shared" si="16" ref="AB8:AB18">+SUM(J8,S8)</f>
        <v>491095</v>
      </c>
      <c r="AC8" s="72">
        <f aca="true" t="shared" si="17" ref="AC8:AC18">+SUM(K8,T8)</f>
        <v>0</v>
      </c>
      <c r="AD8" s="72">
        <f aca="true" t="shared" si="18" ref="AD8:AD18">+SUM(L8,U8)</f>
        <v>107349</v>
      </c>
      <c r="AE8" s="72">
        <f aca="true" t="shared" si="19" ref="AE8:AE18">SUM(AF8,+AK8)</f>
        <v>107515</v>
      </c>
      <c r="AF8" s="72">
        <f aca="true" t="shared" si="20" ref="AF8:AF18">SUM(AG8:AJ8)</f>
        <v>107515</v>
      </c>
      <c r="AG8" s="72">
        <v>0</v>
      </c>
      <c r="AH8" s="72">
        <v>92622</v>
      </c>
      <c r="AI8" s="72">
        <v>14893</v>
      </c>
      <c r="AJ8" s="72">
        <v>0</v>
      </c>
      <c r="AK8" s="72">
        <v>0</v>
      </c>
      <c r="AL8" s="73" t="s">
        <v>253</v>
      </c>
      <c r="AM8" s="72">
        <f aca="true" t="shared" si="21" ref="AM8:AM18">SUM(AN8,AS8,AW8,AX8,BD8)</f>
        <v>361225</v>
      </c>
      <c r="AN8" s="72">
        <f aca="true" t="shared" si="22" ref="AN8:AN18">SUM(AO8:AR8)</f>
        <v>30994</v>
      </c>
      <c r="AO8" s="72">
        <v>16746</v>
      </c>
      <c r="AP8" s="72">
        <v>0</v>
      </c>
      <c r="AQ8" s="72">
        <v>12704</v>
      </c>
      <c r="AR8" s="72">
        <v>1544</v>
      </c>
      <c r="AS8" s="72">
        <f aca="true" t="shared" si="23" ref="AS8:AS18">SUM(AT8:AV8)</f>
        <v>118599</v>
      </c>
      <c r="AT8" s="72">
        <v>0</v>
      </c>
      <c r="AU8" s="72">
        <v>86675</v>
      </c>
      <c r="AV8" s="72">
        <v>31924</v>
      </c>
      <c r="AW8" s="72">
        <v>0</v>
      </c>
      <c r="AX8" s="72">
        <f aca="true" t="shared" si="24" ref="AX8:AX18">SUM(AY8:BB8)</f>
        <v>211632</v>
      </c>
      <c r="AY8" s="72">
        <v>0</v>
      </c>
      <c r="AZ8" s="72">
        <v>149094</v>
      </c>
      <c r="BA8" s="72">
        <v>9750</v>
      </c>
      <c r="BB8" s="72">
        <v>52788</v>
      </c>
      <c r="BC8" s="73" t="s">
        <v>253</v>
      </c>
      <c r="BD8" s="72">
        <v>0</v>
      </c>
      <c r="BE8" s="72">
        <v>0</v>
      </c>
      <c r="BF8" s="72">
        <f aca="true" t="shared" si="25" ref="BF8:BF18">SUM(AE8,+AM8,+BE8)</f>
        <v>468740</v>
      </c>
      <c r="BG8" s="72">
        <f aca="true" t="shared" si="26" ref="BG8:BG18">SUM(BH8,+BM8)</f>
        <v>75898</v>
      </c>
      <c r="BH8" s="72">
        <f aca="true" t="shared" si="27" ref="BH8:BH18">SUM(BI8:BL8)</f>
        <v>75898</v>
      </c>
      <c r="BI8" s="72">
        <v>0</v>
      </c>
      <c r="BJ8" s="72">
        <v>75898</v>
      </c>
      <c r="BK8" s="72">
        <v>0</v>
      </c>
      <c r="BL8" s="72">
        <v>0</v>
      </c>
      <c r="BM8" s="72">
        <v>0</v>
      </c>
      <c r="BN8" s="73" t="s">
        <v>253</v>
      </c>
      <c r="BO8" s="72">
        <f aca="true" t="shared" si="28" ref="BO8:BO18">SUM(BP8,BU8,BY8,BZ8,CF8)</f>
        <v>74293</v>
      </c>
      <c r="BP8" s="72">
        <f aca="true" t="shared" si="29" ref="BP8:BP18">SUM(BQ8:BT8)</f>
        <v>12723</v>
      </c>
      <c r="BQ8" s="72">
        <v>8373</v>
      </c>
      <c r="BR8" s="72">
        <v>0</v>
      </c>
      <c r="BS8" s="72">
        <v>4350</v>
      </c>
      <c r="BT8" s="72">
        <v>0</v>
      </c>
      <c r="BU8" s="72">
        <f aca="true" t="shared" si="30" ref="BU8:BU18">SUM(BV8:BX8)</f>
        <v>32863</v>
      </c>
      <c r="BV8" s="72">
        <v>0</v>
      </c>
      <c r="BW8" s="72">
        <v>32863</v>
      </c>
      <c r="BX8" s="72">
        <v>0</v>
      </c>
      <c r="BY8" s="72">
        <v>0</v>
      </c>
      <c r="BZ8" s="72">
        <f aca="true" t="shared" si="31" ref="BZ8:BZ18">SUM(CA8:CD8)</f>
        <v>28707</v>
      </c>
      <c r="CA8" s="72">
        <v>0</v>
      </c>
      <c r="CB8" s="72">
        <v>28707</v>
      </c>
      <c r="CC8" s="72">
        <v>0</v>
      </c>
      <c r="CD8" s="72">
        <v>0</v>
      </c>
      <c r="CE8" s="73" t="s">
        <v>253</v>
      </c>
      <c r="CF8" s="72">
        <v>0</v>
      </c>
      <c r="CG8" s="72">
        <v>0</v>
      </c>
      <c r="CH8" s="72">
        <f aca="true" t="shared" si="32" ref="CH8:CH18">SUM(BG8,+BO8,+CG8)</f>
        <v>150191</v>
      </c>
      <c r="CI8" s="72">
        <f aca="true" t="shared" si="33" ref="CI8:CI18">SUM(AE8,+BG8)</f>
        <v>183413</v>
      </c>
      <c r="CJ8" s="72">
        <f aca="true" t="shared" si="34" ref="CJ8:CJ18">SUM(AF8,+BH8)</f>
        <v>183413</v>
      </c>
      <c r="CK8" s="72">
        <f aca="true" t="shared" si="35" ref="CK8:CK18">SUM(AG8,+BI8)</f>
        <v>0</v>
      </c>
      <c r="CL8" s="72">
        <f aca="true" t="shared" si="36" ref="CL8:CL18">SUM(AH8,+BJ8)</f>
        <v>168520</v>
      </c>
      <c r="CM8" s="72">
        <f aca="true" t="shared" si="37" ref="CM8:CM18">SUM(AI8,+BK8)</f>
        <v>14893</v>
      </c>
      <c r="CN8" s="72">
        <f aca="true" t="shared" si="38" ref="CN8:CN18">SUM(AJ8,+BL8)</f>
        <v>0</v>
      </c>
      <c r="CO8" s="72">
        <f aca="true" t="shared" si="39" ref="CO8:CO18">SUM(AK8,+BM8)</f>
        <v>0</v>
      </c>
      <c r="CP8" s="73" t="s">
        <v>253</v>
      </c>
      <c r="CQ8" s="72">
        <f aca="true" t="shared" si="40" ref="CQ8:CQ18">SUM(AM8,+BO8)</f>
        <v>435518</v>
      </c>
      <c r="CR8" s="72">
        <f aca="true" t="shared" si="41" ref="CR8:CR18">SUM(AN8,+BP8)</f>
        <v>43717</v>
      </c>
      <c r="CS8" s="72">
        <f aca="true" t="shared" si="42" ref="CS8:CS18">SUM(AO8,+BQ8)</f>
        <v>25119</v>
      </c>
      <c r="CT8" s="72">
        <f aca="true" t="shared" si="43" ref="CT8:CT18">SUM(AP8,+BR8)</f>
        <v>0</v>
      </c>
      <c r="CU8" s="72">
        <f aca="true" t="shared" si="44" ref="CU8:CU18">SUM(AQ8,+BS8)</f>
        <v>17054</v>
      </c>
      <c r="CV8" s="72">
        <f aca="true" t="shared" si="45" ref="CV8:CV18">SUM(AR8,+BT8)</f>
        <v>1544</v>
      </c>
      <c r="CW8" s="72">
        <f aca="true" t="shared" si="46" ref="CW8:CW18">SUM(AS8,+BU8)</f>
        <v>151462</v>
      </c>
      <c r="CX8" s="72">
        <f aca="true" t="shared" si="47" ref="CX8:CX18">SUM(AT8,+BV8)</f>
        <v>0</v>
      </c>
      <c r="CY8" s="72">
        <f aca="true" t="shared" si="48" ref="CY8:CY18">SUM(AU8,+BW8)</f>
        <v>119538</v>
      </c>
      <c r="CZ8" s="72">
        <f aca="true" t="shared" si="49" ref="CZ8:CZ18">SUM(AV8,+BX8)</f>
        <v>31924</v>
      </c>
      <c r="DA8" s="72">
        <f aca="true" t="shared" si="50" ref="DA8:DA18">SUM(AW8,+BY8)</f>
        <v>0</v>
      </c>
      <c r="DB8" s="72">
        <f aca="true" t="shared" si="51" ref="DB8:DB18">SUM(AX8,+BZ8)</f>
        <v>240339</v>
      </c>
      <c r="DC8" s="72">
        <f aca="true" t="shared" si="52" ref="DC8:DC18">SUM(AY8,+CA8)</f>
        <v>0</v>
      </c>
      <c r="DD8" s="72">
        <f aca="true" t="shared" si="53" ref="DD8:DD18">SUM(AZ8,+CB8)</f>
        <v>177801</v>
      </c>
      <c r="DE8" s="72">
        <f aca="true" t="shared" si="54" ref="DE8:DE18">SUM(BA8,+CC8)</f>
        <v>9750</v>
      </c>
      <c r="DF8" s="72">
        <f aca="true" t="shared" si="55" ref="DF8:DF18">SUM(BB8,+CD8)</f>
        <v>52788</v>
      </c>
      <c r="DG8" s="73" t="s">
        <v>253</v>
      </c>
      <c r="DH8" s="72">
        <f aca="true" t="shared" si="56" ref="DH8:DH18">SUM(BD8,+CF8)</f>
        <v>0</v>
      </c>
      <c r="DI8" s="72">
        <f aca="true" t="shared" si="57" ref="DI8:DI18">SUM(BE8,+CG8)</f>
        <v>0</v>
      </c>
      <c r="DJ8" s="72">
        <f aca="true" t="shared" si="58" ref="DJ8:DJ18">SUM(BF8,+CH8)</f>
        <v>618931</v>
      </c>
    </row>
    <row r="9" spans="1:114" s="50" customFormat="1" ht="12" customHeight="1">
      <c r="A9" s="51" t="s">
        <v>254</v>
      </c>
      <c r="B9" s="64" t="s">
        <v>257</v>
      </c>
      <c r="C9" s="51" t="s">
        <v>258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242500</v>
      </c>
      <c r="T9" s="72">
        <v>0</v>
      </c>
      <c r="U9" s="72">
        <v>0</v>
      </c>
      <c r="V9" s="72">
        <f t="shared" si="10"/>
        <v>0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242500</v>
      </c>
      <c r="AC9" s="72">
        <f t="shared" si="17"/>
        <v>0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253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253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253</v>
      </c>
      <c r="BO9" s="72">
        <f t="shared" si="28"/>
        <v>212596</v>
      </c>
      <c r="BP9" s="72">
        <f t="shared" si="29"/>
        <v>90464</v>
      </c>
      <c r="BQ9" s="72">
        <v>90464</v>
      </c>
      <c r="BR9" s="72">
        <v>0</v>
      </c>
      <c r="BS9" s="72">
        <v>0</v>
      </c>
      <c r="BT9" s="72">
        <v>0</v>
      </c>
      <c r="BU9" s="72">
        <f t="shared" si="30"/>
        <v>111040</v>
      </c>
      <c r="BV9" s="72">
        <v>0</v>
      </c>
      <c r="BW9" s="72">
        <v>111040</v>
      </c>
      <c r="BX9" s="72">
        <v>0</v>
      </c>
      <c r="BY9" s="72">
        <v>0</v>
      </c>
      <c r="BZ9" s="72">
        <f t="shared" si="31"/>
        <v>11092</v>
      </c>
      <c r="CA9" s="72">
        <v>0</v>
      </c>
      <c r="CB9" s="72">
        <v>2589</v>
      </c>
      <c r="CC9" s="72">
        <v>0</v>
      </c>
      <c r="CD9" s="72">
        <v>8503</v>
      </c>
      <c r="CE9" s="73" t="s">
        <v>253</v>
      </c>
      <c r="CF9" s="72">
        <v>0</v>
      </c>
      <c r="CG9" s="72">
        <v>29904</v>
      </c>
      <c r="CH9" s="72">
        <f t="shared" si="32"/>
        <v>242500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253</v>
      </c>
      <c r="CQ9" s="72">
        <f t="shared" si="40"/>
        <v>212596</v>
      </c>
      <c r="CR9" s="72">
        <f t="shared" si="41"/>
        <v>90464</v>
      </c>
      <c r="CS9" s="72">
        <f t="shared" si="42"/>
        <v>90464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111040</v>
      </c>
      <c r="CX9" s="72">
        <f t="shared" si="47"/>
        <v>0</v>
      </c>
      <c r="CY9" s="72">
        <f t="shared" si="48"/>
        <v>111040</v>
      </c>
      <c r="CZ9" s="72">
        <f t="shared" si="49"/>
        <v>0</v>
      </c>
      <c r="DA9" s="72">
        <f t="shared" si="50"/>
        <v>0</v>
      </c>
      <c r="DB9" s="72">
        <f t="shared" si="51"/>
        <v>11092</v>
      </c>
      <c r="DC9" s="72">
        <f t="shared" si="52"/>
        <v>0</v>
      </c>
      <c r="DD9" s="72">
        <f t="shared" si="53"/>
        <v>2589</v>
      </c>
      <c r="DE9" s="72">
        <f t="shared" si="54"/>
        <v>0</v>
      </c>
      <c r="DF9" s="72">
        <f t="shared" si="55"/>
        <v>8503</v>
      </c>
      <c r="DG9" s="73" t="s">
        <v>253</v>
      </c>
      <c r="DH9" s="72">
        <f t="shared" si="56"/>
        <v>0</v>
      </c>
      <c r="DI9" s="72">
        <f t="shared" si="57"/>
        <v>29904</v>
      </c>
      <c r="DJ9" s="72">
        <f t="shared" si="58"/>
        <v>242500</v>
      </c>
    </row>
    <row r="10" spans="1:114" s="50" customFormat="1" ht="12" customHeight="1">
      <c r="A10" s="51" t="s">
        <v>254</v>
      </c>
      <c r="B10" s="64" t="s">
        <v>259</v>
      </c>
      <c r="C10" s="51" t="s">
        <v>260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23656</v>
      </c>
      <c r="N10" s="72">
        <f t="shared" si="9"/>
        <v>23656</v>
      </c>
      <c r="O10" s="72">
        <v>0</v>
      </c>
      <c r="P10" s="72">
        <v>0</v>
      </c>
      <c r="Q10" s="72">
        <v>0</v>
      </c>
      <c r="R10" s="72">
        <v>6784</v>
      </c>
      <c r="S10" s="72">
        <v>152185</v>
      </c>
      <c r="T10" s="72">
        <v>16872</v>
      </c>
      <c r="U10" s="72">
        <v>0</v>
      </c>
      <c r="V10" s="72">
        <f t="shared" si="10"/>
        <v>23656</v>
      </c>
      <c r="W10" s="72">
        <f t="shared" si="11"/>
        <v>23656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6784</v>
      </c>
      <c r="AB10" s="72">
        <f t="shared" si="16"/>
        <v>152185</v>
      </c>
      <c r="AC10" s="72">
        <f t="shared" si="17"/>
        <v>16872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253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253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253</v>
      </c>
      <c r="BO10" s="72">
        <f t="shared" si="28"/>
        <v>159068</v>
      </c>
      <c r="BP10" s="72">
        <f t="shared" si="29"/>
        <v>59236</v>
      </c>
      <c r="BQ10" s="72">
        <v>59236</v>
      </c>
      <c r="BR10" s="72">
        <v>0</v>
      </c>
      <c r="BS10" s="72">
        <v>0</v>
      </c>
      <c r="BT10" s="72">
        <v>0</v>
      </c>
      <c r="BU10" s="72">
        <f t="shared" si="30"/>
        <v>94302</v>
      </c>
      <c r="BV10" s="72">
        <v>0</v>
      </c>
      <c r="BW10" s="72">
        <v>94302</v>
      </c>
      <c r="BX10" s="72">
        <v>0</v>
      </c>
      <c r="BY10" s="72">
        <v>0</v>
      </c>
      <c r="BZ10" s="72">
        <f t="shared" si="31"/>
        <v>5530</v>
      </c>
      <c r="CA10" s="72">
        <v>0</v>
      </c>
      <c r="CB10" s="72">
        <v>5530</v>
      </c>
      <c r="CC10" s="72">
        <v>0</v>
      </c>
      <c r="CD10" s="72">
        <v>0</v>
      </c>
      <c r="CE10" s="73" t="s">
        <v>253</v>
      </c>
      <c r="CF10" s="72">
        <v>0</v>
      </c>
      <c r="CG10" s="72">
        <v>16773</v>
      </c>
      <c r="CH10" s="72">
        <f t="shared" si="32"/>
        <v>175841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253</v>
      </c>
      <c r="CQ10" s="72">
        <f t="shared" si="40"/>
        <v>159068</v>
      </c>
      <c r="CR10" s="72">
        <f t="shared" si="41"/>
        <v>59236</v>
      </c>
      <c r="CS10" s="72">
        <f t="shared" si="42"/>
        <v>59236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94302</v>
      </c>
      <c r="CX10" s="72">
        <f t="shared" si="47"/>
        <v>0</v>
      </c>
      <c r="CY10" s="72">
        <f t="shared" si="48"/>
        <v>94302</v>
      </c>
      <c r="CZ10" s="72">
        <f t="shared" si="49"/>
        <v>0</v>
      </c>
      <c r="DA10" s="72">
        <f t="shared" si="50"/>
        <v>0</v>
      </c>
      <c r="DB10" s="72">
        <f t="shared" si="51"/>
        <v>5530</v>
      </c>
      <c r="DC10" s="72">
        <f t="shared" si="52"/>
        <v>0</v>
      </c>
      <c r="DD10" s="72">
        <f t="shared" si="53"/>
        <v>5530</v>
      </c>
      <c r="DE10" s="72">
        <f t="shared" si="54"/>
        <v>0</v>
      </c>
      <c r="DF10" s="72">
        <f t="shared" si="55"/>
        <v>0</v>
      </c>
      <c r="DG10" s="73" t="s">
        <v>253</v>
      </c>
      <c r="DH10" s="72">
        <f t="shared" si="56"/>
        <v>0</v>
      </c>
      <c r="DI10" s="72">
        <f t="shared" si="57"/>
        <v>16773</v>
      </c>
      <c r="DJ10" s="72">
        <f t="shared" si="58"/>
        <v>175841</v>
      </c>
    </row>
    <row r="11" spans="1:114" s="50" customFormat="1" ht="12" customHeight="1">
      <c r="A11" s="51" t="s">
        <v>254</v>
      </c>
      <c r="B11" s="64" t="s">
        <v>261</v>
      </c>
      <c r="C11" s="51" t="s">
        <v>262</v>
      </c>
      <c r="D11" s="72">
        <f t="shared" si="6"/>
        <v>41490</v>
      </c>
      <c r="E11" s="72">
        <f t="shared" si="7"/>
        <v>26775</v>
      </c>
      <c r="F11" s="72">
        <v>0</v>
      </c>
      <c r="G11" s="72">
        <v>0</v>
      </c>
      <c r="H11" s="72">
        <v>0</v>
      </c>
      <c r="I11" s="72">
        <v>11678</v>
      </c>
      <c r="J11" s="72">
        <v>145153</v>
      </c>
      <c r="K11" s="72">
        <v>15097</v>
      </c>
      <c r="L11" s="72">
        <v>14715</v>
      </c>
      <c r="M11" s="72">
        <f t="shared" si="8"/>
        <v>41558</v>
      </c>
      <c r="N11" s="72">
        <f t="shared" si="9"/>
        <v>28228</v>
      </c>
      <c r="O11" s="72">
        <v>0</v>
      </c>
      <c r="P11" s="72">
        <v>0</v>
      </c>
      <c r="Q11" s="72">
        <v>0</v>
      </c>
      <c r="R11" s="72">
        <v>28218</v>
      </c>
      <c r="S11" s="72">
        <v>69737</v>
      </c>
      <c r="T11" s="72">
        <v>10</v>
      </c>
      <c r="U11" s="72">
        <v>13330</v>
      </c>
      <c r="V11" s="72">
        <f t="shared" si="10"/>
        <v>83048</v>
      </c>
      <c r="W11" s="72">
        <f t="shared" si="11"/>
        <v>55003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39896</v>
      </c>
      <c r="AB11" s="72">
        <f t="shared" si="16"/>
        <v>214890</v>
      </c>
      <c r="AC11" s="72">
        <f t="shared" si="17"/>
        <v>15107</v>
      </c>
      <c r="AD11" s="72">
        <f t="shared" si="18"/>
        <v>28045</v>
      </c>
      <c r="AE11" s="72">
        <f t="shared" si="19"/>
        <v>17679</v>
      </c>
      <c r="AF11" s="72">
        <f t="shared" si="20"/>
        <v>17679</v>
      </c>
      <c r="AG11" s="72">
        <v>0</v>
      </c>
      <c r="AH11" s="72">
        <v>17679</v>
      </c>
      <c r="AI11" s="72">
        <v>0</v>
      </c>
      <c r="AJ11" s="72">
        <v>0</v>
      </c>
      <c r="AK11" s="72">
        <v>0</v>
      </c>
      <c r="AL11" s="73" t="s">
        <v>253</v>
      </c>
      <c r="AM11" s="72">
        <f t="shared" si="21"/>
        <v>142845</v>
      </c>
      <c r="AN11" s="72">
        <f t="shared" si="22"/>
        <v>41565</v>
      </c>
      <c r="AO11" s="72">
        <v>13844</v>
      </c>
      <c r="AP11" s="72">
        <v>0</v>
      </c>
      <c r="AQ11" s="72">
        <v>19451</v>
      </c>
      <c r="AR11" s="72">
        <v>8270</v>
      </c>
      <c r="AS11" s="72">
        <f t="shared" si="23"/>
        <v>39517</v>
      </c>
      <c r="AT11" s="72">
        <v>0</v>
      </c>
      <c r="AU11" s="72">
        <v>35845</v>
      </c>
      <c r="AV11" s="72">
        <v>3672</v>
      </c>
      <c r="AW11" s="72">
        <v>0</v>
      </c>
      <c r="AX11" s="72">
        <f t="shared" si="24"/>
        <v>61763</v>
      </c>
      <c r="AY11" s="72">
        <v>44088</v>
      </c>
      <c r="AZ11" s="72">
        <v>15091</v>
      </c>
      <c r="BA11" s="72">
        <v>2584</v>
      </c>
      <c r="BB11" s="72">
        <v>0</v>
      </c>
      <c r="BC11" s="73" t="s">
        <v>253</v>
      </c>
      <c r="BD11" s="72">
        <v>0</v>
      </c>
      <c r="BE11" s="72">
        <v>26119</v>
      </c>
      <c r="BF11" s="72">
        <f t="shared" si="25"/>
        <v>186643</v>
      </c>
      <c r="BG11" s="72">
        <f t="shared" si="26"/>
        <v>13493</v>
      </c>
      <c r="BH11" s="72">
        <f t="shared" si="27"/>
        <v>13493</v>
      </c>
      <c r="BI11" s="72">
        <v>0</v>
      </c>
      <c r="BJ11" s="72">
        <v>13493</v>
      </c>
      <c r="BK11" s="72">
        <v>0</v>
      </c>
      <c r="BL11" s="72">
        <v>0</v>
      </c>
      <c r="BM11" s="72">
        <v>0</v>
      </c>
      <c r="BN11" s="73" t="s">
        <v>253</v>
      </c>
      <c r="BO11" s="72">
        <f t="shared" si="28"/>
        <v>84704</v>
      </c>
      <c r="BP11" s="72">
        <f t="shared" si="29"/>
        <v>18706</v>
      </c>
      <c r="BQ11" s="72">
        <v>11795</v>
      </c>
      <c r="BR11" s="72">
        <v>0</v>
      </c>
      <c r="BS11" s="72">
        <v>6911</v>
      </c>
      <c r="BT11" s="72">
        <v>0</v>
      </c>
      <c r="BU11" s="72">
        <f t="shared" si="30"/>
        <v>28176</v>
      </c>
      <c r="BV11" s="72">
        <v>0</v>
      </c>
      <c r="BW11" s="72">
        <v>28176</v>
      </c>
      <c r="BX11" s="72">
        <v>0</v>
      </c>
      <c r="BY11" s="72">
        <v>0</v>
      </c>
      <c r="BZ11" s="72">
        <f t="shared" si="31"/>
        <v>37822</v>
      </c>
      <c r="CA11" s="72">
        <v>25707</v>
      </c>
      <c r="CB11" s="72">
        <v>12115</v>
      </c>
      <c r="CC11" s="72">
        <v>0</v>
      </c>
      <c r="CD11" s="72">
        <v>0</v>
      </c>
      <c r="CE11" s="73" t="s">
        <v>253</v>
      </c>
      <c r="CF11" s="72">
        <v>0</v>
      </c>
      <c r="CG11" s="72">
        <v>13098</v>
      </c>
      <c r="CH11" s="72">
        <f t="shared" si="32"/>
        <v>111295</v>
      </c>
      <c r="CI11" s="72">
        <f t="shared" si="33"/>
        <v>31172</v>
      </c>
      <c r="CJ11" s="72">
        <f t="shared" si="34"/>
        <v>31172</v>
      </c>
      <c r="CK11" s="72">
        <f t="shared" si="35"/>
        <v>0</v>
      </c>
      <c r="CL11" s="72">
        <f t="shared" si="36"/>
        <v>31172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253</v>
      </c>
      <c r="CQ11" s="72">
        <f t="shared" si="40"/>
        <v>227549</v>
      </c>
      <c r="CR11" s="72">
        <f t="shared" si="41"/>
        <v>60271</v>
      </c>
      <c r="CS11" s="72">
        <f t="shared" si="42"/>
        <v>25639</v>
      </c>
      <c r="CT11" s="72">
        <f t="shared" si="43"/>
        <v>0</v>
      </c>
      <c r="CU11" s="72">
        <f t="shared" si="44"/>
        <v>26362</v>
      </c>
      <c r="CV11" s="72">
        <f t="shared" si="45"/>
        <v>8270</v>
      </c>
      <c r="CW11" s="72">
        <f t="shared" si="46"/>
        <v>67693</v>
      </c>
      <c r="CX11" s="72">
        <f t="shared" si="47"/>
        <v>0</v>
      </c>
      <c r="CY11" s="72">
        <f t="shared" si="48"/>
        <v>64021</v>
      </c>
      <c r="CZ11" s="72">
        <f t="shared" si="49"/>
        <v>3672</v>
      </c>
      <c r="DA11" s="72">
        <f t="shared" si="50"/>
        <v>0</v>
      </c>
      <c r="DB11" s="72">
        <f t="shared" si="51"/>
        <v>99585</v>
      </c>
      <c r="DC11" s="72">
        <f t="shared" si="52"/>
        <v>69795</v>
      </c>
      <c r="DD11" s="72">
        <f t="shared" si="53"/>
        <v>27206</v>
      </c>
      <c r="DE11" s="72">
        <f t="shared" si="54"/>
        <v>2584</v>
      </c>
      <c r="DF11" s="72">
        <f t="shared" si="55"/>
        <v>0</v>
      </c>
      <c r="DG11" s="73" t="s">
        <v>253</v>
      </c>
      <c r="DH11" s="72">
        <f t="shared" si="56"/>
        <v>0</v>
      </c>
      <c r="DI11" s="72">
        <f t="shared" si="57"/>
        <v>39217</v>
      </c>
      <c r="DJ11" s="72">
        <f t="shared" si="58"/>
        <v>297938</v>
      </c>
    </row>
    <row r="12" spans="1:114" s="50" customFormat="1" ht="12" customHeight="1">
      <c r="A12" s="53" t="s">
        <v>254</v>
      </c>
      <c r="B12" s="54" t="s">
        <v>263</v>
      </c>
      <c r="C12" s="53" t="s">
        <v>264</v>
      </c>
      <c r="D12" s="74">
        <f t="shared" si="6"/>
        <v>5335</v>
      </c>
      <c r="E12" s="74">
        <f t="shared" si="7"/>
        <v>5335</v>
      </c>
      <c r="F12" s="74">
        <v>0</v>
      </c>
      <c r="G12" s="74">
        <v>0</v>
      </c>
      <c r="H12" s="74">
        <v>0</v>
      </c>
      <c r="I12" s="74">
        <v>5335</v>
      </c>
      <c r="J12" s="74">
        <v>264228</v>
      </c>
      <c r="K12" s="74">
        <v>0</v>
      </c>
      <c r="L12" s="74">
        <v>0</v>
      </c>
      <c r="M12" s="74">
        <f t="shared" si="8"/>
        <v>2603</v>
      </c>
      <c r="N12" s="74">
        <f t="shared" si="9"/>
        <v>2603</v>
      </c>
      <c r="O12" s="74">
        <v>0</v>
      </c>
      <c r="P12" s="74">
        <v>0</v>
      </c>
      <c r="Q12" s="74">
        <v>0</v>
      </c>
      <c r="R12" s="74">
        <v>2603</v>
      </c>
      <c r="S12" s="74">
        <v>70456</v>
      </c>
      <c r="T12" s="74">
        <v>0</v>
      </c>
      <c r="U12" s="74">
        <v>0</v>
      </c>
      <c r="V12" s="74">
        <f t="shared" si="10"/>
        <v>7938</v>
      </c>
      <c r="W12" s="74">
        <f t="shared" si="11"/>
        <v>7938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7938</v>
      </c>
      <c r="AB12" s="74">
        <f t="shared" si="16"/>
        <v>334684</v>
      </c>
      <c r="AC12" s="74">
        <f t="shared" si="17"/>
        <v>0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253</v>
      </c>
      <c r="AM12" s="74">
        <f t="shared" si="21"/>
        <v>269563</v>
      </c>
      <c r="AN12" s="74">
        <f t="shared" si="22"/>
        <v>14271</v>
      </c>
      <c r="AO12" s="74">
        <v>2335</v>
      </c>
      <c r="AP12" s="74">
        <v>0</v>
      </c>
      <c r="AQ12" s="74">
        <v>11936</v>
      </c>
      <c r="AR12" s="74">
        <v>0</v>
      </c>
      <c r="AS12" s="74">
        <f t="shared" si="23"/>
        <v>188970</v>
      </c>
      <c r="AT12" s="74">
        <v>0</v>
      </c>
      <c r="AU12" s="74">
        <v>131611</v>
      </c>
      <c r="AV12" s="74">
        <v>57359</v>
      </c>
      <c r="AW12" s="74">
        <v>0</v>
      </c>
      <c r="AX12" s="74">
        <f t="shared" si="24"/>
        <v>66322</v>
      </c>
      <c r="AY12" s="74">
        <v>0</v>
      </c>
      <c r="AZ12" s="74">
        <v>65903</v>
      </c>
      <c r="BA12" s="74">
        <v>419</v>
      </c>
      <c r="BB12" s="74">
        <v>0</v>
      </c>
      <c r="BC12" s="75" t="s">
        <v>253</v>
      </c>
      <c r="BD12" s="74">
        <v>0</v>
      </c>
      <c r="BE12" s="74">
        <v>0</v>
      </c>
      <c r="BF12" s="74">
        <f t="shared" si="25"/>
        <v>269563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253</v>
      </c>
      <c r="BO12" s="74">
        <f t="shared" si="28"/>
        <v>73059</v>
      </c>
      <c r="BP12" s="74">
        <f t="shared" si="29"/>
        <v>2361</v>
      </c>
      <c r="BQ12" s="74">
        <v>2361</v>
      </c>
      <c r="BR12" s="74">
        <v>0</v>
      </c>
      <c r="BS12" s="74">
        <v>0</v>
      </c>
      <c r="BT12" s="74">
        <v>0</v>
      </c>
      <c r="BU12" s="74">
        <f t="shared" si="30"/>
        <v>47891</v>
      </c>
      <c r="BV12" s="74">
        <v>0</v>
      </c>
      <c r="BW12" s="74">
        <v>47891</v>
      </c>
      <c r="BX12" s="74">
        <v>0</v>
      </c>
      <c r="BY12" s="74">
        <v>0</v>
      </c>
      <c r="BZ12" s="74">
        <f t="shared" si="31"/>
        <v>22807</v>
      </c>
      <c r="CA12" s="74">
        <v>0</v>
      </c>
      <c r="CB12" s="74">
        <v>22807</v>
      </c>
      <c r="CC12" s="74">
        <v>0</v>
      </c>
      <c r="CD12" s="74">
        <v>0</v>
      </c>
      <c r="CE12" s="75" t="s">
        <v>253</v>
      </c>
      <c r="CF12" s="74">
        <v>0</v>
      </c>
      <c r="CG12" s="74">
        <v>0</v>
      </c>
      <c r="CH12" s="74">
        <f t="shared" si="32"/>
        <v>73059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253</v>
      </c>
      <c r="CQ12" s="74">
        <f t="shared" si="40"/>
        <v>342622</v>
      </c>
      <c r="CR12" s="74">
        <f t="shared" si="41"/>
        <v>16632</v>
      </c>
      <c r="CS12" s="74">
        <f t="shared" si="42"/>
        <v>4696</v>
      </c>
      <c r="CT12" s="74">
        <f t="shared" si="43"/>
        <v>0</v>
      </c>
      <c r="CU12" s="74">
        <f t="shared" si="44"/>
        <v>11936</v>
      </c>
      <c r="CV12" s="74">
        <f t="shared" si="45"/>
        <v>0</v>
      </c>
      <c r="CW12" s="74">
        <f t="shared" si="46"/>
        <v>236861</v>
      </c>
      <c r="CX12" s="74">
        <f t="shared" si="47"/>
        <v>0</v>
      </c>
      <c r="CY12" s="74">
        <f t="shared" si="48"/>
        <v>179502</v>
      </c>
      <c r="CZ12" s="74">
        <f t="shared" si="49"/>
        <v>57359</v>
      </c>
      <c r="DA12" s="74">
        <f t="shared" si="50"/>
        <v>0</v>
      </c>
      <c r="DB12" s="74">
        <f t="shared" si="51"/>
        <v>89129</v>
      </c>
      <c r="DC12" s="74">
        <f t="shared" si="52"/>
        <v>0</v>
      </c>
      <c r="DD12" s="74">
        <f t="shared" si="53"/>
        <v>88710</v>
      </c>
      <c r="DE12" s="74">
        <f t="shared" si="54"/>
        <v>419</v>
      </c>
      <c r="DF12" s="74">
        <f t="shared" si="55"/>
        <v>0</v>
      </c>
      <c r="DG12" s="75" t="s">
        <v>253</v>
      </c>
      <c r="DH12" s="74">
        <f t="shared" si="56"/>
        <v>0</v>
      </c>
      <c r="DI12" s="74">
        <f t="shared" si="57"/>
        <v>0</v>
      </c>
      <c r="DJ12" s="74">
        <f t="shared" si="58"/>
        <v>342622</v>
      </c>
    </row>
    <row r="13" spans="1:114" s="50" customFormat="1" ht="12" customHeight="1">
      <c r="A13" s="53" t="s">
        <v>254</v>
      </c>
      <c r="B13" s="54" t="s">
        <v>265</v>
      </c>
      <c r="C13" s="53" t="s">
        <v>266</v>
      </c>
      <c r="D13" s="74">
        <f t="shared" si="6"/>
        <v>329900</v>
      </c>
      <c r="E13" s="74">
        <f t="shared" si="7"/>
        <v>329900</v>
      </c>
      <c r="F13" s="74">
        <v>50000</v>
      </c>
      <c r="G13" s="74">
        <v>0</v>
      </c>
      <c r="H13" s="74">
        <v>70500</v>
      </c>
      <c r="I13" s="74">
        <v>169577</v>
      </c>
      <c r="J13" s="74">
        <v>370413</v>
      </c>
      <c r="K13" s="74">
        <v>39823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329900</v>
      </c>
      <c r="W13" s="74">
        <f t="shared" si="11"/>
        <v>329900</v>
      </c>
      <c r="X13" s="74">
        <f t="shared" si="12"/>
        <v>50000</v>
      </c>
      <c r="Y13" s="74">
        <f t="shared" si="13"/>
        <v>0</v>
      </c>
      <c r="Z13" s="74">
        <f t="shared" si="14"/>
        <v>70500</v>
      </c>
      <c r="AA13" s="74">
        <f t="shared" si="15"/>
        <v>169577</v>
      </c>
      <c r="AB13" s="74">
        <f t="shared" si="16"/>
        <v>370413</v>
      </c>
      <c r="AC13" s="74">
        <f t="shared" si="17"/>
        <v>39823</v>
      </c>
      <c r="AD13" s="74">
        <f t="shared" si="18"/>
        <v>0</v>
      </c>
      <c r="AE13" s="74">
        <f t="shared" si="19"/>
        <v>195351</v>
      </c>
      <c r="AF13" s="74">
        <f t="shared" si="20"/>
        <v>179116</v>
      </c>
      <c r="AG13" s="74">
        <v>0</v>
      </c>
      <c r="AH13" s="74">
        <v>176911</v>
      </c>
      <c r="AI13" s="74">
        <v>2205</v>
      </c>
      <c r="AJ13" s="74">
        <v>0</v>
      </c>
      <c r="AK13" s="74">
        <v>16235</v>
      </c>
      <c r="AL13" s="75" t="s">
        <v>253</v>
      </c>
      <c r="AM13" s="74">
        <f t="shared" si="21"/>
        <v>504962</v>
      </c>
      <c r="AN13" s="74">
        <f t="shared" si="22"/>
        <v>108675</v>
      </c>
      <c r="AO13" s="74">
        <v>0</v>
      </c>
      <c r="AP13" s="74">
        <v>0</v>
      </c>
      <c r="AQ13" s="74">
        <v>92502</v>
      </c>
      <c r="AR13" s="74">
        <v>16173</v>
      </c>
      <c r="AS13" s="74">
        <f t="shared" si="23"/>
        <v>172064</v>
      </c>
      <c r="AT13" s="74">
        <v>0</v>
      </c>
      <c r="AU13" s="74">
        <v>146591</v>
      </c>
      <c r="AV13" s="74">
        <v>25473</v>
      </c>
      <c r="AW13" s="74">
        <v>0</v>
      </c>
      <c r="AX13" s="74">
        <f t="shared" si="24"/>
        <v>224223</v>
      </c>
      <c r="AY13" s="74">
        <v>0</v>
      </c>
      <c r="AZ13" s="74">
        <v>212215</v>
      </c>
      <c r="BA13" s="74">
        <v>12008</v>
      </c>
      <c r="BB13" s="74">
        <v>0</v>
      </c>
      <c r="BC13" s="75" t="s">
        <v>253</v>
      </c>
      <c r="BD13" s="74">
        <v>0</v>
      </c>
      <c r="BE13" s="74">
        <v>0</v>
      </c>
      <c r="BF13" s="74">
        <f t="shared" si="25"/>
        <v>700313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253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253</v>
      </c>
      <c r="CF13" s="74">
        <v>0</v>
      </c>
      <c r="CG13" s="74">
        <v>0</v>
      </c>
      <c r="CH13" s="74">
        <f t="shared" si="32"/>
        <v>0</v>
      </c>
      <c r="CI13" s="74">
        <f t="shared" si="33"/>
        <v>195351</v>
      </c>
      <c r="CJ13" s="74">
        <f t="shared" si="34"/>
        <v>179116</v>
      </c>
      <c r="CK13" s="74">
        <f t="shared" si="35"/>
        <v>0</v>
      </c>
      <c r="CL13" s="74">
        <f t="shared" si="36"/>
        <v>176911</v>
      </c>
      <c r="CM13" s="74">
        <f t="shared" si="37"/>
        <v>2205</v>
      </c>
      <c r="CN13" s="74">
        <f t="shared" si="38"/>
        <v>0</v>
      </c>
      <c r="CO13" s="74">
        <f t="shared" si="39"/>
        <v>16235</v>
      </c>
      <c r="CP13" s="75" t="s">
        <v>253</v>
      </c>
      <c r="CQ13" s="74">
        <f t="shared" si="40"/>
        <v>504962</v>
      </c>
      <c r="CR13" s="74">
        <f t="shared" si="41"/>
        <v>108675</v>
      </c>
      <c r="CS13" s="74">
        <f t="shared" si="42"/>
        <v>0</v>
      </c>
      <c r="CT13" s="74">
        <f t="shared" si="43"/>
        <v>0</v>
      </c>
      <c r="CU13" s="74">
        <f t="shared" si="44"/>
        <v>92502</v>
      </c>
      <c r="CV13" s="74">
        <f t="shared" si="45"/>
        <v>16173</v>
      </c>
      <c r="CW13" s="74">
        <f t="shared" si="46"/>
        <v>172064</v>
      </c>
      <c r="CX13" s="74">
        <f t="shared" si="47"/>
        <v>0</v>
      </c>
      <c r="CY13" s="74">
        <f t="shared" si="48"/>
        <v>146591</v>
      </c>
      <c r="CZ13" s="74">
        <f t="shared" si="49"/>
        <v>25473</v>
      </c>
      <c r="DA13" s="74">
        <f t="shared" si="50"/>
        <v>0</v>
      </c>
      <c r="DB13" s="74">
        <f t="shared" si="51"/>
        <v>224223</v>
      </c>
      <c r="DC13" s="74">
        <f t="shared" si="52"/>
        <v>0</v>
      </c>
      <c r="DD13" s="74">
        <f t="shared" si="53"/>
        <v>212215</v>
      </c>
      <c r="DE13" s="74">
        <f t="shared" si="54"/>
        <v>12008</v>
      </c>
      <c r="DF13" s="74">
        <f t="shared" si="55"/>
        <v>0</v>
      </c>
      <c r="DG13" s="75" t="s">
        <v>253</v>
      </c>
      <c r="DH13" s="74">
        <f t="shared" si="56"/>
        <v>0</v>
      </c>
      <c r="DI13" s="74">
        <f t="shared" si="57"/>
        <v>0</v>
      </c>
      <c r="DJ13" s="74">
        <f t="shared" si="58"/>
        <v>700313</v>
      </c>
    </row>
    <row r="14" spans="1:114" s="50" customFormat="1" ht="12" customHeight="1">
      <c r="A14" s="53" t="s">
        <v>254</v>
      </c>
      <c r="B14" s="54" t="s">
        <v>267</v>
      </c>
      <c r="C14" s="53" t="s">
        <v>268</v>
      </c>
      <c r="D14" s="74">
        <f t="shared" si="6"/>
        <v>308603</v>
      </c>
      <c r="E14" s="74">
        <f t="shared" si="7"/>
        <v>202539</v>
      </c>
      <c r="F14" s="74">
        <v>0</v>
      </c>
      <c r="G14" s="74">
        <v>0</v>
      </c>
      <c r="H14" s="74">
        <v>112400</v>
      </c>
      <c r="I14" s="74">
        <v>90139</v>
      </c>
      <c r="J14" s="74">
        <v>449166</v>
      </c>
      <c r="K14" s="74">
        <v>0</v>
      </c>
      <c r="L14" s="74">
        <v>106064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308603</v>
      </c>
      <c r="W14" s="74">
        <f t="shared" si="11"/>
        <v>202539</v>
      </c>
      <c r="X14" s="74">
        <f t="shared" si="12"/>
        <v>0</v>
      </c>
      <c r="Y14" s="74">
        <f t="shared" si="13"/>
        <v>0</v>
      </c>
      <c r="Z14" s="74">
        <f t="shared" si="14"/>
        <v>112400</v>
      </c>
      <c r="AA14" s="74">
        <f t="shared" si="15"/>
        <v>90139</v>
      </c>
      <c r="AB14" s="74">
        <f t="shared" si="16"/>
        <v>449166</v>
      </c>
      <c r="AC14" s="74">
        <f t="shared" si="17"/>
        <v>0</v>
      </c>
      <c r="AD14" s="74">
        <f t="shared" si="18"/>
        <v>106064</v>
      </c>
      <c r="AE14" s="74">
        <f t="shared" si="19"/>
        <v>327725</v>
      </c>
      <c r="AF14" s="74">
        <f t="shared" si="20"/>
        <v>327725</v>
      </c>
      <c r="AG14" s="74">
        <v>0</v>
      </c>
      <c r="AH14" s="74">
        <v>321886</v>
      </c>
      <c r="AI14" s="74">
        <v>5839</v>
      </c>
      <c r="AJ14" s="74">
        <v>0</v>
      </c>
      <c r="AK14" s="74">
        <v>0</v>
      </c>
      <c r="AL14" s="75" t="s">
        <v>253</v>
      </c>
      <c r="AM14" s="74">
        <f t="shared" si="21"/>
        <v>430044</v>
      </c>
      <c r="AN14" s="74">
        <f t="shared" si="22"/>
        <v>133109</v>
      </c>
      <c r="AO14" s="74">
        <v>133109</v>
      </c>
      <c r="AP14" s="74">
        <v>0</v>
      </c>
      <c r="AQ14" s="74">
        <v>0</v>
      </c>
      <c r="AR14" s="74">
        <v>0</v>
      </c>
      <c r="AS14" s="74">
        <f t="shared" si="23"/>
        <v>226122</v>
      </c>
      <c r="AT14" s="74">
        <v>0</v>
      </c>
      <c r="AU14" s="74">
        <v>216426</v>
      </c>
      <c r="AV14" s="74">
        <v>9696</v>
      </c>
      <c r="AW14" s="74">
        <v>0</v>
      </c>
      <c r="AX14" s="74">
        <f t="shared" si="24"/>
        <v>70813</v>
      </c>
      <c r="AY14" s="74">
        <v>0</v>
      </c>
      <c r="AZ14" s="74">
        <v>58380</v>
      </c>
      <c r="BA14" s="74">
        <v>12433</v>
      </c>
      <c r="BB14" s="74">
        <v>0</v>
      </c>
      <c r="BC14" s="75" t="s">
        <v>253</v>
      </c>
      <c r="BD14" s="74">
        <v>0</v>
      </c>
      <c r="BE14" s="74">
        <v>0</v>
      </c>
      <c r="BF14" s="74">
        <f t="shared" si="25"/>
        <v>757769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253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253</v>
      </c>
      <c r="CF14" s="74">
        <v>0</v>
      </c>
      <c r="CG14" s="74">
        <v>0</v>
      </c>
      <c r="CH14" s="74">
        <f t="shared" si="32"/>
        <v>0</v>
      </c>
      <c r="CI14" s="74">
        <f t="shared" si="33"/>
        <v>327725</v>
      </c>
      <c r="CJ14" s="74">
        <f t="shared" si="34"/>
        <v>327725</v>
      </c>
      <c r="CK14" s="74">
        <f t="shared" si="35"/>
        <v>0</v>
      </c>
      <c r="CL14" s="74">
        <f t="shared" si="36"/>
        <v>321886</v>
      </c>
      <c r="CM14" s="74">
        <f t="shared" si="37"/>
        <v>5839</v>
      </c>
      <c r="CN14" s="74">
        <f t="shared" si="38"/>
        <v>0</v>
      </c>
      <c r="CO14" s="74">
        <f t="shared" si="39"/>
        <v>0</v>
      </c>
      <c r="CP14" s="75" t="s">
        <v>253</v>
      </c>
      <c r="CQ14" s="74">
        <f t="shared" si="40"/>
        <v>430044</v>
      </c>
      <c r="CR14" s="74">
        <f t="shared" si="41"/>
        <v>133109</v>
      </c>
      <c r="CS14" s="74">
        <f t="shared" si="42"/>
        <v>133109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226122</v>
      </c>
      <c r="CX14" s="74">
        <f t="shared" si="47"/>
        <v>0</v>
      </c>
      <c r="CY14" s="74">
        <f t="shared" si="48"/>
        <v>216426</v>
      </c>
      <c r="CZ14" s="74">
        <f t="shared" si="49"/>
        <v>9696</v>
      </c>
      <c r="DA14" s="74">
        <f t="shared" si="50"/>
        <v>0</v>
      </c>
      <c r="DB14" s="74">
        <f t="shared" si="51"/>
        <v>70813</v>
      </c>
      <c r="DC14" s="74">
        <f t="shared" si="52"/>
        <v>0</v>
      </c>
      <c r="DD14" s="74">
        <f t="shared" si="53"/>
        <v>58380</v>
      </c>
      <c r="DE14" s="74">
        <f t="shared" si="54"/>
        <v>12433</v>
      </c>
      <c r="DF14" s="74">
        <f t="shared" si="55"/>
        <v>0</v>
      </c>
      <c r="DG14" s="75" t="s">
        <v>253</v>
      </c>
      <c r="DH14" s="74">
        <f t="shared" si="56"/>
        <v>0</v>
      </c>
      <c r="DI14" s="74">
        <f t="shared" si="57"/>
        <v>0</v>
      </c>
      <c r="DJ14" s="74">
        <f t="shared" si="58"/>
        <v>757769</v>
      </c>
    </row>
    <row r="15" spans="1:114" s="50" customFormat="1" ht="12" customHeight="1">
      <c r="A15" s="53" t="s">
        <v>254</v>
      </c>
      <c r="B15" s="54" t="s">
        <v>269</v>
      </c>
      <c r="C15" s="53" t="s">
        <v>270</v>
      </c>
      <c r="D15" s="74">
        <f t="shared" si="6"/>
        <v>284473</v>
      </c>
      <c r="E15" s="74">
        <f t="shared" si="7"/>
        <v>284207</v>
      </c>
      <c r="F15" s="74">
        <v>0</v>
      </c>
      <c r="G15" s="74">
        <v>0</v>
      </c>
      <c r="H15" s="74">
        <v>65400</v>
      </c>
      <c r="I15" s="74">
        <v>208702</v>
      </c>
      <c r="J15" s="74">
        <v>527470</v>
      </c>
      <c r="K15" s="74">
        <v>10105</v>
      </c>
      <c r="L15" s="74">
        <v>266</v>
      </c>
      <c r="M15" s="74">
        <f t="shared" si="8"/>
        <v>20776</v>
      </c>
      <c r="N15" s="74">
        <f t="shared" si="9"/>
        <v>20776</v>
      </c>
      <c r="O15" s="74">
        <v>0</v>
      </c>
      <c r="P15" s="74">
        <v>0</v>
      </c>
      <c r="Q15" s="74">
        <v>0</v>
      </c>
      <c r="R15" s="74">
        <v>20675</v>
      </c>
      <c r="S15" s="74">
        <v>261657</v>
      </c>
      <c r="T15" s="74">
        <v>101</v>
      </c>
      <c r="U15" s="74">
        <v>0</v>
      </c>
      <c r="V15" s="74">
        <f t="shared" si="10"/>
        <v>305249</v>
      </c>
      <c r="W15" s="74">
        <f t="shared" si="11"/>
        <v>304983</v>
      </c>
      <c r="X15" s="74">
        <f t="shared" si="12"/>
        <v>0</v>
      </c>
      <c r="Y15" s="74">
        <f t="shared" si="13"/>
        <v>0</v>
      </c>
      <c r="Z15" s="74">
        <f t="shared" si="14"/>
        <v>65400</v>
      </c>
      <c r="AA15" s="74">
        <f t="shared" si="15"/>
        <v>229377</v>
      </c>
      <c r="AB15" s="74">
        <f t="shared" si="16"/>
        <v>789127</v>
      </c>
      <c r="AC15" s="74">
        <f t="shared" si="17"/>
        <v>10206</v>
      </c>
      <c r="AD15" s="74">
        <f t="shared" si="18"/>
        <v>266</v>
      </c>
      <c r="AE15" s="74">
        <f t="shared" si="19"/>
        <v>97125</v>
      </c>
      <c r="AF15" s="74">
        <f t="shared" si="20"/>
        <v>97125</v>
      </c>
      <c r="AG15" s="74">
        <v>0</v>
      </c>
      <c r="AH15" s="74">
        <v>97125</v>
      </c>
      <c r="AI15" s="74">
        <v>0</v>
      </c>
      <c r="AJ15" s="74">
        <v>0</v>
      </c>
      <c r="AK15" s="74">
        <v>0</v>
      </c>
      <c r="AL15" s="75" t="s">
        <v>253</v>
      </c>
      <c r="AM15" s="74">
        <f t="shared" si="21"/>
        <v>699457</v>
      </c>
      <c r="AN15" s="74">
        <f t="shared" si="22"/>
        <v>124159</v>
      </c>
      <c r="AO15" s="74">
        <v>65172</v>
      </c>
      <c r="AP15" s="74">
        <v>0</v>
      </c>
      <c r="AQ15" s="74">
        <v>51997</v>
      </c>
      <c r="AR15" s="74">
        <v>6990</v>
      </c>
      <c r="AS15" s="74">
        <f t="shared" si="23"/>
        <v>455255</v>
      </c>
      <c r="AT15" s="74">
        <v>0</v>
      </c>
      <c r="AU15" s="74">
        <v>401360</v>
      </c>
      <c r="AV15" s="74">
        <v>53895</v>
      </c>
      <c r="AW15" s="74">
        <v>0</v>
      </c>
      <c r="AX15" s="74">
        <f t="shared" si="24"/>
        <v>120043</v>
      </c>
      <c r="AY15" s="74">
        <v>0</v>
      </c>
      <c r="AZ15" s="74">
        <v>120043</v>
      </c>
      <c r="BA15" s="74">
        <v>0</v>
      </c>
      <c r="BB15" s="74">
        <v>0</v>
      </c>
      <c r="BC15" s="75" t="s">
        <v>253</v>
      </c>
      <c r="BD15" s="74">
        <v>0</v>
      </c>
      <c r="BE15" s="74">
        <v>15361</v>
      </c>
      <c r="BF15" s="74">
        <f t="shared" si="25"/>
        <v>811943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253</v>
      </c>
      <c r="BO15" s="74">
        <f t="shared" si="28"/>
        <v>272300</v>
      </c>
      <c r="BP15" s="74">
        <f t="shared" si="29"/>
        <v>37474</v>
      </c>
      <c r="BQ15" s="74">
        <v>37474</v>
      </c>
      <c r="BR15" s="74">
        <v>0</v>
      </c>
      <c r="BS15" s="74">
        <v>0</v>
      </c>
      <c r="BT15" s="74">
        <v>0</v>
      </c>
      <c r="BU15" s="74">
        <f t="shared" si="30"/>
        <v>184175</v>
      </c>
      <c r="BV15" s="74">
        <v>0</v>
      </c>
      <c r="BW15" s="74">
        <v>184175</v>
      </c>
      <c r="BX15" s="74">
        <v>0</v>
      </c>
      <c r="BY15" s="74">
        <v>0</v>
      </c>
      <c r="BZ15" s="74">
        <f t="shared" si="31"/>
        <v>50651</v>
      </c>
      <c r="CA15" s="74">
        <v>0</v>
      </c>
      <c r="CB15" s="74">
        <v>50651</v>
      </c>
      <c r="CC15" s="74">
        <v>0</v>
      </c>
      <c r="CD15" s="74">
        <v>0</v>
      </c>
      <c r="CE15" s="75" t="s">
        <v>253</v>
      </c>
      <c r="CF15" s="74">
        <v>0</v>
      </c>
      <c r="CG15" s="74">
        <v>10133</v>
      </c>
      <c r="CH15" s="74">
        <f t="shared" si="32"/>
        <v>282433</v>
      </c>
      <c r="CI15" s="74">
        <f t="shared" si="33"/>
        <v>97125</v>
      </c>
      <c r="CJ15" s="74">
        <f t="shared" si="34"/>
        <v>97125</v>
      </c>
      <c r="CK15" s="74">
        <f t="shared" si="35"/>
        <v>0</v>
      </c>
      <c r="CL15" s="74">
        <f t="shared" si="36"/>
        <v>97125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253</v>
      </c>
      <c r="CQ15" s="74">
        <f t="shared" si="40"/>
        <v>971757</v>
      </c>
      <c r="CR15" s="74">
        <f t="shared" si="41"/>
        <v>161633</v>
      </c>
      <c r="CS15" s="74">
        <f t="shared" si="42"/>
        <v>102646</v>
      </c>
      <c r="CT15" s="74">
        <f t="shared" si="43"/>
        <v>0</v>
      </c>
      <c r="CU15" s="74">
        <f t="shared" si="44"/>
        <v>51997</v>
      </c>
      <c r="CV15" s="74">
        <f t="shared" si="45"/>
        <v>6990</v>
      </c>
      <c r="CW15" s="74">
        <f t="shared" si="46"/>
        <v>639430</v>
      </c>
      <c r="CX15" s="74">
        <f t="shared" si="47"/>
        <v>0</v>
      </c>
      <c r="CY15" s="74">
        <f t="shared" si="48"/>
        <v>585535</v>
      </c>
      <c r="CZ15" s="74">
        <f t="shared" si="49"/>
        <v>53895</v>
      </c>
      <c r="DA15" s="74">
        <f t="shared" si="50"/>
        <v>0</v>
      </c>
      <c r="DB15" s="74">
        <f t="shared" si="51"/>
        <v>170694</v>
      </c>
      <c r="DC15" s="74">
        <f t="shared" si="52"/>
        <v>0</v>
      </c>
      <c r="DD15" s="74">
        <f t="shared" si="53"/>
        <v>170694</v>
      </c>
      <c r="DE15" s="74">
        <f t="shared" si="54"/>
        <v>0</v>
      </c>
      <c r="DF15" s="74">
        <f t="shared" si="55"/>
        <v>0</v>
      </c>
      <c r="DG15" s="75" t="s">
        <v>253</v>
      </c>
      <c r="DH15" s="74">
        <f t="shared" si="56"/>
        <v>0</v>
      </c>
      <c r="DI15" s="74">
        <f t="shared" si="57"/>
        <v>25494</v>
      </c>
      <c r="DJ15" s="74">
        <f t="shared" si="58"/>
        <v>1094376</v>
      </c>
    </row>
    <row r="16" spans="1:114" s="50" customFormat="1" ht="12" customHeight="1">
      <c r="A16" s="53" t="s">
        <v>254</v>
      </c>
      <c r="B16" s="54" t="s">
        <v>271</v>
      </c>
      <c r="C16" s="53" t="s">
        <v>272</v>
      </c>
      <c r="D16" s="74">
        <f t="shared" si="6"/>
        <v>13407</v>
      </c>
      <c r="E16" s="74">
        <f t="shared" si="7"/>
        <v>13407</v>
      </c>
      <c r="F16" s="74">
        <v>0</v>
      </c>
      <c r="G16" s="74">
        <v>0</v>
      </c>
      <c r="H16" s="74">
        <v>0</v>
      </c>
      <c r="I16" s="74">
        <v>0</v>
      </c>
      <c r="J16" s="74">
        <v>224609</v>
      </c>
      <c r="K16" s="74">
        <v>13407</v>
      </c>
      <c r="L16" s="74">
        <v>0</v>
      </c>
      <c r="M16" s="74">
        <f t="shared" si="8"/>
        <v>38979</v>
      </c>
      <c r="N16" s="74">
        <f t="shared" si="9"/>
        <v>38979</v>
      </c>
      <c r="O16" s="74">
        <v>0</v>
      </c>
      <c r="P16" s="74">
        <v>0</v>
      </c>
      <c r="Q16" s="74">
        <v>0</v>
      </c>
      <c r="R16" s="74">
        <v>38979</v>
      </c>
      <c r="S16" s="74">
        <v>50515</v>
      </c>
      <c r="T16" s="74"/>
      <c r="U16" s="74">
        <v>0</v>
      </c>
      <c r="V16" s="74">
        <f t="shared" si="10"/>
        <v>52386</v>
      </c>
      <c r="W16" s="74">
        <f t="shared" si="11"/>
        <v>52386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38979</v>
      </c>
      <c r="AB16" s="74">
        <f t="shared" si="16"/>
        <v>275124</v>
      </c>
      <c r="AC16" s="74">
        <f t="shared" si="17"/>
        <v>13407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253</v>
      </c>
      <c r="AM16" s="74">
        <f t="shared" si="21"/>
        <v>226876</v>
      </c>
      <c r="AN16" s="74">
        <f t="shared" si="22"/>
        <v>31244</v>
      </c>
      <c r="AO16" s="74">
        <v>31244</v>
      </c>
      <c r="AP16" s="74">
        <v>0</v>
      </c>
      <c r="AQ16" s="74">
        <v>0</v>
      </c>
      <c r="AR16" s="74">
        <v>0</v>
      </c>
      <c r="AS16" s="74">
        <f t="shared" si="23"/>
        <v>155938</v>
      </c>
      <c r="AT16" s="74">
        <v>0</v>
      </c>
      <c r="AU16" s="74">
        <v>147978</v>
      </c>
      <c r="AV16" s="74">
        <v>7960</v>
      </c>
      <c r="AW16" s="74">
        <v>0</v>
      </c>
      <c r="AX16" s="74">
        <f t="shared" si="24"/>
        <v>39694</v>
      </c>
      <c r="AY16" s="74">
        <v>0</v>
      </c>
      <c r="AZ16" s="74">
        <v>34402</v>
      </c>
      <c r="BA16" s="74">
        <v>5292</v>
      </c>
      <c r="BB16" s="74">
        <v>0</v>
      </c>
      <c r="BC16" s="75" t="s">
        <v>253</v>
      </c>
      <c r="BD16" s="74">
        <v>0</v>
      </c>
      <c r="BE16" s="74">
        <v>11140</v>
      </c>
      <c r="BF16" s="74">
        <f t="shared" si="25"/>
        <v>238016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253</v>
      </c>
      <c r="BO16" s="74">
        <f t="shared" si="28"/>
        <v>85210</v>
      </c>
      <c r="BP16" s="74">
        <f t="shared" si="29"/>
        <v>19596</v>
      </c>
      <c r="BQ16" s="74">
        <v>19596</v>
      </c>
      <c r="BR16" s="74">
        <v>0</v>
      </c>
      <c r="BS16" s="74">
        <v>0</v>
      </c>
      <c r="BT16" s="74">
        <v>0</v>
      </c>
      <c r="BU16" s="74">
        <f t="shared" si="30"/>
        <v>30206</v>
      </c>
      <c r="BV16" s="74">
        <v>0</v>
      </c>
      <c r="BW16" s="74">
        <v>30206</v>
      </c>
      <c r="BX16" s="74">
        <v>0</v>
      </c>
      <c r="BY16" s="74">
        <v>0</v>
      </c>
      <c r="BZ16" s="74">
        <f t="shared" si="31"/>
        <v>35408</v>
      </c>
      <c r="CA16" s="74">
        <v>35408</v>
      </c>
      <c r="CB16" s="74">
        <v>0</v>
      </c>
      <c r="CC16" s="74">
        <v>0</v>
      </c>
      <c r="CD16" s="74">
        <v>0</v>
      </c>
      <c r="CE16" s="75" t="s">
        <v>253</v>
      </c>
      <c r="CF16" s="74">
        <v>0</v>
      </c>
      <c r="CG16" s="74">
        <v>4284</v>
      </c>
      <c r="CH16" s="74">
        <f t="shared" si="32"/>
        <v>89494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253</v>
      </c>
      <c r="CQ16" s="74">
        <f t="shared" si="40"/>
        <v>312086</v>
      </c>
      <c r="CR16" s="74">
        <f t="shared" si="41"/>
        <v>50840</v>
      </c>
      <c r="CS16" s="74">
        <f t="shared" si="42"/>
        <v>50840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186144</v>
      </c>
      <c r="CX16" s="74">
        <f t="shared" si="47"/>
        <v>0</v>
      </c>
      <c r="CY16" s="74">
        <f t="shared" si="48"/>
        <v>178184</v>
      </c>
      <c r="CZ16" s="74">
        <f t="shared" si="49"/>
        <v>7960</v>
      </c>
      <c r="DA16" s="74">
        <f t="shared" si="50"/>
        <v>0</v>
      </c>
      <c r="DB16" s="74">
        <f t="shared" si="51"/>
        <v>75102</v>
      </c>
      <c r="DC16" s="74">
        <f t="shared" si="52"/>
        <v>35408</v>
      </c>
      <c r="DD16" s="74">
        <f t="shared" si="53"/>
        <v>34402</v>
      </c>
      <c r="DE16" s="74">
        <f t="shared" si="54"/>
        <v>5292</v>
      </c>
      <c r="DF16" s="74">
        <f t="shared" si="55"/>
        <v>0</v>
      </c>
      <c r="DG16" s="75" t="s">
        <v>253</v>
      </c>
      <c r="DH16" s="74">
        <f t="shared" si="56"/>
        <v>0</v>
      </c>
      <c r="DI16" s="74">
        <f t="shared" si="57"/>
        <v>15424</v>
      </c>
      <c r="DJ16" s="74">
        <f t="shared" si="58"/>
        <v>327510</v>
      </c>
    </row>
    <row r="17" spans="1:114" s="50" customFormat="1" ht="12" customHeight="1">
      <c r="A17" s="53" t="s">
        <v>254</v>
      </c>
      <c r="B17" s="54" t="s">
        <v>273</v>
      </c>
      <c r="C17" s="53" t="s">
        <v>274</v>
      </c>
      <c r="D17" s="74">
        <f t="shared" si="6"/>
        <v>89411</v>
      </c>
      <c r="E17" s="74">
        <f t="shared" si="7"/>
        <v>58579</v>
      </c>
      <c r="F17" s="74">
        <v>0</v>
      </c>
      <c r="G17" s="74">
        <v>0</v>
      </c>
      <c r="H17" s="74"/>
      <c r="I17" s="74">
        <v>58579</v>
      </c>
      <c r="J17" s="74">
        <v>214741</v>
      </c>
      <c r="K17" s="74">
        <v>0</v>
      </c>
      <c r="L17" s="74">
        <v>30832</v>
      </c>
      <c r="M17" s="74">
        <f t="shared" si="8"/>
        <v>17601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106223</v>
      </c>
      <c r="T17" s="74">
        <v>0</v>
      </c>
      <c r="U17" s="74">
        <v>17601</v>
      </c>
      <c r="V17" s="74">
        <f t="shared" si="10"/>
        <v>107012</v>
      </c>
      <c r="W17" s="74">
        <f t="shared" si="11"/>
        <v>58579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58579</v>
      </c>
      <c r="AB17" s="74">
        <f t="shared" si="16"/>
        <v>320964</v>
      </c>
      <c r="AC17" s="74">
        <f t="shared" si="17"/>
        <v>0</v>
      </c>
      <c r="AD17" s="74">
        <f t="shared" si="18"/>
        <v>48433</v>
      </c>
      <c r="AE17" s="74">
        <f t="shared" si="19"/>
        <v>29820</v>
      </c>
      <c r="AF17" s="74">
        <f t="shared" si="20"/>
        <v>29820</v>
      </c>
      <c r="AG17" s="74">
        <v>0</v>
      </c>
      <c r="AH17" s="74">
        <v>21210</v>
      </c>
      <c r="AI17" s="74">
        <v>8610</v>
      </c>
      <c r="AJ17" s="74">
        <v>0</v>
      </c>
      <c r="AK17" s="74">
        <v>0</v>
      </c>
      <c r="AL17" s="75" t="s">
        <v>253</v>
      </c>
      <c r="AM17" s="74">
        <f t="shared" si="21"/>
        <v>284693</v>
      </c>
      <c r="AN17" s="74">
        <f t="shared" si="22"/>
        <v>82428</v>
      </c>
      <c r="AO17" s="74">
        <v>82428</v>
      </c>
      <c r="AP17" s="74">
        <v>0</v>
      </c>
      <c r="AQ17" s="74">
        <v>0</v>
      </c>
      <c r="AR17" s="74">
        <v>0</v>
      </c>
      <c r="AS17" s="74">
        <f t="shared" si="23"/>
        <v>73366</v>
      </c>
      <c r="AT17" s="74">
        <v>0</v>
      </c>
      <c r="AU17" s="74">
        <v>71173</v>
      </c>
      <c r="AV17" s="74">
        <v>2193</v>
      </c>
      <c r="AW17" s="74">
        <v>0</v>
      </c>
      <c r="AX17" s="74">
        <f t="shared" si="24"/>
        <v>128899</v>
      </c>
      <c r="AY17" s="74">
        <v>0</v>
      </c>
      <c r="AZ17" s="74">
        <v>100701</v>
      </c>
      <c r="BA17" s="74">
        <v>11800</v>
      </c>
      <c r="BB17" s="74">
        <v>16398</v>
      </c>
      <c r="BC17" s="75" t="s">
        <v>253</v>
      </c>
      <c r="BD17" s="74">
        <v>0</v>
      </c>
      <c r="BE17" s="74">
        <v>0</v>
      </c>
      <c r="BF17" s="74">
        <f t="shared" si="25"/>
        <v>314513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253</v>
      </c>
      <c r="BO17" s="74">
        <f t="shared" si="28"/>
        <v>113463</v>
      </c>
      <c r="BP17" s="74">
        <f t="shared" si="29"/>
        <v>44275</v>
      </c>
      <c r="BQ17" s="74">
        <v>44275</v>
      </c>
      <c r="BR17" s="74">
        <v>0</v>
      </c>
      <c r="BS17" s="74">
        <v>0</v>
      </c>
      <c r="BT17" s="74">
        <v>0</v>
      </c>
      <c r="BU17" s="74">
        <f t="shared" si="30"/>
        <v>53634</v>
      </c>
      <c r="BV17" s="74">
        <v>0</v>
      </c>
      <c r="BW17" s="74">
        <v>53634</v>
      </c>
      <c r="BX17" s="74">
        <v>0</v>
      </c>
      <c r="BY17" s="74">
        <v>0</v>
      </c>
      <c r="BZ17" s="74">
        <f t="shared" si="31"/>
        <v>15554</v>
      </c>
      <c r="CA17" s="74">
        <v>0</v>
      </c>
      <c r="CB17" s="74">
        <v>8659</v>
      </c>
      <c r="CC17" s="74">
        <v>0</v>
      </c>
      <c r="CD17" s="74">
        <v>6895</v>
      </c>
      <c r="CE17" s="75" t="s">
        <v>253</v>
      </c>
      <c r="CF17" s="74">
        <v>0</v>
      </c>
      <c r="CG17" s="74">
        <v>0</v>
      </c>
      <c r="CH17" s="74">
        <f t="shared" si="32"/>
        <v>113463</v>
      </c>
      <c r="CI17" s="74">
        <f t="shared" si="33"/>
        <v>29820</v>
      </c>
      <c r="CJ17" s="74">
        <f t="shared" si="34"/>
        <v>29820</v>
      </c>
      <c r="CK17" s="74">
        <f t="shared" si="35"/>
        <v>0</v>
      </c>
      <c r="CL17" s="74">
        <f t="shared" si="36"/>
        <v>21210</v>
      </c>
      <c r="CM17" s="74">
        <f t="shared" si="37"/>
        <v>8610</v>
      </c>
      <c r="CN17" s="74">
        <f t="shared" si="38"/>
        <v>0</v>
      </c>
      <c r="CO17" s="74">
        <f t="shared" si="39"/>
        <v>0</v>
      </c>
      <c r="CP17" s="75" t="s">
        <v>253</v>
      </c>
      <c r="CQ17" s="74">
        <f t="shared" si="40"/>
        <v>398156</v>
      </c>
      <c r="CR17" s="74">
        <f t="shared" si="41"/>
        <v>126703</v>
      </c>
      <c r="CS17" s="74">
        <f t="shared" si="42"/>
        <v>126703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127000</v>
      </c>
      <c r="CX17" s="74">
        <f t="shared" si="47"/>
        <v>0</v>
      </c>
      <c r="CY17" s="74">
        <f t="shared" si="48"/>
        <v>124807</v>
      </c>
      <c r="CZ17" s="74">
        <f t="shared" si="49"/>
        <v>2193</v>
      </c>
      <c r="DA17" s="74">
        <f t="shared" si="50"/>
        <v>0</v>
      </c>
      <c r="DB17" s="74">
        <f t="shared" si="51"/>
        <v>144453</v>
      </c>
      <c r="DC17" s="74">
        <f t="shared" si="52"/>
        <v>0</v>
      </c>
      <c r="DD17" s="74">
        <f t="shared" si="53"/>
        <v>109360</v>
      </c>
      <c r="DE17" s="74">
        <f t="shared" si="54"/>
        <v>11800</v>
      </c>
      <c r="DF17" s="74">
        <f t="shared" si="55"/>
        <v>23293</v>
      </c>
      <c r="DG17" s="75" t="s">
        <v>253</v>
      </c>
      <c r="DH17" s="74">
        <f t="shared" si="56"/>
        <v>0</v>
      </c>
      <c r="DI17" s="74">
        <f t="shared" si="57"/>
        <v>0</v>
      </c>
      <c r="DJ17" s="74">
        <f t="shared" si="58"/>
        <v>427976</v>
      </c>
    </row>
    <row r="18" spans="1:114" s="50" customFormat="1" ht="12" customHeight="1">
      <c r="A18" s="53" t="s">
        <v>254</v>
      </c>
      <c r="B18" s="54" t="s">
        <v>275</v>
      </c>
      <c r="C18" s="53" t="s">
        <v>276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177199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177199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253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253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253</v>
      </c>
      <c r="BO18" s="74">
        <f t="shared" si="28"/>
        <v>177199</v>
      </c>
      <c r="BP18" s="74">
        <f t="shared" si="29"/>
        <v>63524</v>
      </c>
      <c r="BQ18" s="74">
        <v>63524</v>
      </c>
      <c r="BR18" s="74">
        <v>0</v>
      </c>
      <c r="BS18" s="74">
        <v>0</v>
      </c>
      <c r="BT18" s="74">
        <v>0</v>
      </c>
      <c r="BU18" s="74">
        <f t="shared" si="30"/>
        <v>113675</v>
      </c>
      <c r="BV18" s="74">
        <v>0</v>
      </c>
      <c r="BW18" s="74">
        <v>113675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253</v>
      </c>
      <c r="CF18" s="74">
        <v>0</v>
      </c>
      <c r="CG18" s="74">
        <v>0</v>
      </c>
      <c r="CH18" s="74">
        <f t="shared" si="32"/>
        <v>177199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253</v>
      </c>
      <c r="CQ18" s="74">
        <f t="shared" si="40"/>
        <v>177199</v>
      </c>
      <c r="CR18" s="74">
        <f t="shared" si="41"/>
        <v>63524</v>
      </c>
      <c r="CS18" s="74">
        <f t="shared" si="42"/>
        <v>63524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113675</v>
      </c>
      <c r="CX18" s="74">
        <f t="shared" si="47"/>
        <v>0</v>
      </c>
      <c r="CY18" s="74">
        <f t="shared" si="48"/>
        <v>113675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5" t="s">
        <v>253</v>
      </c>
      <c r="DH18" s="74">
        <f t="shared" si="56"/>
        <v>0</v>
      </c>
      <c r="DI18" s="74">
        <f t="shared" si="57"/>
        <v>0</v>
      </c>
      <c r="DJ18" s="74">
        <f t="shared" si="58"/>
        <v>177199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277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278</v>
      </c>
      <c r="B2" s="147" t="s">
        <v>172</v>
      </c>
      <c r="C2" s="153" t="s">
        <v>279</v>
      </c>
      <c r="D2" s="136" t="s">
        <v>280</v>
      </c>
      <c r="E2" s="103"/>
      <c r="F2" s="103"/>
      <c r="G2" s="103"/>
      <c r="H2" s="103"/>
      <c r="I2" s="103"/>
      <c r="J2" s="103"/>
      <c r="K2" s="103"/>
      <c r="L2" s="104"/>
      <c r="M2" s="136" t="s">
        <v>175</v>
      </c>
      <c r="N2" s="103"/>
      <c r="O2" s="103"/>
      <c r="P2" s="103"/>
      <c r="Q2" s="103"/>
      <c r="R2" s="103"/>
      <c r="S2" s="103"/>
      <c r="T2" s="103"/>
      <c r="U2" s="104"/>
      <c r="V2" s="136" t="s">
        <v>185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180</v>
      </c>
      <c r="E3" s="105"/>
      <c r="F3" s="105"/>
      <c r="G3" s="105"/>
      <c r="H3" s="105"/>
      <c r="I3" s="105"/>
      <c r="J3" s="105"/>
      <c r="K3" s="105"/>
      <c r="L3" s="106"/>
      <c r="M3" s="137" t="s">
        <v>180</v>
      </c>
      <c r="N3" s="105"/>
      <c r="O3" s="105"/>
      <c r="P3" s="105"/>
      <c r="Q3" s="105"/>
      <c r="R3" s="105"/>
      <c r="S3" s="105"/>
      <c r="T3" s="105"/>
      <c r="U3" s="106"/>
      <c r="V3" s="137" t="s">
        <v>181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281</v>
      </c>
      <c r="F4" s="108"/>
      <c r="G4" s="108"/>
      <c r="H4" s="108"/>
      <c r="I4" s="108"/>
      <c r="J4" s="108"/>
      <c r="K4" s="109"/>
      <c r="L4" s="127" t="s">
        <v>282</v>
      </c>
      <c r="M4" s="107"/>
      <c r="N4" s="137" t="s">
        <v>191</v>
      </c>
      <c r="O4" s="108"/>
      <c r="P4" s="108"/>
      <c r="Q4" s="108"/>
      <c r="R4" s="108"/>
      <c r="S4" s="108"/>
      <c r="T4" s="109"/>
      <c r="U4" s="127" t="s">
        <v>190</v>
      </c>
      <c r="V4" s="107"/>
      <c r="W4" s="137" t="s">
        <v>191</v>
      </c>
      <c r="X4" s="108"/>
      <c r="Y4" s="108"/>
      <c r="Z4" s="108"/>
      <c r="AA4" s="108"/>
      <c r="AB4" s="108"/>
      <c r="AC4" s="109"/>
      <c r="AD4" s="127" t="s">
        <v>282</v>
      </c>
    </row>
    <row r="5" spans="1:30" s="45" customFormat="1" ht="23.25" customHeight="1">
      <c r="A5" s="154"/>
      <c r="B5" s="148"/>
      <c r="C5" s="154"/>
      <c r="D5" s="107"/>
      <c r="E5" s="107" t="s">
        <v>176</v>
      </c>
      <c r="F5" s="126" t="s">
        <v>283</v>
      </c>
      <c r="G5" s="126" t="s">
        <v>284</v>
      </c>
      <c r="H5" s="126" t="s">
        <v>285</v>
      </c>
      <c r="I5" s="126" t="s">
        <v>217</v>
      </c>
      <c r="J5" s="126" t="s">
        <v>286</v>
      </c>
      <c r="K5" s="126" t="s">
        <v>287</v>
      </c>
      <c r="L5" s="69"/>
      <c r="M5" s="107"/>
      <c r="N5" s="107" t="s">
        <v>193</v>
      </c>
      <c r="O5" s="126" t="s">
        <v>219</v>
      </c>
      <c r="P5" s="126" t="s">
        <v>284</v>
      </c>
      <c r="Q5" s="126" t="s">
        <v>285</v>
      </c>
      <c r="R5" s="126" t="s">
        <v>288</v>
      </c>
      <c r="S5" s="126" t="s">
        <v>289</v>
      </c>
      <c r="T5" s="126" t="s">
        <v>187</v>
      </c>
      <c r="U5" s="69"/>
      <c r="V5" s="107"/>
      <c r="W5" s="107" t="s">
        <v>185</v>
      </c>
      <c r="X5" s="126" t="s">
        <v>219</v>
      </c>
      <c r="Y5" s="126" t="s">
        <v>284</v>
      </c>
      <c r="Z5" s="126" t="s">
        <v>290</v>
      </c>
      <c r="AA5" s="126" t="s">
        <v>291</v>
      </c>
      <c r="AB5" s="126" t="s">
        <v>286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250</v>
      </c>
      <c r="E6" s="110" t="s">
        <v>250</v>
      </c>
      <c r="F6" s="111" t="s">
        <v>292</v>
      </c>
      <c r="G6" s="111" t="s">
        <v>293</v>
      </c>
      <c r="H6" s="111" t="s">
        <v>292</v>
      </c>
      <c r="I6" s="111" t="s">
        <v>250</v>
      </c>
      <c r="J6" s="111" t="s">
        <v>250</v>
      </c>
      <c r="K6" s="111" t="s">
        <v>250</v>
      </c>
      <c r="L6" s="111" t="s">
        <v>294</v>
      </c>
      <c r="M6" s="110" t="s">
        <v>295</v>
      </c>
      <c r="N6" s="110" t="s">
        <v>294</v>
      </c>
      <c r="O6" s="111" t="s">
        <v>250</v>
      </c>
      <c r="P6" s="111" t="s">
        <v>250</v>
      </c>
      <c r="Q6" s="111" t="s">
        <v>250</v>
      </c>
      <c r="R6" s="111" t="s">
        <v>296</v>
      </c>
      <c r="S6" s="111" t="s">
        <v>295</v>
      </c>
      <c r="T6" s="111" t="s">
        <v>296</v>
      </c>
      <c r="U6" s="111" t="s">
        <v>250</v>
      </c>
      <c r="V6" s="110" t="s">
        <v>250</v>
      </c>
      <c r="W6" s="110" t="s">
        <v>250</v>
      </c>
      <c r="X6" s="111" t="s">
        <v>296</v>
      </c>
      <c r="Y6" s="111" t="s">
        <v>295</v>
      </c>
      <c r="Z6" s="111" t="s">
        <v>296</v>
      </c>
      <c r="AA6" s="111" t="s">
        <v>250</v>
      </c>
      <c r="AB6" s="111" t="s">
        <v>250</v>
      </c>
      <c r="AC6" s="111" t="s">
        <v>250</v>
      </c>
      <c r="AD6" s="111" t="s">
        <v>296</v>
      </c>
    </row>
    <row r="7" spans="1:30" s="50" customFormat="1" ht="12" customHeight="1">
      <c r="A7" s="48" t="s">
        <v>297</v>
      </c>
      <c r="B7" s="63" t="s">
        <v>298</v>
      </c>
      <c r="C7" s="48" t="s">
        <v>185</v>
      </c>
      <c r="D7" s="70">
        <f aca="true" t="shared" si="0" ref="D7:AD7">SUM(D8:D48)</f>
        <v>32036138</v>
      </c>
      <c r="E7" s="70">
        <f t="shared" si="0"/>
        <v>9455605</v>
      </c>
      <c r="F7" s="70">
        <f t="shared" si="0"/>
        <v>1107704</v>
      </c>
      <c r="G7" s="70">
        <f t="shared" si="0"/>
        <v>7950</v>
      </c>
      <c r="H7" s="70">
        <f t="shared" si="0"/>
        <v>1435124</v>
      </c>
      <c r="I7" s="70">
        <f t="shared" si="0"/>
        <v>5437164</v>
      </c>
      <c r="J7" s="70">
        <f t="shared" si="0"/>
        <v>2556227</v>
      </c>
      <c r="K7" s="70">
        <f t="shared" si="0"/>
        <v>1467663</v>
      </c>
      <c r="L7" s="70">
        <f t="shared" si="0"/>
        <v>22580533</v>
      </c>
      <c r="M7" s="70">
        <f t="shared" si="0"/>
        <v>5803458</v>
      </c>
      <c r="N7" s="70">
        <f t="shared" si="0"/>
        <v>1388837</v>
      </c>
      <c r="O7" s="70">
        <f t="shared" si="0"/>
        <v>105611</v>
      </c>
      <c r="P7" s="70">
        <f t="shared" si="0"/>
        <v>24304</v>
      </c>
      <c r="Q7" s="70">
        <f t="shared" si="0"/>
        <v>0</v>
      </c>
      <c r="R7" s="70">
        <f t="shared" si="0"/>
        <v>1157998</v>
      </c>
      <c r="S7" s="70">
        <f t="shared" si="0"/>
        <v>1261120</v>
      </c>
      <c r="T7" s="70">
        <f t="shared" si="0"/>
        <v>100924</v>
      </c>
      <c r="U7" s="70">
        <f t="shared" si="0"/>
        <v>4414621</v>
      </c>
      <c r="V7" s="70">
        <f t="shared" si="0"/>
        <v>37839596</v>
      </c>
      <c r="W7" s="70">
        <f t="shared" si="0"/>
        <v>10844442</v>
      </c>
      <c r="X7" s="70">
        <f t="shared" si="0"/>
        <v>1213315</v>
      </c>
      <c r="Y7" s="70">
        <f t="shared" si="0"/>
        <v>32254</v>
      </c>
      <c r="Z7" s="70">
        <f t="shared" si="0"/>
        <v>1435124</v>
      </c>
      <c r="AA7" s="70">
        <f t="shared" si="0"/>
        <v>6595162</v>
      </c>
      <c r="AB7" s="70">
        <f t="shared" si="0"/>
        <v>3817347</v>
      </c>
      <c r="AC7" s="70">
        <f t="shared" si="0"/>
        <v>1568587</v>
      </c>
      <c r="AD7" s="70">
        <f t="shared" si="0"/>
        <v>26995154</v>
      </c>
    </row>
    <row r="8" spans="1:30" s="50" customFormat="1" ht="12" customHeight="1">
      <c r="A8" s="51" t="s">
        <v>251</v>
      </c>
      <c r="B8" s="64" t="s">
        <v>299</v>
      </c>
      <c r="C8" s="51" t="s">
        <v>300</v>
      </c>
      <c r="D8" s="72">
        <f aca="true" t="shared" si="1" ref="D8:D48">SUM(E8,+L8)</f>
        <v>11824977</v>
      </c>
      <c r="E8" s="72">
        <f aca="true" t="shared" si="2" ref="E8:E48">+SUM(F8:I8,K8)</f>
        <v>3932757</v>
      </c>
      <c r="F8" s="72">
        <v>756982</v>
      </c>
      <c r="G8" s="72"/>
      <c r="H8" s="72">
        <v>717100</v>
      </c>
      <c r="I8" s="72">
        <v>1957018</v>
      </c>
      <c r="J8" s="73">
        <v>0</v>
      </c>
      <c r="K8" s="72">
        <v>501657</v>
      </c>
      <c r="L8" s="72">
        <v>7892220</v>
      </c>
      <c r="M8" s="72">
        <f aca="true" t="shared" si="3" ref="M8:M48">SUM(N8,+U8)</f>
        <v>1376480</v>
      </c>
      <c r="N8" s="72">
        <f aca="true" t="shared" si="4" ref="N8:N48">+SUM(O8:R8,T8)</f>
        <v>252960</v>
      </c>
      <c r="O8" s="72">
        <v>8089</v>
      </c>
      <c r="P8" s="72">
        <v>19000</v>
      </c>
      <c r="Q8" s="72">
        <v>0</v>
      </c>
      <c r="R8" s="72">
        <v>220803</v>
      </c>
      <c r="S8" s="73">
        <v>0</v>
      </c>
      <c r="T8" s="72">
        <v>5068</v>
      </c>
      <c r="U8" s="72">
        <v>1123520</v>
      </c>
      <c r="V8" s="72">
        <f aca="true" t="shared" si="5" ref="V8:V48">+SUM(D8,M8)</f>
        <v>13201457</v>
      </c>
      <c r="W8" s="72">
        <f aca="true" t="shared" si="6" ref="W8:W48">+SUM(E8,N8)</f>
        <v>4185717</v>
      </c>
      <c r="X8" s="72">
        <f aca="true" t="shared" si="7" ref="X8:X48">+SUM(F8,O8)</f>
        <v>765071</v>
      </c>
      <c r="Y8" s="72">
        <f aca="true" t="shared" si="8" ref="Y8:Y48">+SUM(G8,P8)</f>
        <v>19000</v>
      </c>
      <c r="Z8" s="72">
        <f aca="true" t="shared" si="9" ref="Z8:Z48">+SUM(H8,Q8)</f>
        <v>717100</v>
      </c>
      <c r="AA8" s="72">
        <f aca="true" t="shared" si="10" ref="AA8:AA48">+SUM(I8,R8)</f>
        <v>2177821</v>
      </c>
      <c r="AB8" s="73">
        <v>0</v>
      </c>
      <c r="AC8" s="72">
        <f aca="true" t="shared" si="11" ref="AC8:AC48">+SUM(K8,T8)</f>
        <v>506725</v>
      </c>
      <c r="AD8" s="72">
        <f aca="true" t="shared" si="12" ref="AD8:AD48">+SUM(L8,U8)</f>
        <v>9015740</v>
      </c>
    </row>
    <row r="9" spans="1:30" s="50" customFormat="1" ht="12" customHeight="1">
      <c r="A9" s="51" t="s">
        <v>297</v>
      </c>
      <c r="B9" s="64" t="s">
        <v>301</v>
      </c>
      <c r="C9" s="51" t="s">
        <v>302</v>
      </c>
      <c r="D9" s="72">
        <f t="shared" si="1"/>
        <v>3174440</v>
      </c>
      <c r="E9" s="72">
        <f t="shared" si="2"/>
        <v>957415</v>
      </c>
      <c r="F9" s="72">
        <v>9731</v>
      </c>
      <c r="G9" s="72">
        <v>0</v>
      </c>
      <c r="H9" s="72">
        <v>1000</v>
      </c>
      <c r="I9" s="72">
        <v>804768</v>
      </c>
      <c r="J9" s="73">
        <v>0</v>
      </c>
      <c r="K9" s="72">
        <v>141916</v>
      </c>
      <c r="L9" s="72">
        <v>2217025</v>
      </c>
      <c r="M9" s="72">
        <f t="shared" si="3"/>
        <v>268725</v>
      </c>
      <c r="N9" s="72">
        <f t="shared" si="4"/>
        <v>74826</v>
      </c>
      <c r="O9" s="72">
        <v>0</v>
      </c>
      <c r="P9" s="72">
        <v>0</v>
      </c>
      <c r="Q9" s="72">
        <v>0</v>
      </c>
      <c r="R9" s="72">
        <v>51673</v>
      </c>
      <c r="S9" s="73">
        <v>0</v>
      </c>
      <c r="T9" s="72">
        <v>23153</v>
      </c>
      <c r="U9" s="72">
        <v>193899</v>
      </c>
      <c r="V9" s="72">
        <f t="shared" si="5"/>
        <v>3443165</v>
      </c>
      <c r="W9" s="72">
        <f t="shared" si="6"/>
        <v>1032241</v>
      </c>
      <c r="X9" s="72">
        <f t="shared" si="7"/>
        <v>9731</v>
      </c>
      <c r="Y9" s="72">
        <f t="shared" si="8"/>
        <v>0</v>
      </c>
      <c r="Z9" s="72">
        <f t="shared" si="9"/>
        <v>1000</v>
      </c>
      <c r="AA9" s="72">
        <f t="shared" si="10"/>
        <v>856441</v>
      </c>
      <c r="AB9" s="73">
        <v>0</v>
      </c>
      <c r="AC9" s="72">
        <f t="shared" si="11"/>
        <v>165069</v>
      </c>
      <c r="AD9" s="72">
        <f t="shared" si="12"/>
        <v>2410924</v>
      </c>
    </row>
    <row r="10" spans="1:30" s="50" customFormat="1" ht="12" customHeight="1">
      <c r="A10" s="51" t="s">
        <v>251</v>
      </c>
      <c r="B10" s="64" t="s">
        <v>303</v>
      </c>
      <c r="C10" s="51" t="s">
        <v>304</v>
      </c>
      <c r="D10" s="72">
        <f t="shared" si="1"/>
        <v>1174507</v>
      </c>
      <c r="E10" s="72">
        <f t="shared" si="2"/>
        <v>272700</v>
      </c>
      <c r="F10" s="72">
        <v>0</v>
      </c>
      <c r="G10" s="72">
        <v>0</v>
      </c>
      <c r="H10" s="72">
        <v>0</v>
      </c>
      <c r="I10" s="72">
        <v>251128</v>
      </c>
      <c r="J10" s="73">
        <v>0</v>
      </c>
      <c r="K10" s="72">
        <v>21572</v>
      </c>
      <c r="L10" s="72">
        <v>901807</v>
      </c>
      <c r="M10" s="72">
        <f t="shared" si="3"/>
        <v>239322</v>
      </c>
      <c r="N10" s="72">
        <f t="shared" si="4"/>
        <v>47934</v>
      </c>
      <c r="O10" s="72">
        <v>0</v>
      </c>
      <c r="P10" s="72">
        <v>0</v>
      </c>
      <c r="Q10" s="72">
        <v>0</v>
      </c>
      <c r="R10" s="72">
        <v>47934</v>
      </c>
      <c r="S10" s="73">
        <v>0</v>
      </c>
      <c r="T10" s="72">
        <v>0</v>
      </c>
      <c r="U10" s="72">
        <v>191388</v>
      </c>
      <c r="V10" s="72">
        <f t="shared" si="5"/>
        <v>1413829</v>
      </c>
      <c r="W10" s="72">
        <f t="shared" si="6"/>
        <v>320634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299062</v>
      </c>
      <c r="AB10" s="73">
        <v>0</v>
      </c>
      <c r="AC10" s="72">
        <f t="shared" si="11"/>
        <v>21572</v>
      </c>
      <c r="AD10" s="72">
        <f t="shared" si="12"/>
        <v>1093195</v>
      </c>
    </row>
    <row r="11" spans="1:30" s="50" customFormat="1" ht="12" customHeight="1">
      <c r="A11" s="51" t="s">
        <v>297</v>
      </c>
      <c r="B11" s="64" t="s">
        <v>305</v>
      </c>
      <c r="C11" s="51" t="s">
        <v>306</v>
      </c>
      <c r="D11" s="72">
        <f t="shared" si="1"/>
        <v>1156789</v>
      </c>
      <c r="E11" s="72">
        <f t="shared" si="2"/>
        <v>429956</v>
      </c>
      <c r="F11" s="72">
        <v>182283</v>
      </c>
      <c r="G11" s="72">
        <v>0</v>
      </c>
      <c r="H11" s="72">
        <v>0</v>
      </c>
      <c r="I11" s="72">
        <v>175433</v>
      </c>
      <c r="J11" s="73">
        <v>0</v>
      </c>
      <c r="K11" s="72">
        <v>72240</v>
      </c>
      <c r="L11" s="72">
        <v>726833</v>
      </c>
      <c r="M11" s="72">
        <f t="shared" si="3"/>
        <v>139433</v>
      </c>
      <c r="N11" s="72">
        <f t="shared" si="4"/>
        <v>54185</v>
      </c>
      <c r="O11" s="72">
        <v>11000</v>
      </c>
      <c r="P11" s="72">
        <v>0</v>
      </c>
      <c r="Q11" s="72">
        <v>0</v>
      </c>
      <c r="R11" s="72">
        <v>26187</v>
      </c>
      <c r="S11" s="73">
        <v>0</v>
      </c>
      <c r="T11" s="72">
        <v>16998</v>
      </c>
      <c r="U11" s="72">
        <v>85248</v>
      </c>
      <c r="V11" s="72">
        <f t="shared" si="5"/>
        <v>1296222</v>
      </c>
      <c r="W11" s="72">
        <f t="shared" si="6"/>
        <v>484141</v>
      </c>
      <c r="X11" s="72">
        <f t="shared" si="7"/>
        <v>193283</v>
      </c>
      <c r="Y11" s="72">
        <f t="shared" si="8"/>
        <v>0</v>
      </c>
      <c r="Z11" s="72">
        <f t="shared" si="9"/>
        <v>0</v>
      </c>
      <c r="AA11" s="72">
        <f t="shared" si="10"/>
        <v>201620</v>
      </c>
      <c r="AB11" s="73">
        <v>0</v>
      </c>
      <c r="AC11" s="72">
        <f t="shared" si="11"/>
        <v>89238</v>
      </c>
      <c r="AD11" s="72">
        <f t="shared" si="12"/>
        <v>812081</v>
      </c>
    </row>
    <row r="12" spans="1:30" s="50" customFormat="1" ht="12" customHeight="1">
      <c r="A12" s="53" t="s">
        <v>251</v>
      </c>
      <c r="B12" s="54" t="s">
        <v>307</v>
      </c>
      <c r="C12" s="53" t="s">
        <v>308</v>
      </c>
      <c r="D12" s="74">
        <f t="shared" si="1"/>
        <v>567554</v>
      </c>
      <c r="E12" s="74">
        <f t="shared" si="2"/>
        <v>157349</v>
      </c>
      <c r="F12" s="74">
        <v>0</v>
      </c>
      <c r="G12" s="74">
        <v>0</v>
      </c>
      <c r="H12" s="74">
        <v>0</v>
      </c>
      <c r="I12" s="74">
        <v>157349</v>
      </c>
      <c r="J12" s="75">
        <v>0</v>
      </c>
      <c r="K12" s="74">
        <v>0</v>
      </c>
      <c r="L12" s="74">
        <v>410205</v>
      </c>
      <c r="M12" s="74">
        <f t="shared" si="3"/>
        <v>385702</v>
      </c>
      <c r="N12" s="74">
        <f t="shared" si="4"/>
        <v>111046</v>
      </c>
      <c r="O12" s="74">
        <v>0</v>
      </c>
      <c r="P12" s="74">
        <v>0</v>
      </c>
      <c r="Q12" s="74">
        <v>0</v>
      </c>
      <c r="R12" s="74">
        <v>111046</v>
      </c>
      <c r="S12" s="75">
        <v>0</v>
      </c>
      <c r="T12" s="74">
        <v>0</v>
      </c>
      <c r="U12" s="74">
        <v>274656</v>
      </c>
      <c r="V12" s="74">
        <f t="shared" si="5"/>
        <v>953256</v>
      </c>
      <c r="W12" s="74">
        <f t="shared" si="6"/>
        <v>268395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268395</v>
      </c>
      <c r="AB12" s="75">
        <v>0</v>
      </c>
      <c r="AC12" s="74">
        <f t="shared" si="11"/>
        <v>0</v>
      </c>
      <c r="AD12" s="74">
        <f t="shared" si="12"/>
        <v>684861</v>
      </c>
    </row>
    <row r="13" spans="1:30" s="50" customFormat="1" ht="12" customHeight="1">
      <c r="A13" s="53" t="s">
        <v>297</v>
      </c>
      <c r="B13" s="54" t="s">
        <v>309</v>
      </c>
      <c r="C13" s="53" t="s">
        <v>310</v>
      </c>
      <c r="D13" s="74">
        <f t="shared" si="1"/>
        <v>426591</v>
      </c>
      <c r="E13" s="74">
        <f t="shared" si="2"/>
        <v>6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6</v>
      </c>
      <c r="L13" s="74">
        <v>426585</v>
      </c>
      <c r="M13" s="74">
        <f t="shared" si="3"/>
        <v>118068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118068</v>
      </c>
      <c r="V13" s="74">
        <f t="shared" si="5"/>
        <v>544659</v>
      </c>
      <c r="W13" s="74">
        <f t="shared" si="6"/>
        <v>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6</v>
      </c>
      <c r="AD13" s="74">
        <f t="shared" si="12"/>
        <v>544653</v>
      </c>
    </row>
    <row r="14" spans="1:30" s="50" customFormat="1" ht="12" customHeight="1">
      <c r="A14" s="53" t="s">
        <v>251</v>
      </c>
      <c r="B14" s="54" t="s">
        <v>311</v>
      </c>
      <c r="C14" s="53" t="s">
        <v>312</v>
      </c>
      <c r="D14" s="74">
        <f t="shared" si="1"/>
        <v>273385</v>
      </c>
      <c r="E14" s="74">
        <f t="shared" si="2"/>
        <v>410</v>
      </c>
      <c r="F14" s="74">
        <v>0</v>
      </c>
      <c r="G14" s="74">
        <v>0</v>
      </c>
      <c r="H14" s="74">
        <v>0</v>
      </c>
      <c r="I14" s="74">
        <v>382</v>
      </c>
      <c r="J14" s="75">
        <v>0</v>
      </c>
      <c r="K14" s="74">
        <v>28</v>
      </c>
      <c r="L14" s="74">
        <v>272975</v>
      </c>
      <c r="M14" s="74">
        <f t="shared" si="3"/>
        <v>66405</v>
      </c>
      <c r="N14" s="74">
        <f t="shared" si="4"/>
        <v>14467</v>
      </c>
      <c r="O14" s="74">
        <v>1116</v>
      </c>
      <c r="P14" s="74">
        <v>705</v>
      </c>
      <c r="Q14" s="74">
        <v>0</v>
      </c>
      <c r="R14" s="74">
        <v>12638</v>
      </c>
      <c r="S14" s="75">
        <v>0</v>
      </c>
      <c r="T14" s="74">
        <v>8</v>
      </c>
      <c r="U14" s="74">
        <v>51938</v>
      </c>
      <c r="V14" s="74">
        <f t="shared" si="5"/>
        <v>339790</v>
      </c>
      <c r="W14" s="74">
        <f t="shared" si="6"/>
        <v>14877</v>
      </c>
      <c r="X14" s="74">
        <f t="shared" si="7"/>
        <v>1116</v>
      </c>
      <c r="Y14" s="74">
        <f t="shared" si="8"/>
        <v>705</v>
      </c>
      <c r="Z14" s="74">
        <f t="shared" si="9"/>
        <v>0</v>
      </c>
      <c r="AA14" s="74">
        <f t="shared" si="10"/>
        <v>13020</v>
      </c>
      <c r="AB14" s="75">
        <v>0</v>
      </c>
      <c r="AC14" s="74">
        <f t="shared" si="11"/>
        <v>36</v>
      </c>
      <c r="AD14" s="74">
        <f t="shared" si="12"/>
        <v>324913</v>
      </c>
    </row>
    <row r="15" spans="1:30" s="50" customFormat="1" ht="12" customHeight="1">
      <c r="A15" s="53" t="s">
        <v>297</v>
      </c>
      <c r="B15" s="54" t="s">
        <v>313</v>
      </c>
      <c r="C15" s="53" t="s">
        <v>314</v>
      </c>
      <c r="D15" s="74">
        <f t="shared" si="1"/>
        <v>555726</v>
      </c>
      <c r="E15" s="74">
        <f t="shared" si="2"/>
        <v>231360</v>
      </c>
      <c r="F15" s="74">
        <v>49179</v>
      </c>
      <c r="G15" s="74">
        <v>0</v>
      </c>
      <c r="H15" s="74">
        <v>77800</v>
      </c>
      <c r="I15" s="74">
        <v>104257</v>
      </c>
      <c r="J15" s="75">
        <v>0</v>
      </c>
      <c r="K15" s="74">
        <v>124</v>
      </c>
      <c r="L15" s="74">
        <v>324366</v>
      </c>
      <c r="M15" s="74">
        <f t="shared" si="3"/>
        <v>131653</v>
      </c>
      <c r="N15" s="74">
        <f t="shared" si="4"/>
        <v>38792</v>
      </c>
      <c r="O15" s="74">
        <v>9368</v>
      </c>
      <c r="P15" s="74">
        <v>0</v>
      </c>
      <c r="Q15" s="74">
        <v>0</v>
      </c>
      <c r="R15" s="74">
        <v>29391</v>
      </c>
      <c r="S15" s="75">
        <v>0</v>
      </c>
      <c r="T15" s="74">
        <v>33</v>
      </c>
      <c r="U15" s="74">
        <v>92861</v>
      </c>
      <c r="V15" s="74">
        <f t="shared" si="5"/>
        <v>687379</v>
      </c>
      <c r="W15" s="74">
        <f t="shared" si="6"/>
        <v>270152</v>
      </c>
      <c r="X15" s="74">
        <f t="shared" si="7"/>
        <v>58547</v>
      </c>
      <c r="Y15" s="74">
        <f t="shared" si="8"/>
        <v>0</v>
      </c>
      <c r="Z15" s="74">
        <f t="shared" si="9"/>
        <v>77800</v>
      </c>
      <c r="AA15" s="74">
        <f t="shared" si="10"/>
        <v>133648</v>
      </c>
      <c r="AB15" s="75">
        <v>0</v>
      </c>
      <c r="AC15" s="74">
        <f t="shared" si="11"/>
        <v>157</v>
      </c>
      <c r="AD15" s="74">
        <f t="shared" si="12"/>
        <v>417227</v>
      </c>
    </row>
    <row r="16" spans="1:30" s="50" customFormat="1" ht="12" customHeight="1">
      <c r="A16" s="53" t="s">
        <v>251</v>
      </c>
      <c r="B16" s="54" t="s">
        <v>315</v>
      </c>
      <c r="C16" s="53" t="s">
        <v>316</v>
      </c>
      <c r="D16" s="74">
        <f t="shared" si="1"/>
        <v>474213</v>
      </c>
      <c r="E16" s="74">
        <f t="shared" si="2"/>
        <v>118995</v>
      </c>
      <c r="F16" s="74">
        <v>0</v>
      </c>
      <c r="G16" s="74">
        <v>7950</v>
      </c>
      <c r="H16" s="74">
        <v>0</v>
      </c>
      <c r="I16" s="74">
        <v>95173</v>
      </c>
      <c r="J16" s="75">
        <v>0</v>
      </c>
      <c r="K16" s="74">
        <v>15872</v>
      </c>
      <c r="L16" s="74">
        <v>355218</v>
      </c>
      <c r="M16" s="74">
        <f t="shared" si="3"/>
        <v>19040</v>
      </c>
      <c r="N16" s="74">
        <f t="shared" si="4"/>
        <v>15076</v>
      </c>
      <c r="O16" s="74">
        <v>0</v>
      </c>
      <c r="P16" s="74">
        <v>0</v>
      </c>
      <c r="Q16" s="74">
        <v>0</v>
      </c>
      <c r="R16" s="74">
        <v>15073</v>
      </c>
      <c r="S16" s="75">
        <v>0</v>
      </c>
      <c r="T16" s="74">
        <v>3</v>
      </c>
      <c r="U16" s="74">
        <v>3964</v>
      </c>
      <c r="V16" s="74">
        <f t="shared" si="5"/>
        <v>493253</v>
      </c>
      <c r="W16" s="74">
        <f t="shared" si="6"/>
        <v>134071</v>
      </c>
      <c r="X16" s="74">
        <f t="shared" si="7"/>
        <v>0</v>
      </c>
      <c r="Y16" s="74">
        <f t="shared" si="8"/>
        <v>7950</v>
      </c>
      <c r="Z16" s="74">
        <f t="shared" si="9"/>
        <v>0</v>
      </c>
      <c r="AA16" s="74">
        <f t="shared" si="10"/>
        <v>110246</v>
      </c>
      <c r="AB16" s="75">
        <v>0</v>
      </c>
      <c r="AC16" s="74">
        <f t="shared" si="11"/>
        <v>15875</v>
      </c>
      <c r="AD16" s="74">
        <f t="shared" si="12"/>
        <v>359182</v>
      </c>
    </row>
    <row r="17" spans="1:30" s="50" customFormat="1" ht="12" customHeight="1">
      <c r="A17" s="53" t="s">
        <v>297</v>
      </c>
      <c r="B17" s="54" t="s">
        <v>317</v>
      </c>
      <c r="C17" s="53" t="s">
        <v>318</v>
      </c>
      <c r="D17" s="74">
        <f t="shared" si="1"/>
        <v>724123</v>
      </c>
      <c r="E17" s="74">
        <f t="shared" si="2"/>
        <v>189698</v>
      </c>
      <c r="F17" s="74">
        <v>0</v>
      </c>
      <c r="G17" s="74">
        <v>0</v>
      </c>
      <c r="H17" s="74">
        <v>0</v>
      </c>
      <c r="I17" s="74">
        <v>155785</v>
      </c>
      <c r="J17" s="75">
        <v>0</v>
      </c>
      <c r="K17" s="74">
        <v>33913</v>
      </c>
      <c r="L17" s="74">
        <v>534425</v>
      </c>
      <c r="M17" s="74">
        <f t="shared" si="3"/>
        <v>251775</v>
      </c>
      <c r="N17" s="74">
        <f t="shared" si="4"/>
        <v>42738</v>
      </c>
      <c r="O17" s="74">
        <v>0</v>
      </c>
      <c r="P17" s="74">
        <v>0</v>
      </c>
      <c r="Q17" s="74">
        <v>0</v>
      </c>
      <c r="R17" s="74">
        <v>42738</v>
      </c>
      <c r="S17" s="75">
        <v>0</v>
      </c>
      <c r="T17" s="74">
        <v>0</v>
      </c>
      <c r="U17" s="74">
        <v>209037</v>
      </c>
      <c r="V17" s="74">
        <f t="shared" si="5"/>
        <v>975898</v>
      </c>
      <c r="W17" s="74">
        <f t="shared" si="6"/>
        <v>232436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198523</v>
      </c>
      <c r="AB17" s="75">
        <v>0</v>
      </c>
      <c r="AC17" s="74">
        <f t="shared" si="11"/>
        <v>33913</v>
      </c>
      <c r="AD17" s="74">
        <f t="shared" si="12"/>
        <v>743462</v>
      </c>
    </row>
    <row r="18" spans="1:30" s="50" customFormat="1" ht="12" customHeight="1">
      <c r="A18" s="53" t="s">
        <v>251</v>
      </c>
      <c r="B18" s="54" t="s">
        <v>319</v>
      </c>
      <c r="C18" s="53" t="s">
        <v>320</v>
      </c>
      <c r="D18" s="74">
        <f t="shared" si="1"/>
        <v>767238</v>
      </c>
      <c r="E18" s="74">
        <f t="shared" si="2"/>
        <v>220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220</v>
      </c>
      <c r="L18" s="74">
        <v>767018</v>
      </c>
      <c r="M18" s="74">
        <f t="shared" si="3"/>
        <v>353902</v>
      </c>
      <c r="N18" s="74">
        <f t="shared" si="4"/>
        <v>49054</v>
      </c>
      <c r="O18" s="74">
        <v>3669</v>
      </c>
      <c r="P18" s="74">
        <v>0</v>
      </c>
      <c r="Q18" s="74">
        <v>0</v>
      </c>
      <c r="R18" s="74">
        <v>45385</v>
      </c>
      <c r="S18" s="75">
        <v>0</v>
      </c>
      <c r="T18" s="74">
        <v>0</v>
      </c>
      <c r="U18" s="74">
        <v>304848</v>
      </c>
      <c r="V18" s="74">
        <f t="shared" si="5"/>
        <v>1121140</v>
      </c>
      <c r="W18" s="74">
        <f t="shared" si="6"/>
        <v>49274</v>
      </c>
      <c r="X18" s="74">
        <f t="shared" si="7"/>
        <v>3669</v>
      </c>
      <c r="Y18" s="74">
        <f t="shared" si="8"/>
        <v>0</v>
      </c>
      <c r="Z18" s="74">
        <f t="shared" si="9"/>
        <v>0</v>
      </c>
      <c r="AA18" s="74">
        <f t="shared" si="10"/>
        <v>45385</v>
      </c>
      <c r="AB18" s="75">
        <v>0</v>
      </c>
      <c r="AC18" s="74">
        <f t="shared" si="11"/>
        <v>220</v>
      </c>
      <c r="AD18" s="74">
        <f t="shared" si="12"/>
        <v>1071866</v>
      </c>
    </row>
    <row r="19" spans="1:30" s="50" customFormat="1" ht="12" customHeight="1">
      <c r="A19" s="53" t="s">
        <v>297</v>
      </c>
      <c r="B19" s="54" t="s">
        <v>321</v>
      </c>
      <c r="C19" s="53" t="s">
        <v>322</v>
      </c>
      <c r="D19" s="74">
        <f t="shared" si="1"/>
        <v>665991</v>
      </c>
      <c r="E19" s="74">
        <f t="shared" si="2"/>
        <v>33711</v>
      </c>
      <c r="F19" s="74">
        <v>0</v>
      </c>
      <c r="G19" s="74">
        <v>0</v>
      </c>
      <c r="H19" s="74">
        <v>0</v>
      </c>
      <c r="I19" s="74">
        <v>18808</v>
      </c>
      <c r="J19" s="75">
        <v>0</v>
      </c>
      <c r="K19" s="74">
        <v>14903</v>
      </c>
      <c r="L19" s="74">
        <v>632280</v>
      </c>
      <c r="M19" s="74">
        <f t="shared" si="3"/>
        <v>113835</v>
      </c>
      <c r="N19" s="74">
        <f t="shared" si="4"/>
        <v>3199</v>
      </c>
      <c r="O19" s="74">
        <v>0</v>
      </c>
      <c r="P19" s="74">
        <v>0</v>
      </c>
      <c r="Q19" s="74">
        <v>0</v>
      </c>
      <c r="R19" s="74">
        <v>3199</v>
      </c>
      <c r="S19" s="75">
        <v>0</v>
      </c>
      <c r="T19" s="74">
        <v>0</v>
      </c>
      <c r="U19" s="74">
        <v>110636</v>
      </c>
      <c r="V19" s="74">
        <f t="shared" si="5"/>
        <v>779826</v>
      </c>
      <c r="W19" s="74">
        <f t="shared" si="6"/>
        <v>36910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22007</v>
      </c>
      <c r="AB19" s="75">
        <v>0</v>
      </c>
      <c r="AC19" s="74">
        <f t="shared" si="11"/>
        <v>14903</v>
      </c>
      <c r="AD19" s="74">
        <f t="shared" si="12"/>
        <v>742916</v>
      </c>
    </row>
    <row r="20" spans="1:30" s="50" customFormat="1" ht="12" customHeight="1">
      <c r="A20" s="53" t="s">
        <v>251</v>
      </c>
      <c r="B20" s="54" t="s">
        <v>323</v>
      </c>
      <c r="C20" s="53" t="s">
        <v>324</v>
      </c>
      <c r="D20" s="74">
        <f t="shared" si="1"/>
        <v>384718</v>
      </c>
      <c r="E20" s="74">
        <f t="shared" si="2"/>
        <v>127114</v>
      </c>
      <c r="F20" s="74">
        <v>0</v>
      </c>
      <c r="G20" s="74">
        <v>0</v>
      </c>
      <c r="H20" s="74">
        <v>0</v>
      </c>
      <c r="I20" s="74">
        <v>109146</v>
      </c>
      <c r="J20" s="75">
        <v>0</v>
      </c>
      <c r="K20" s="74">
        <v>17968</v>
      </c>
      <c r="L20" s="74">
        <v>257604</v>
      </c>
      <c r="M20" s="74">
        <f t="shared" si="3"/>
        <v>61855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61855</v>
      </c>
      <c r="V20" s="74">
        <f t="shared" si="5"/>
        <v>446573</v>
      </c>
      <c r="W20" s="74">
        <f t="shared" si="6"/>
        <v>127114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109146</v>
      </c>
      <c r="AB20" s="75">
        <v>0</v>
      </c>
      <c r="AC20" s="74">
        <f t="shared" si="11"/>
        <v>17968</v>
      </c>
      <c r="AD20" s="74">
        <f t="shared" si="12"/>
        <v>319459</v>
      </c>
    </row>
    <row r="21" spans="1:30" s="50" customFormat="1" ht="12" customHeight="1">
      <c r="A21" s="53" t="s">
        <v>297</v>
      </c>
      <c r="B21" s="54" t="s">
        <v>325</v>
      </c>
      <c r="C21" s="53" t="s">
        <v>326</v>
      </c>
      <c r="D21" s="74">
        <f t="shared" si="1"/>
        <v>375084</v>
      </c>
      <c r="E21" s="74">
        <f t="shared" si="2"/>
        <v>3558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3558</v>
      </c>
      <c r="L21" s="74">
        <v>371526</v>
      </c>
      <c r="M21" s="74">
        <f t="shared" si="3"/>
        <v>158263</v>
      </c>
      <c r="N21" s="74">
        <f t="shared" si="4"/>
        <v>51626</v>
      </c>
      <c r="O21" s="74">
        <v>0</v>
      </c>
      <c r="P21" s="74">
        <v>0</v>
      </c>
      <c r="Q21" s="74">
        <v>0</v>
      </c>
      <c r="R21" s="74">
        <v>51626</v>
      </c>
      <c r="S21" s="75">
        <v>0</v>
      </c>
      <c r="T21" s="74">
        <v>0</v>
      </c>
      <c r="U21" s="74">
        <v>106637</v>
      </c>
      <c r="V21" s="74">
        <f t="shared" si="5"/>
        <v>533347</v>
      </c>
      <c r="W21" s="74">
        <f t="shared" si="6"/>
        <v>55184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51626</v>
      </c>
      <c r="AB21" s="75">
        <v>0</v>
      </c>
      <c r="AC21" s="74">
        <f t="shared" si="11"/>
        <v>3558</v>
      </c>
      <c r="AD21" s="74">
        <f t="shared" si="12"/>
        <v>478163</v>
      </c>
    </row>
    <row r="22" spans="1:30" s="50" customFormat="1" ht="12" customHeight="1">
      <c r="A22" s="53" t="s">
        <v>251</v>
      </c>
      <c r="B22" s="54" t="s">
        <v>327</v>
      </c>
      <c r="C22" s="53" t="s">
        <v>328</v>
      </c>
      <c r="D22" s="74">
        <f t="shared" si="1"/>
        <v>2605694</v>
      </c>
      <c r="E22" s="74">
        <f t="shared" si="2"/>
        <v>561251</v>
      </c>
      <c r="F22" s="74">
        <v>0</v>
      </c>
      <c r="G22" s="74">
        <v>0</v>
      </c>
      <c r="H22" s="74">
        <v>0</v>
      </c>
      <c r="I22" s="74">
        <v>502655</v>
      </c>
      <c r="J22" s="75">
        <v>0</v>
      </c>
      <c r="K22" s="74">
        <v>58596</v>
      </c>
      <c r="L22" s="74">
        <v>2044443</v>
      </c>
      <c r="M22" s="74">
        <f t="shared" si="3"/>
        <v>787121</v>
      </c>
      <c r="N22" s="74">
        <f t="shared" si="4"/>
        <v>142235</v>
      </c>
      <c r="O22" s="74">
        <v>15788</v>
      </c>
      <c r="P22" s="74">
        <v>4599</v>
      </c>
      <c r="Q22" s="74">
        <v>0</v>
      </c>
      <c r="R22" s="74">
        <v>107980</v>
      </c>
      <c r="S22" s="75">
        <v>0</v>
      </c>
      <c r="T22" s="74">
        <v>13868</v>
      </c>
      <c r="U22" s="74">
        <v>644886</v>
      </c>
      <c r="V22" s="74">
        <f t="shared" si="5"/>
        <v>3392815</v>
      </c>
      <c r="W22" s="74">
        <f t="shared" si="6"/>
        <v>703486</v>
      </c>
      <c r="X22" s="74">
        <f t="shared" si="7"/>
        <v>15788</v>
      </c>
      <c r="Y22" s="74">
        <f t="shared" si="8"/>
        <v>4599</v>
      </c>
      <c r="Z22" s="74">
        <f t="shared" si="9"/>
        <v>0</v>
      </c>
      <c r="AA22" s="74">
        <f t="shared" si="10"/>
        <v>610635</v>
      </c>
      <c r="AB22" s="75">
        <v>0</v>
      </c>
      <c r="AC22" s="74">
        <f t="shared" si="11"/>
        <v>72464</v>
      </c>
      <c r="AD22" s="74">
        <f t="shared" si="12"/>
        <v>2689329</v>
      </c>
    </row>
    <row r="23" spans="1:30" s="50" customFormat="1" ht="12" customHeight="1">
      <c r="A23" s="53" t="s">
        <v>297</v>
      </c>
      <c r="B23" s="54" t="s">
        <v>329</v>
      </c>
      <c r="C23" s="53" t="s">
        <v>330</v>
      </c>
      <c r="D23" s="74">
        <f t="shared" si="1"/>
        <v>411409</v>
      </c>
      <c r="E23" s="74">
        <f t="shared" si="2"/>
        <v>42315</v>
      </c>
      <c r="F23" s="74">
        <v>705</v>
      </c>
      <c r="G23" s="74">
        <v>0</v>
      </c>
      <c r="H23" s="74">
        <v>0</v>
      </c>
      <c r="I23" s="74">
        <v>26512</v>
      </c>
      <c r="J23" s="75">
        <v>0</v>
      </c>
      <c r="K23" s="74">
        <v>15098</v>
      </c>
      <c r="L23" s="74">
        <v>369094</v>
      </c>
      <c r="M23" s="74">
        <f t="shared" si="3"/>
        <v>187853</v>
      </c>
      <c r="N23" s="74">
        <f t="shared" si="4"/>
        <v>49189</v>
      </c>
      <c r="O23" s="74">
        <v>0</v>
      </c>
      <c r="P23" s="74">
        <v>0</v>
      </c>
      <c r="Q23" s="74">
        <v>0</v>
      </c>
      <c r="R23" s="74">
        <v>49189</v>
      </c>
      <c r="S23" s="75">
        <v>0</v>
      </c>
      <c r="T23" s="74">
        <v>0</v>
      </c>
      <c r="U23" s="74">
        <v>138664</v>
      </c>
      <c r="V23" s="74">
        <f t="shared" si="5"/>
        <v>599262</v>
      </c>
      <c r="W23" s="74">
        <f t="shared" si="6"/>
        <v>91504</v>
      </c>
      <c r="X23" s="74">
        <f t="shared" si="7"/>
        <v>705</v>
      </c>
      <c r="Y23" s="74">
        <f t="shared" si="8"/>
        <v>0</v>
      </c>
      <c r="Z23" s="74">
        <f t="shared" si="9"/>
        <v>0</v>
      </c>
      <c r="AA23" s="74">
        <f t="shared" si="10"/>
        <v>75701</v>
      </c>
      <c r="AB23" s="75">
        <v>0</v>
      </c>
      <c r="AC23" s="74">
        <f t="shared" si="11"/>
        <v>15098</v>
      </c>
      <c r="AD23" s="74">
        <f t="shared" si="12"/>
        <v>507758</v>
      </c>
    </row>
    <row r="24" spans="1:30" s="50" customFormat="1" ht="12" customHeight="1">
      <c r="A24" s="53" t="s">
        <v>251</v>
      </c>
      <c r="B24" s="54" t="s">
        <v>331</v>
      </c>
      <c r="C24" s="53" t="s">
        <v>332</v>
      </c>
      <c r="D24" s="74">
        <f t="shared" si="1"/>
        <v>1640604</v>
      </c>
      <c r="E24" s="74">
        <f t="shared" si="2"/>
        <v>145773</v>
      </c>
      <c r="F24" s="74">
        <v>14648</v>
      </c>
      <c r="G24" s="74">
        <v>0</v>
      </c>
      <c r="H24" s="74">
        <v>0</v>
      </c>
      <c r="I24" s="74">
        <v>93447</v>
      </c>
      <c r="J24" s="75">
        <v>0</v>
      </c>
      <c r="K24" s="74">
        <v>37678</v>
      </c>
      <c r="L24" s="74">
        <v>1494831</v>
      </c>
      <c r="M24" s="74">
        <f t="shared" si="3"/>
        <v>354158</v>
      </c>
      <c r="N24" s="74">
        <f t="shared" si="4"/>
        <v>82813</v>
      </c>
      <c r="O24" s="74">
        <v>0</v>
      </c>
      <c r="P24" s="74">
        <v>0</v>
      </c>
      <c r="Q24" s="74">
        <v>0</v>
      </c>
      <c r="R24" s="74">
        <v>82813</v>
      </c>
      <c r="S24" s="75">
        <v>0</v>
      </c>
      <c r="T24" s="74">
        <v>0</v>
      </c>
      <c r="U24" s="74">
        <v>271345</v>
      </c>
      <c r="V24" s="74">
        <f t="shared" si="5"/>
        <v>1994762</v>
      </c>
      <c r="W24" s="74">
        <f t="shared" si="6"/>
        <v>228586</v>
      </c>
      <c r="X24" s="74">
        <f t="shared" si="7"/>
        <v>14648</v>
      </c>
      <c r="Y24" s="74">
        <f t="shared" si="8"/>
        <v>0</v>
      </c>
      <c r="Z24" s="74">
        <f t="shared" si="9"/>
        <v>0</v>
      </c>
      <c r="AA24" s="74">
        <f t="shared" si="10"/>
        <v>176260</v>
      </c>
      <c r="AB24" s="75">
        <v>0</v>
      </c>
      <c r="AC24" s="74">
        <f t="shared" si="11"/>
        <v>37678</v>
      </c>
      <c r="AD24" s="74">
        <f t="shared" si="12"/>
        <v>1766176</v>
      </c>
    </row>
    <row r="25" spans="1:30" s="50" customFormat="1" ht="12" customHeight="1">
      <c r="A25" s="53" t="s">
        <v>333</v>
      </c>
      <c r="B25" s="54" t="s">
        <v>334</v>
      </c>
      <c r="C25" s="53" t="s">
        <v>335</v>
      </c>
      <c r="D25" s="74">
        <f t="shared" si="1"/>
        <v>917210</v>
      </c>
      <c r="E25" s="74">
        <f t="shared" si="2"/>
        <v>673134</v>
      </c>
      <c r="F25" s="74">
        <v>0</v>
      </c>
      <c r="G25" s="74">
        <v>0</v>
      </c>
      <c r="H25" s="74">
        <v>341600</v>
      </c>
      <c r="I25" s="74">
        <v>106797</v>
      </c>
      <c r="J25" s="75">
        <v>0</v>
      </c>
      <c r="K25" s="74">
        <v>224737</v>
      </c>
      <c r="L25" s="74">
        <v>244076</v>
      </c>
      <c r="M25" s="74">
        <f t="shared" si="3"/>
        <v>103238</v>
      </c>
      <c r="N25" s="74">
        <f t="shared" si="4"/>
        <v>70278</v>
      </c>
      <c r="O25" s="74">
        <v>51400</v>
      </c>
      <c r="P25" s="74">
        <v>0</v>
      </c>
      <c r="Q25" s="74">
        <v>0</v>
      </c>
      <c r="R25" s="74">
        <v>18878</v>
      </c>
      <c r="S25" s="75">
        <v>0</v>
      </c>
      <c r="T25" s="74">
        <v>0</v>
      </c>
      <c r="U25" s="74">
        <v>32960</v>
      </c>
      <c r="V25" s="74">
        <f t="shared" si="5"/>
        <v>1020448</v>
      </c>
      <c r="W25" s="74">
        <f t="shared" si="6"/>
        <v>743412</v>
      </c>
      <c r="X25" s="74">
        <f t="shared" si="7"/>
        <v>51400</v>
      </c>
      <c r="Y25" s="74">
        <f t="shared" si="8"/>
        <v>0</v>
      </c>
      <c r="Z25" s="74">
        <f t="shared" si="9"/>
        <v>341600</v>
      </c>
      <c r="AA25" s="74">
        <f t="shared" si="10"/>
        <v>125675</v>
      </c>
      <c r="AB25" s="75">
        <v>0</v>
      </c>
      <c r="AC25" s="74">
        <f t="shared" si="11"/>
        <v>224737</v>
      </c>
      <c r="AD25" s="74">
        <f t="shared" si="12"/>
        <v>277036</v>
      </c>
    </row>
    <row r="26" spans="1:30" s="50" customFormat="1" ht="12" customHeight="1">
      <c r="A26" s="53" t="s">
        <v>251</v>
      </c>
      <c r="B26" s="54" t="s">
        <v>336</v>
      </c>
      <c r="C26" s="53" t="s">
        <v>337</v>
      </c>
      <c r="D26" s="74">
        <f t="shared" si="1"/>
        <v>1301021</v>
      </c>
      <c r="E26" s="74">
        <f t="shared" si="2"/>
        <v>544127</v>
      </c>
      <c r="F26" s="74">
        <v>33215</v>
      </c>
      <c r="G26" s="74">
        <v>0</v>
      </c>
      <c r="H26" s="74">
        <v>49324</v>
      </c>
      <c r="I26" s="74">
        <v>254053</v>
      </c>
      <c r="J26" s="75">
        <v>0</v>
      </c>
      <c r="K26" s="74">
        <v>207535</v>
      </c>
      <c r="L26" s="74">
        <v>756894</v>
      </c>
      <c r="M26" s="74">
        <f t="shared" si="3"/>
        <v>165368</v>
      </c>
      <c r="N26" s="74">
        <f t="shared" si="4"/>
        <v>145876</v>
      </c>
      <c r="O26" s="74">
        <v>0</v>
      </c>
      <c r="P26" s="74">
        <v>0</v>
      </c>
      <c r="Q26" s="74">
        <v>0</v>
      </c>
      <c r="R26" s="74">
        <v>121709</v>
      </c>
      <c r="S26" s="75">
        <v>0</v>
      </c>
      <c r="T26" s="74">
        <v>24167</v>
      </c>
      <c r="U26" s="74">
        <v>19492</v>
      </c>
      <c r="V26" s="74">
        <f t="shared" si="5"/>
        <v>1466389</v>
      </c>
      <c r="W26" s="74">
        <f t="shared" si="6"/>
        <v>690003</v>
      </c>
      <c r="X26" s="74">
        <f t="shared" si="7"/>
        <v>33215</v>
      </c>
      <c r="Y26" s="74">
        <f t="shared" si="8"/>
        <v>0</v>
      </c>
      <c r="Z26" s="74">
        <f t="shared" si="9"/>
        <v>49324</v>
      </c>
      <c r="AA26" s="74">
        <f t="shared" si="10"/>
        <v>375762</v>
      </c>
      <c r="AB26" s="75">
        <v>0</v>
      </c>
      <c r="AC26" s="74">
        <f t="shared" si="11"/>
        <v>231702</v>
      </c>
      <c r="AD26" s="74">
        <f t="shared" si="12"/>
        <v>776386</v>
      </c>
    </row>
    <row r="27" spans="1:30" s="50" customFormat="1" ht="12" customHeight="1">
      <c r="A27" s="53" t="s">
        <v>333</v>
      </c>
      <c r="B27" s="54" t="s">
        <v>338</v>
      </c>
      <c r="C27" s="53" t="s">
        <v>339</v>
      </c>
      <c r="D27" s="74">
        <f t="shared" si="1"/>
        <v>258469</v>
      </c>
      <c r="E27" s="74">
        <f t="shared" si="2"/>
        <v>51844</v>
      </c>
      <c r="F27" s="74">
        <v>0</v>
      </c>
      <c r="G27" s="74">
        <v>0</v>
      </c>
      <c r="H27" s="74">
        <v>0</v>
      </c>
      <c r="I27" s="74">
        <v>47987</v>
      </c>
      <c r="J27" s="75">
        <v>0</v>
      </c>
      <c r="K27" s="74">
        <v>3857</v>
      </c>
      <c r="L27" s="74">
        <v>206625</v>
      </c>
      <c r="M27" s="74">
        <f t="shared" si="3"/>
        <v>76700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76700</v>
      </c>
      <c r="V27" s="74">
        <f t="shared" si="5"/>
        <v>335169</v>
      </c>
      <c r="W27" s="74">
        <f t="shared" si="6"/>
        <v>51844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47987</v>
      </c>
      <c r="AB27" s="75">
        <v>0</v>
      </c>
      <c r="AC27" s="74">
        <f t="shared" si="11"/>
        <v>3857</v>
      </c>
      <c r="AD27" s="74">
        <f t="shared" si="12"/>
        <v>283325</v>
      </c>
    </row>
    <row r="28" spans="1:30" s="50" customFormat="1" ht="12" customHeight="1">
      <c r="A28" s="53" t="s">
        <v>251</v>
      </c>
      <c r="B28" s="54" t="s">
        <v>340</v>
      </c>
      <c r="C28" s="53" t="s">
        <v>341</v>
      </c>
      <c r="D28" s="74">
        <f t="shared" si="1"/>
        <v>187047</v>
      </c>
      <c r="E28" s="74">
        <f t="shared" si="2"/>
        <v>3662</v>
      </c>
      <c r="F28" s="74">
        <v>0</v>
      </c>
      <c r="G28" s="74">
        <v>0</v>
      </c>
      <c r="H28" s="74">
        <v>0</v>
      </c>
      <c r="I28" s="74">
        <v>1398</v>
      </c>
      <c r="J28" s="75">
        <v>0</v>
      </c>
      <c r="K28" s="74">
        <v>2264</v>
      </c>
      <c r="L28" s="74">
        <v>183385</v>
      </c>
      <c r="M28" s="74">
        <f t="shared" si="3"/>
        <v>44417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44417</v>
      </c>
      <c r="V28" s="74">
        <f t="shared" si="5"/>
        <v>231464</v>
      </c>
      <c r="W28" s="74">
        <f t="shared" si="6"/>
        <v>3662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1398</v>
      </c>
      <c r="AB28" s="75">
        <v>0</v>
      </c>
      <c r="AC28" s="74">
        <f t="shared" si="11"/>
        <v>2264</v>
      </c>
      <c r="AD28" s="74">
        <f t="shared" si="12"/>
        <v>227802</v>
      </c>
    </row>
    <row r="29" spans="1:30" s="50" customFormat="1" ht="12" customHeight="1">
      <c r="A29" s="53" t="s">
        <v>251</v>
      </c>
      <c r="B29" s="54" t="s">
        <v>342</v>
      </c>
      <c r="C29" s="53" t="s">
        <v>343</v>
      </c>
      <c r="D29" s="74">
        <f t="shared" si="1"/>
        <v>41075</v>
      </c>
      <c r="E29" s="74">
        <f t="shared" si="2"/>
        <v>388</v>
      </c>
      <c r="F29" s="74">
        <v>0</v>
      </c>
      <c r="G29" s="74">
        <v>0</v>
      </c>
      <c r="H29" s="74">
        <v>0</v>
      </c>
      <c r="I29" s="74">
        <v>360</v>
      </c>
      <c r="J29" s="75">
        <v>0</v>
      </c>
      <c r="K29" s="74">
        <v>28</v>
      </c>
      <c r="L29" s="74">
        <v>40687</v>
      </c>
      <c r="M29" s="74">
        <f t="shared" si="3"/>
        <v>14511</v>
      </c>
      <c r="N29" s="74">
        <f t="shared" si="4"/>
        <v>2997</v>
      </c>
      <c r="O29" s="74">
        <v>0</v>
      </c>
      <c r="P29" s="74">
        <v>0</v>
      </c>
      <c r="Q29" s="74">
        <v>0</v>
      </c>
      <c r="R29" s="74">
        <v>2962</v>
      </c>
      <c r="S29" s="75">
        <v>0</v>
      </c>
      <c r="T29" s="74">
        <v>35</v>
      </c>
      <c r="U29" s="74">
        <v>11514</v>
      </c>
      <c r="V29" s="74">
        <f t="shared" si="5"/>
        <v>55586</v>
      </c>
      <c r="W29" s="74">
        <f t="shared" si="6"/>
        <v>3385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3322</v>
      </c>
      <c r="AB29" s="75">
        <v>0</v>
      </c>
      <c r="AC29" s="74">
        <f t="shared" si="11"/>
        <v>63</v>
      </c>
      <c r="AD29" s="74">
        <f t="shared" si="12"/>
        <v>52201</v>
      </c>
    </row>
    <row r="30" spans="1:30" s="50" customFormat="1" ht="12" customHeight="1">
      <c r="A30" s="53" t="s">
        <v>251</v>
      </c>
      <c r="B30" s="54" t="s">
        <v>344</v>
      </c>
      <c r="C30" s="53" t="s">
        <v>345</v>
      </c>
      <c r="D30" s="74">
        <f t="shared" si="1"/>
        <v>110076</v>
      </c>
      <c r="E30" s="74">
        <f t="shared" si="2"/>
        <v>6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6</v>
      </c>
      <c r="L30" s="74">
        <v>110070</v>
      </c>
      <c r="M30" s="74">
        <f t="shared" si="3"/>
        <v>32480</v>
      </c>
      <c r="N30" s="74">
        <f t="shared" si="4"/>
        <v>6090</v>
      </c>
      <c r="O30" s="74">
        <v>0</v>
      </c>
      <c r="P30" s="74">
        <v>0</v>
      </c>
      <c r="Q30" s="74">
        <v>0</v>
      </c>
      <c r="R30" s="74">
        <v>6090</v>
      </c>
      <c r="S30" s="75">
        <v>0</v>
      </c>
      <c r="T30" s="74">
        <v>0</v>
      </c>
      <c r="U30" s="74">
        <v>26390</v>
      </c>
      <c r="V30" s="74">
        <f t="shared" si="5"/>
        <v>142556</v>
      </c>
      <c r="W30" s="74">
        <f t="shared" si="6"/>
        <v>6096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6090</v>
      </c>
      <c r="AB30" s="75">
        <v>0</v>
      </c>
      <c r="AC30" s="74">
        <f t="shared" si="11"/>
        <v>6</v>
      </c>
      <c r="AD30" s="74">
        <f t="shared" si="12"/>
        <v>136460</v>
      </c>
    </row>
    <row r="31" spans="1:30" s="50" customFormat="1" ht="12" customHeight="1">
      <c r="A31" s="53" t="s">
        <v>251</v>
      </c>
      <c r="B31" s="54" t="s">
        <v>346</v>
      </c>
      <c r="C31" s="53" t="s">
        <v>347</v>
      </c>
      <c r="D31" s="74">
        <f t="shared" si="1"/>
        <v>267470</v>
      </c>
      <c r="E31" s="74">
        <f t="shared" si="2"/>
        <v>16452</v>
      </c>
      <c r="F31" s="74">
        <v>0</v>
      </c>
      <c r="G31" s="74">
        <v>0</v>
      </c>
      <c r="H31" s="74">
        <v>0</v>
      </c>
      <c r="I31" s="74">
        <v>9473</v>
      </c>
      <c r="J31" s="75">
        <v>0</v>
      </c>
      <c r="K31" s="74">
        <v>6979</v>
      </c>
      <c r="L31" s="74">
        <v>251018</v>
      </c>
      <c r="M31" s="74">
        <f t="shared" si="3"/>
        <v>97740</v>
      </c>
      <c r="N31" s="74">
        <f t="shared" si="4"/>
        <v>12430</v>
      </c>
      <c r="O31" s="74">
        <v>0</v>
      </c>
      <c r="P31" s="74">
        <v>0</v>
      </c>
      <c r="Q31" s="74">
        <v>0</v>
      </c>
      <c r="R31" s="74">
        <v>11822</v>
      </c>
      <c r="S31" s="75">
        <v>0</v>
      </c>
      <c r="T31" s="74">
        <v>608</v>
      </c>
      <c r="U31" s="74">
        <v>85310</v>
      </c>
      <c r="V31" s="74">
        <f t="shared" si="5"/>
        <v>365210</v>
      </c>
      <c r="W31" s="74">
        <f t="shared" si="6"/>
        <v>28882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21295</v>
      </c>
      <c r="AB31" s="75">
        <v>0</v>
      </c>
      <c r="AC31" s="74">
        <f t="shared" si="11"/>
        <v>7587</v>
      </c>
      <c r="AD31" s="74">
        <f t="shared" si="12"/>
        <v>336328</v>
      </c>
    </row>
    <row r="32" spans="1:30" s="50" customFormat="1" ht="12" customHeight="1">
      <c r="A32" s="53" t="s">
        <v>251</v>
      </c>
      <c r="B32" s="54" t="s">
        <v>348</v>
      </c>
      <c r="C32" s="53" t="s">
        <v>349</v>
      </c>
      <c r="D32" s="74">
        <f t="shared" si="1"/>
        <v>74689</v>
      </c>
      <c r="E32" s="74">
        <f t="shared" si="2"/>
        <v>7649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7649</v>
      </c>
      <c r="L32" s="74">
        <v>67040</v>
      </c>
      <c r="M32" s="74">
        <f t="shared" si="3"/>
        <v>13585</v>
      </c>
      <c r="N32" s="74">
        <f t="shared" si="4"/>
        <v>575</v>
      </c>
      <c r="O32" s="74">
        <v>0</v>
      </c>
      <c r="P32" s="74">
        <v>0</v>
      </c>
      <c r="Q32" s="74">
        <v>0</v>
      </c>
      <c r="R32" s="74">
        <v>575</v>
      </c>
      <c r="S32" s="75">
        <v>0</v>
      </c>
      <c r="T32" s="74">
        <v>0</v>
      </c>
      <c r="U32" s="74">
        <v>13010</v>
      </c>
      <c r="V32" s="74">
        <f t="shared" si="5"/>
        <v>88274</v>
      </c>
      <c r="W32" s="74">
        <f t="shared" si="6"/>
        <v>8224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575</v>
      </c>
      <c r="AB32" s="75">
        <v>0</v>
      </c>
      <c r="AC32" s="74">
        <f t="shared" si="11"/>
        <v>7649</v>
      </c>
      <c r="AD32" s="74">
        <f t="shared" si="12"/>
        <v>80050</v>
      </c>
    </row>
    <row r="33" spans="1:30" s="50" customFormat="1" ht="12" customHeight="1">
      <c r="A33" s="53" t="s">
        <v>251</v>
      </c>
      <c r="B33" s="54" t="s">
        <v>350</v>
      </c>
      <c r="C33" s="53" t="s">
        <v>351</v>
      </c>
      <c r="D33" s="74">
        <f t="shared" si="1"/>
        <v>260858</v>
      </c>
      <c r="E33" s="74">
        <f t="shared" si="2"/>
        <v>50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50</v>
      </c>
      <c r="L33" s="74">
        <v>260808</v>
      </c>
      <c r="M33" s="74">
        <f t="shared" si="3"/>
        <v>10486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10486</v>
      </c>
      <c r="V33" s="74">
        <f t="shared" si="5"/>
        <v>271344</v>
      </c>
      <c r="W33" s="74">
        <f t="shared" si="6"/>
        <v>50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50</v>
      </c>
      <c r="AD33" s="74">
        <f t="shared" si="12"/>
        <v>271294</v>
      </c>
    </row>
    <row r="34" spans="1:30" s="50" customFormat="1" ht="12" customHeight="1">
      <c r="A34" s="53" t="s">
        <v>251</v>
      </c>
      <c r="B34" s="54" t="s">
        <v>352</v>
      </c>
      <c r="C34" s="53" t="s">
        <v>353</v>
      </c>
      <c r="D34" s="74">
        <f t="shared" si="1"/>
        <v>107140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107140</v>
      </c>
      <c r="M34" s="74">
        <f t="shared" si="3"/>
        <v>32888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32888</v>
      </c>
      <c r="V34" s="74">
        <f t="shared" si="5"/>
        <v>140028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0</v>
      </c>
      <c r="AD34" s="74">
        <f t="shared" si="12"/>
        <v>140028</v>
      </c>
    </row>
    <row r="35" spans="1:30" s="50" customFormat="1" ht="12" customHeight="1">
      <c r="A35" s="53" t="s">
        <v>251</v>
      </c>
      <c r="B35" s="54" t="s">
        <v>354</v>
      </c>
      <c r="C35" s="53" t="s">
        <v>355</v>
      </c>
      <c r="D35" s="74">
        <f t="shared" si="1"/>
        <v>69981</v>
      </c>
      <c r="E35" s="74">
        <f t="shared" si="2"/>
        <v>11738</v>
      </c>
      <c r="F35" s="74">
        <v>10961</v>
      </c>
      <c r="G35" s="74">
        <v>0</v>
      </c>
      <c r="H35" s="74">
        <v>0</v>
      </c>
      <c r="I35" s="74">
        <v>0</v>
      </c>
      <c r="J35" s="75">
        <v>0</v>
      </c>
      <c r="K35" s="74">
        <v>777</v>
      </c>
      <c r="L35" s="74">
        <v>58243</v>
      </c>
      <c r="M35" s="74">
        <f t="shared" si="3"/>
        <v>16998</v>
      </c>
      <c r="N35" s="74">
        <f t="shared" si="4"/>
        <v>5181</v>
      </c>
      <c r="O35" s="74">
        <v>5181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11817</v>
      </c>
      <c r="V35" s="74">
        <f t="shared" si="5"/>
        <v>86979</v>
      </c>
      <c r="W35" s="74">
        <f t="shared" si="6"/>
        <v>16919</v>
      </c>
      <c r="X35" s="74">
        <f t="shared" si="7"/>
        <v>16142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777</v>
      </c>
      <c r="AD35" s="74">
        <f t="shared" si="12"/>
        <v>70060</v>
      </c>
    </row>
    <row r="36" spans="1:30" s="50" customFormat="1" ht="12" customHeight="1">
      <c r="A36" s="53" t="s">
        <v>251</v>
      </c>
      <c r="B36" s="54" t="s">
        <v>356</v>
      </c>
      <c r="C36" s="53" t="s">
        <v>357</v>
      </c>
      <c r="D36" s="74">
        <f t="shared" si="1"/>
        <v>20331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20331</v>
      </c>
      <c r="M36" s="74">
        <f t="shared" si="3"/>
        <v>16741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16741</v>
      </c>
      <c r="V36" s="74">
        <f t="shared" si="5"/>
        <v>37072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37072</v>
      </c>
    </row>
    <row r="37" spans="1:30" s="50" customFormat="1" ht="12" customHeight="1">
      <c r="A37" s="53" t="s">
        <v>251</v>
      </c>
      <c r="B37" s="54" t="s">
        <v>358</v>
      </c>
      <c r="C37" s="53" t="s">
        <v>359</v>
      </c>
      <c r="D37" s="74">
        <f t="shared" si="1"/>
        <v>36816</v>
      </c>
      <c r="E37" s="74">
        <f t="shared" si="2"/>
        <v>1766</v>
      </c>
      <c r="F37" s="74">
        <v>0</v>
      </c>
      <c r="G37" s="74">
        <v>0</v>
      </c>
      <c r="H37" s="74">
        <v>0</v>
      </c>
      <c r="I37" s="74">
        <v>1766</v>
      </c>
      <c r="J37" s="75">
        <v>0</v>
      </c>
      <c r="K37" s="74">
        <v>0</v>
      </c>
      <c r="L37" s="74">
        <v>35050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36816</v>
      </c>
      <c r="W37" s="74">
        <f t="shared" si="6"/>
        <v>1766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1766</v>
      </c>
      <c r="AB37" s="75">
        <v>0</v>
      </c>
      <c r="AC37" s="74">
        <f t="shared" si="11"/>
        <v>0</v>
      </c>
      <c r="AD37" s="74">
        <f t="shared" si="12"/>
        <v>35050</v>
      </c>
    </row>
    <row r="38" spans="1:30" s="50" customFormat="1" ht="12" customHeight="1">
      <c r="A38" s="53" t="s">
        <v>251</v>
      </c>
      <c r="B38" s="54" t="s">
        <v>360</v>
      </c>
      <c r="C38" s="53" t="s">
        <v>361</v>
      </c>
      <c r="D38" s="74">
        <f t="shared" si="1"/>
        <v>108293</v>
      </c>
      <c r="E38" s="74">
        <f t="shared" si="2"/>
        <v>19459</v>
      </c>
      <c r="F38" s="74">
        <v>0</v>
      </c>
      <c r="G38" s="74">
        <v>0</v>
      </c>
      <c r="H38" s="74">
        <v>0</v>
      </c>
      <c r="I38" s="74">
        <v>19459</v>
      </c>
      <c r="J38" s="75">
        <v>360447</v>
      </c>
      <c r="K38" s="74">
        <v>0</v>
      </c>
      <c r="L38" s="74">
        <v>88834</v>
      </c>
      <c r="M38" s="74">
        <f t="shared" si="3"/>
        <v>19543</v>
      </c>
      <c r="N38" s="74">
        <f t="shared" si="4"/>
        <v>1028</v>
      </c>
      <c r="O38" s="74">
        <v>0</v>
      </c>
      <c r="P38" s="74">
        <v>0</v>
      </c>
      <c r="Q38" s="74">
        <v>0</v>
      </c>
      <c r="R38" s="74">
        <v>1028</v>
      </c>
      <c r="S38" s="75">
        <v>130648</v>
      </c>
      <c r="T38" s="74">
        <v>0</v>
      </c>
      <c r="U38" s="74">
        <v>18515</v>
      </c>
      <c r="V38" s="74">
        <f t="shared" si="5"/>
        <v>127836</v>
      </c>
      <c r="W38" s="74">
        <f t="shared" si="6"/>
        <v>20487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20487</v>
      </c>
      <c r="AB38" s="75">
        <f aca="true" t="shared" si="13" ref="AB38:AB48">+SUM(J38,S38)</f>
        <v>491095</v>
      </c>
      <c r="AC38" s="74">
        <f t="shared" si="11"/>
        <v>0</v>
      </c>
      <c r="AD38" s="74">
        <f t="shared" si="12"/>
        <v>107349</v>
      </c>
    </row>
    <row r="39" spans="1:30" s="50" customFormat="1" ht="12" customHeight="1">
      <c r="A39" s="53" t="s">
        <v>251</v>
      </c>
      <c r="B39" s="54" t="s">
        <v>362</v>
      </c>
      <c r="C39" s="53" t="s">
        <v>363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242500</v>
      </c>
      <c r="T39" s="74">
        <v>0</v>
      </c>
      <c r="U39" s="74">
        <v>0</v>
      </c>
      <c r="V39" s="74">
        <f t="shared" si="5"/>
        <v>0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f t="shared" si="13"/>
        <v>242500</v>
      </c>
      <c r="AC39" s="74">
        <f t="shared" si="11"/>
        <v>0</v>
      </c>
      <c r="AD39" s="74">
        <f t="shared" si="12"/>
        <v>0</v>
      </c>
    </row>
    <row r="40" spans="1:30" s="50" customFormat="1" ht="12" customHeight="1">
      <c r="A40" s="53" t="s">
        <v>251</v>
      </c>
      <c r="B40" s="54" t="s">
        <v>364</v>
      </c>
      <c r="C40" s="53" t="s">
        <v>365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23656</v>
      </c>
      <c r="N40" s="74">
        <f t="shared" si="4"/>
        <v>23656</v>
      </c>
      <c r="O40" s="74">
        <v>0</v>
      </c>
      <c r="P40" s="74">
        <v>0</v>
      </c>
      <c r="Q40" s="74">
        <v>0</v>
      </c>
      <c r="R40" s="74">
        <v>6784</v>
      </c>
      <c r="S40" s="75">
        <v>152185</v>
      </c>
      <c r="T40" s="74">
        <v>16872</v>
      </c>
      <c r="U40" s="74">
        <v>0</v>
      </c>
      <c r="V40" s="74">
        <f t="shared" si="5"/>
        <v>23656</v>
      </c>
      <c r="W40" s="74">
        <f t="shared" si="6"/>
        <v>23656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6784</v>
      </c>
      <c r="AB40" s="75">
        <f t="shared" si="13"/>
        <v>152185</v>
      </c>
      <c r="AC40" s="74">
        <f t="shared" si="11"/>
        <v>16872</v>
      </c>
      <c r="AD40" s="74">
        <f t="shared" si="12"/>
        <v>0</v>
      </c>
    </row>
    <row r="41" spans="1:30" s="50" customFormat="1" ht="12" customHeight="1">
      <c r="A41" s="53" t="s">
        <v>251</v>
      </c>
      <c r="B41" s="54" t="s">
        <v>366</v>
      </c>
      <c r="C41" s="53" t="s">
        <v>367</v>
      </c>
      <c r="D41" s="74">
        <f t="shared" si="1"/>
        <v>41490</v>
      </c>
      <c r="E41" s="74">
        <f t="shared" si="2"/>
        <v>26775</v>
      </c>
      <c r="F41" s="74">
        <v>0</v>
      </c>
      <c r="G41" s="74">
        <v>0</v>
      </c>
      <c r="H41" s="74">
        <v>0</v>
      </c>
      <c r="I41" s="74">
        <v>11678</v>
      </c>
      <c r="J41" s="75">
        <v>145153</v>
      </c>
      <c r="K41" s="74">
        <v>15097</v>
      </c>
      <c r="L41" s="74">
        <v>14715</v>
      </c>
      <c r="M41" s="74">
        <f t="shared" si="3"/>
        <v>41558</v>
      </c>
      <c r="N41" s="74">
        <f t="shared" si="4"/>
        <v>28228</v>
      </c>
      <c r="O41" s="74">
        <v>0</v>
      </c>
      <c r="P41" s="74">
        <v>0</v>
      </c>
      <c r="Q41" s="74">
        <v>0</v>
      </c>
      <c r="R41" s="74">
        <v>28218</v>
      </c>
      <c r="S41" s="75">
        <v>69737</v>
      </c>
      <c r="T41" s="74">
        <v>10</v>
      </c>
      <c r="U41" s="74">
        <v>13330</v>
      </c>
      <c r="V41" s="74">
        <f t="shared" si="5"/>
        <v>83048</v>
      </c>
      <c r="W41" s="74">
        <f t="shared" si="6"/>
        <v>55003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39896</v>
      </c>
      <c r="AB41" s="75">
        <f t="shared" si="13"/>
        <v>214890</v>
      </c>
      <c r="AC41" s="74">
        <f t="shared" si="11"/>
        <v>15107</v>
      </c>
      <c r="AD41" s="74">
        <f t="shared" si="12"/>
        <v>28045</v>
      </c>
    </row>
    <row r="42" spans="1:30" s="50" customFormat="1" ht="12" customHeight="1">
      <c r="A42" s="53" t="s">
        <v>251</v>
      </c>
      <c r="B42" s="54" t="s">
        <v>368</v>
      </c>
      <c r="C42" s="53" t="s">
        <v>369</v>
      </c>
      <c r="D42" s="74">
        <f t="shared" si="1"/>
        <v>5335</v>
      </c>
      <c r="E42" s="74">
        <f t="shared" si="2"/>
        <v>5335</v>
      </c>
      <c r="F42" s="74">
        <v>0</v>
      </c>
      <c r="G42" s="74">
        <v>0</v>
      </c>
      <c r="H42" s="74">
        <v>0</v>
      </c>
      <c r="I42" s="74">
        <v>5335</v>
      </c>
      <c r="J42" s="75">
        <v>264228</v>
      </c>
      <c r="K42" s="74">
        <v>0</v>
      </c>
      <c r="L42" s="74">
        <v>0</v>
      </c>
      <c r="M42" s="74">
        <f t="shared" si="3"/>
        <v>2603</v>
      </c>
      <c r="N42" s="74">
        <f t="shared" si="4"/>
        <v>2603</v>
      </c>
      <c r="O42" s="74">
        <v>0</v>
      </c>
      <c r="P42" s="74">
        <v>0</v>
      </c>
      <c r="Q42" s="74">
        <v>0</v>
      </c>
      <c r="R42" s="74">
        <v>2603</v>
      </c>
      <c r="S42" s="75">
        <v>70456</v>
      </c>
      <c r="T42" s="74">
        <v>0</v>
      </c>
      <c r="U42" s="74">
        <v>0</v>
      </c>
      <c r="V42" s="74">
        <f t="shared" si="5"/>
        <v>7938</v>
      </c>
      <c r="W42" s="74">
        <f t="shared" si="6"/>
        <v>7938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7938</v>
      </c>
      <c r="AB42" s="75">
        <f t="shared" si="13"/>
        <v>334684</v>
      </c>
      <c r="AC42" s="74">
        <f t="shared" si="11"/>
        <v>0</v>
      </c>
      <c r="AD42" s="74">
        <f t="shared" si="12"/>
        <v>0</v>
      </c>
    </row>
    <row r="43" spans="1:30" s="50" customFormat="1" ht="12" customHeight="1">
      <c r="A43" s="53" t="s">
        <v>251</v>
      </c>
      <c r="B43" s="54" t="s">
        <v>370</v>
      </c>
      <c r="C43" s="53" t="s">
        <v>371</v>
      </c>
      <c r="D43" s="74">
        <f t="shared" si="1"/>
        <v>329900</v>
      </c>
      <c r="E43" s="74">
        <f t="shared" si="2"/>
        <v>329900</v>
      </c>
      <c r="F43" s="74">
        <v>50000</v>
      </c>
      <c r="G43" s="74">
        <v>0</v>
      </c>
      <c r="H43" s="74">
        <v>70500</v>
      </c>
      <c r="I43" s="74">
        <v>169577</v>
      </c>
      <c r="J43" s="75">
        <v>370413</v>
      </c>
      <c r="K43" s="74">
        <v>39823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329900</v>
      </c>
      <c r="W43" s="74">
        <f t="shared" si="6"/>
        <v>329900</v>
      </c>
      <c r="X43" s="74">
        <f t="shared" si="7"/>
        <v>50000</v>
      </c>
      <c r="Y43" s="74">
        <f t="shared" si="8"/>
        <v>0</v>
      </c>
      <c r="Z43" s="74">
        <f t="shared" si="9"/>
        <v>70500</v>
      </c>
      <c r="AA43" s="74">
        <f t="shared" si="10"/>
        <v>169577</v>
      </c>
      <c r="AB43" s="75">
        <f t="shared" si="13"/>
        <v>370413</v>
      </c>
      <c r="AC43" s="74">
        <f t="shared" si="11"/>
        <v>39823</v>
      </c>
      <c r="AD43" s="74">
        <f t="shared" si="12"/>
        <v>0</v>
      </c>
    </row>
    <row r="44" spans="1:30" s="50" customFormat="1" ht="12" customHeight="1">
      <c r="A44" s="53" t="s">
        <v>251</v>
      </c>
      <c r="B44" s="54" t="s">
        <v>372</v>
      </c>
      <c r="C44" s="53" t="s">
        <v>373</v>
      </c>
      <c r="D44" s="74">
        <f t="shared" si="1"/>
        <v>308603</v>
      </c>
      <c r="E44" s="74">
        <f t="shared" si="2"/>
        <v>202539</v>
      </c>
      <c r="F44" s="74">
        <v>0</v>
      </c>
      <c r="G44" s="74">
        <v>0</v>
      </c>
      <c r="H44" s="74">
        <v>112400</v>
      </c>
      <c r="I44" s="74">
        <v>90139</v>
      </c>
      <c r="J44" s="75">
        <v>449166</v>
      </c>
      <c r="K44" s="74">
        <v>0</v>
      </c>
      <c r="L44" s="74">
        <v>106064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308603</v>
      </c>
      <c r="W44" s="74">
        <f t="shared" si="6"/>
        <v>202539</v>
      </c>
      <c r="X44" s="74">
        <f t="shared" si="7"/>
        <v>0</v>
      </c>
      <c r="Y44" s="74">
        <f t="shared" si="8"/>
        <v>0</v>
      </c>
      <c r="Z44" s="74">
        <f t="shared" si="9"/>
        <v>112400</v>
      </c>
      <c r="AA44" s="74">
        <f t="shared" si="10"/>
        <v>90139</v>
      </c>
      <c r="AB44" s="75">
        <f t="shared" si="13"/>
        <v>449166</v>
      </c>
      <c r="AC44" s="74">
        <f t="shared" si="11"/>
        <v>0</v>
      </c>
      <c r="AD44" s="74">
        <f t="shared" si="12"/>
        <v>106064</v>
      </c>
    </row>
    <row r="45" spans="1:30" s="50" customFormat="1" ht="12" customHeight="1">
      <c r="A45" s="53" t="s">
        <v>251</v>
      </c>
      <c r="B45" s="54" t="s">
        <v>374</v>
      </c>
      <c r="C45" s="53" t="s">
        <v>375</v>
      </c>
      <c r="D45" s="74">
        <f t="shared" si="1"/>
        <v>284473</v>
      </c>
      <c r="E45" s="74">
        <f t="shared" si="2"/>
        <v>284207</v>
      </c>
      <c r="F45" s="74">
        <v>0</v>
      </c>
      <c r="G45" s="74">
        <v>0</v>
      </c>
      <c r="H45" s="74">
        <v>65400</v>
      </c>
      <c r="I45" s="74">
        <v>208702</v>
      </c>
      <c r="J45" s="75">
        <v>527470</v>
      </c>
      <c r="K45" s="74">
        <v>10105</v>
      </c>
      <c r="L45" s="74">
        <v>266</v>
      </c>
      <c r="M45" s="74">
        <f t="shared" si="3"/>
        <v>20776</v>
      </c>
      <c r="N45" s="74">
        <f t="shared" si="4"/>
        <v>20776</v>
      </c>
      <c r="O45" s="74">
        <v>0</v>
      </c>
      <c r="P45" s="74">
        <v>0</v>
      </c>
      <c r="Q45" s="74">
        <v>0</v>
      </c>
      <c r="R45" s="74">
        <v>20675</v>
      </c>
      <c r="S45" s="75">
        <v>261657</v>
      </c>
      <c r="T45" s="74">
        <v>101</v>
      </c>
      <c r="U45" s="74">
        <v>0</v>
      </c>
      <c r="V45" s="74">
        <f t="shared" si="5"/>
        <v>305249</v>
      </c>
      <c r="W45" s="74">
        <f t="shared" si="6"/>
        <v>304983</v>
      </c>
      <c r="X45" s="74">
        <f t="shared" si="7"/>
        <v>0</v>
      </c>
      <c r="Y45" s="74">
        <f t="shared" si="8"/>
        <v>0</v>
      </c>
      <c r="Z45" s="74">
        <f t="shared" si="9"/>
        <v>65400</v>
      </c>
      <c r="AA45" s="74">
        <f t="shared" si="10"/>
        <v>229377</v>
      </c>
      <c r="AB45" s="75">
        <f t="shared" si="13"/>
        <v>789127</v>
      </c>
      <c r="AC45" s="74">
        <f t="shared" si="11"/>
        <v>10206</v>
      </c>
      <c r="AD45" s="74">
        <f t="shared" si="12"/>
        <v>266</v>
      </c>
    </row>
    <row r="46" spans="1:30" s="50" customFormat="1" ht="12" customHeight="1">
      <c r="A46" s="53" t="s">
        <v>251</v>
      </c>
      <c r="B46" s="54" t="s">
        <v>376</v>
      </c>
      <c r="C46" s="53" t="s">
        <v>377</v>
      </c>
      <c r="D46" s="74">
        <f t="shared" si="1"/>
        <v>13407</v>
      </c>
      <c r="E46" s="74">
        <f t="shared" si="2"/>
        <v>13407</v>
      </c>
      <c r="F46" s="74">
        <v>0</v>
      </c>
      <c r="G46" s="74">
        <v>0</v>
      </c>
      <c r="H46" s="74">
        <v>0</v>
      </c>
      <c r="I46" s="74">
        <v>0</v>
      </c>
      <c r="J46" s="75">
        <v>224609</v>
      </c>
      <c r="K46" s="74">
        <v>13407</v>
      </c>
      <c r="L46" s="74">
        <v>0</v>
      </c>
      <c r="M46" s="74">
        <f t="shared" si="3"/>
        <v>38979</v>
      </c>
      <c r="N46" s="74">
        <f t="shared" si="4"/>
        <v>38979</v>
      </c>
      <c r="O46" s="74">
        <v>0</v>
      </c>
      <c r="P46" s="74">
        <v>0</v>
      </c>
      <c r="Q46" s="74">
        <v>0</v>
      </c>
      <c r="R46" s="74">
        <v>38979</v>
      </c>
      <c r="S46" s="75">
        <v>50515</v>
      </c>
      <c r="T46" s="74"/>
      <c r="U46" s="74">
        <v>0</v>
      </c>
      <c r="V46" s="74">
        <f t="shared" si="5"/>
        <v>52386</v>
      </c>
      <c r="W46" s="74">
        <f t="shared" si="6"/>
        <v>52386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38979</v>
      </c>
      <c r="AB46" s="75">
        <f t="shared" si="13"/>
        <v>275124</v>
      </c>
      <c r="AC46" s="74">
        <f t="shared" si="11"/>
        <v>13407</v>
      </c>
      <c r="AD46" s="74">
        <f t="shared" si="12"/>
        <v>0</v>
      </c>
    </row>
    <row r="47" spans="1:30" s="50" customFormat="1" ht="12" customHeight="1">
      <c r="A47" s="53" t="s">
        <v>251</v>
      </c>
      <c r="B47" s="54" t="s">
        <v>378</v>
      </c>
      <c r="C47" s="53" t="s">
        <v>379</v>
      </c>
      <c r="D47" s="74">
        <f t="shared" si="1"/>
        <v>89411</v>
      </c>
      <c r="E47" s="74">
        <f t="shared" si="2"/>
        <v>58579</v>
      </c>
      <c r="F47" s="74">
        <v>0</v>
      </c>
      <c r="G47" s="74">
        <v>0</v>
      </c>
      <c r="H47" s="74"/>
      <c r="I47" s="74">
        <v>58579</v>
      </c>
      <c r="J47" s="75">
        <v>214741</v>
      </c>
      <c r="K47" s="74">
        <v>0</v>
      </c>
      <c r="L47" s="74">
        <v>30832</v>
      </c>
      <c r="M47" s="74">
        <f t="shared" si="3"/>
        <v>17601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106223</v>
      </c>
      <c r="T47" s="74">
        <v>0</v>
      </c>
      <c r="U47" s="74">
        <v>17601</v>
      </c>
      <c r="V47" s="74">
        <f t="shared" si="5"/>
        <v>107012</v>
      </c>
      <c r="W47" s="74">
        <f t="shared" si="6"/>
        <v>58579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58579</v>
      </c>
      <c r="AB47" s="75">
        <f t="shared" si="13"/>
        <v>320964</v>
      </c>
      <c r="AC47" s="74">
        <f t="shared" si="11"/>
        <v>0</v>
      </c>
      <c r="AD47" s="74">
        <f t="shared" si="12"/>
        <v>48433</v>
      </c>
    </row>
    <row r="48" spans="1:30" s="50" customFormat="1" ht="12" customHeight="1">
      <c r="A48" s="53" t="s">
        <v>251</v>
      </c>
      <c r="B48" s="54" t="s">
        <v>380</v>
      </c>
      <c r="C48" s="53" t="s">
        <v>381</v>
      </c>
      <c r="D48" s="74">
        <f t="shared" si="1"/>
        <v>0</v>
      </c>
      <c r="E48" s="74">
        <f t="shared" si="2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0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177199</v>
      </c>
      <c r="T48" s="74">
        <v>0</v>
      </c>
      <c r="U48" s="74">
        <v>0</v>
      </c>
      <c r="V48" s="74">
        <f t="shared" si="5"/>
        <v>0</v>
      </c>
      <c r="W48" s="74">
        <f t="shared" si="6"/>
        <v>0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0</v>
      </c>
      <c r="AB48" s="75">
        <f t="shared" si="13"/>
        <v>177199</v>
      </c>
      <c r="AC48" s="74">
        <f t="shared" si="11"/>
        <v>0</v>
      </c>
      <c r="AD48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382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383</v>
      </c>
      <c r="B2" s="147" t="s">
        <v>384</v>
      </c>
      <c r="C2" s="153" t="s">
        <v>385</v>
      </c>
      <c r="D2" s="132" t="s">
        <v>386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387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388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389</v>
      </c>
      <c r="E3" s="80"/>
      <c r="F3" s="80"/>
      <c r="G3" s="80"/>
      <c r="H3" s="80"/>
      <c r="I3" s="80"/>
      <c r="J3" s="80"/>
      <c r="K3" s="85"/>
      <c r="L3" s="81" t="s">
        <v>390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391</v>
      </c>
      <c r="AE3" s="90" t="s">
        <v>392</v>
      </c>
      <c r="AF3" s="134" t="s">
        <v>389</v>
      </c>
      <c r="AG3" s="80"/>
      <c r="AH3" s="80"/>
      <c r="AI3" s="80"/>
      <c r="AJ3" s="80"/>
      <c r="AK3" s="80"/>
      <c r="AL3" s="80"/>
      <c r="AM3" s="85"/>
      <c r="AN3" s="81" t="s">
        <v>390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391</v>
      </c>
      <c r="BG3" s="90" t="s">
        <v>392</v>
      </c>
      <c r="BH3" s="134" t="s">
        <v>389</v>
      </c>
      <c r="BI3" s="80"/>
      <c r="BJ3" s="80"/>
      <c r="BK3" s="80"/>
      <c r="BL3" s="80"/>
      <c r="BM3" s="80"/>
      <c r="BN3" s="80"/>
      <c r="BO3" s="85"/>
      <c r="BP3" s="81" t="s">
        <v>390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391</v>
      </c>
      <c r="CI3" s="90" t="s">
        <v>392</v>
      </c>
    </row>
    <row r="4" spans="1:87" s="45" customFormat="1" ht="13.5" customHeight="1">
      <c r="A4" s="148"/>
      <c r="B4" s="148"/>
      <c r="C4" s="154"/>
      <c r="D4" s="90" t="s">
        <v>392</v>
      </c>
      <c r="E4" s="95" t="s">
        <v>393</v>
      </c>
      <c r="F4" s="89"/>
      <c r="G4" s="93"/>
      <c r="H4" s="80"/>
      <c r="I4" s="94"/>
      <c r="J4" s="135" t="s">
        <v>394</v>
      </c>
      <c r="K4" s="145" t="s">
        <v>395</v>
      </c>
      <c r="L4" s="90" t="s">
        <v>392</v>
      </c>
      <c r="M4" s="134" t="s">
        <v>396</v>
      </c>
      <c r="N4" s="87"/>
      <c r="O4" s="87"/>
      <c r="P4" s="87"/>
      <c r="Q4" s="88"/>
      <c r="R4" s="134" t="s">
        <v>397</v>
      </c>
      <c r="S4" s="80"/>
      <c r="T4" s="80"/>
      <c r="U4" s="94"/>
      <c r="V4" s="95" t="s">
        <v>398</v>
      </c>
      <c r="W4" s="134" t="s">
        <v>399</v>
      </c>
      <c r="X4" s="86"/>
      <c r="Y4" s="87"/>
      <c r="Z4" s="87"/>
      <c r="AA4" s="88"/>
      <c r="AB4" s="95" t="s">
        <v>400</v>
      </c>
      <c r="AC4" s="95" t="s">
        <v>401</v>
      </c>
      <c r="AD4" s="90"/>
      <c r="AE4" s="90"/>
      <c r="AF4" s="90" t="s">
        <v>392</v>
      </c>
      <c r="AG4" s="95" t="s">
        <v>393</v>
      </c>
      <c r="AH4" s="89"/>
      <c r="AI4" s="93"/>
      <c r="AJ4" s="80"/>
      <c r="AK4" s="94"/>
      <c r="AL4" s="135" t="s">
        <v>394</v>
      </c>
      <c r="AM4" s="145" t="s">
        <v>395</v>
      </c>
      <c r="AN4" s="90" t="s">
        <v>392</v>
      </c>
      <c r="AO4" s="134" t="s">
        <v>396</v>
      </c>
      <c r="AP4" s="87"/>
      <c r="AQ4" s="87"/>
      <c r="AR4" s="87"/>
      <c r="AS4" s="88"/>
      <c r="AT4" s="134" t="s">
        <v>397</v>
      </c>
      <c r="AU4" s="80"/>
      <c r="AV4" s="80"/>
      <c r="AW4" s="94"/>
      <c r="AX4" s="95" t="s">
        <v>398</v>
      </c>
      <c r="AY4" s="134" t="s">
        <v>399</v>
      </c>
      <c r="AZ4" s="96"/>
      <c r="BA4" s="96"/>
      <c r="BB4" s="97"/>
      <c r="BC4" s="88"/>
      <c r="BD4" s="95" t="s">
        <v>400</v>
      </c>
      <c r="BE4" s="95" t="s">
        <v>401</v>
      </c>
      <c r="BF4" s="90"/>
      <c r="BG4" s="90"/>
      <c r="BH4" s="90" t="s">
        <v>392</v>
      </c>
      <c r="BI4" s="95" t="s">
        <v>393</v>
      </c>
      <c r="BJ4" s="89"/>
      <c r="BK4" s="93"/>
      <c r="BL4" s="80"/>
      <c r="BM4" s="94"/>
      <c r="BN4" s="135" t="s">
        <v>394</v>
      </c>
      <c r="BO4" s="145" t="s">
        <v>395</v>
      </c>
      <c r="BP4" s="90" t="s">
        <v>392</v>
      </c>
      <c r="BQ4" s="134" t="s">
        <v>396</v>
      </c>
      <c r="BR4" s="87"/>
      <c r="BS4" s="87"/>
      <c r="BT4" s="87"/>
      <c r="BU4" s="88"/>
      <c r="BV4" s="134" t="s">
        <v>397</v>
      </c>
      <c r="BW4" s="80"/>
      <c r="BX4" s="80"/>
      <c r="BY4" s="94"/>
      <c r="BZ4" s="95" t="s">
        <v>398</v>
      </c>
      <c r="CA4" s="134" t="s">
        <v>399</v>
      </c>
      <c r="CB4" s="87"/>
      <c r="CC4" s="87"/>
      <c r="CD4" s="87"/>
      <c r="CE4" s="88"/>
      <c r="CF4" s="95" t="s">
        <v>400</v>
      </c>
      <c r="CG4" s="95" t="s">
        <v>401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392</v>
      </c>
      <c r="F5" s="135" t="s">
        <v>402</v>
      </c>
      <c r="G5" s="135" t="s">
        <v>403</v>
      </c>
      <c r="H5" s="135" t="s">
        <v>404</v>
      </c>
      <c r="I5" s="135" t="s">
        <v>391</v>
      </c>
      <c r="J5" s="98"/>
      <c r="K5" s="146"/>
      <c r="L5" s="90"/>
      <c r="M5" s="90" t="s">
        <v>392</v>
      </c>
      <c r="N5" s="90" t="s">
        <v>405</v>
      </c>
      <c r="O5" s="90" t="s">
        <v>406</v>
      </c>
      <c r="P5" s="90" t="s">
        <v>407</v>
      </c>
      <c r="Q5" s="90" t="s">
        <v>408</v>
      </c>
      <c r="R5" s="90" t="s">
        <v>392</v>
      </c>
      <c r="S5" s="95" t="s">
        <v>409</v>
      </c>
      <c r="T5" s="95" t="s">
        <v>410</v>
      </c>
      <c r="U5" s="95" t="s">
        <v>411</v>
      </c>
      <c r="V5" s="90"/>
      <c r="W5" s="90" t="s">
        <v>392</v>
      </c>
      <c r="X5" s="95" t="s">
        <v>409</v>
      </c>
      <c r="Y5" s="95" t="s">
        <v>410</v>
      </c>
      <c r="Z5" s="95" t="s">
        <v>411</v>
      </c>
      <c r="AA5" s="95" t="s">
        <v>391</v>
      </c>
      <c r="AB5" s="90"/>
      <c r="AC5" s="90"/>
      <c r="AD5" s="90"/>
      <c r="AE5" s="90"/>
      <c r="AF5" s="90"/>
      <c r="AG5" s="90" t="s">
        <v>392</v>
      </c>
      <c r="AH5" s="135" t="s">
        <v>402</v>
      </c>
      <c r="AI5" s="135" t="s">
        <v>403</v>
      </c>
      <c r="AJ5" s="135" t="s">
        <v>404</v>
      </c>
      <c r="AK5" s="135" t="s">
        <v>391</v>
      </c>
      <c r="AL5" s="98"/>
      <c r="AM5" s="146"/>
      <c r="AN5" s="90"/>
      <c r="AO5" s="90" t="s">
        <v>392</v>
      </c>
      <c r="AP5" s="90" t="s">
        <v>405</v>
      </c>
      <c r="AQ5" s="90" t="s">
        <v>406</v>
      </c>
      <c r="AR5" s="90" t="s">
        <v>407</v>
      </c>
      <c r="AS5" s="90" t="s">
        <v>408</v>
      </c>
      <c r="AT5" s="90" t="s">
        <v>392</v>
      </c>
      <c r="AU5" s="95" t="s">
        <v>409</v>
      </c>
      <c r="AV5" s="95" t="s">
        <v>410</v>
      </c>
      <c r="AW5" s="95" t="s">
        <v>411</v>
      </c>
      <c r="AX5" s="90"/>
      <c r="AY5" s="90" t="s">
        <v>392</v>
      </c>
      <c r="AZ5" s="95" t="s">
        <v>409</v>
      </c>
      <c r="BA5" s="95" t="s">
        <v>410</v>
      </c>
      <c r="BB5" s="95" t="s">
        <v>411</v>
      </c>
      <c r="BC5" s="95" t="s">
        <v>391</v>
      </c>
      <c r="BD5" s="90"/>
      <c r="BE5" s="90"/>
      <c r="BF5" s="90"/>
      <c r="BG5" s="90"/>
      <c r="BH5" s="90"/>
      <c r="BI5" s="90" t="s">
        <v>392</v>
      </c>
      <c r="BJ5" s="135" t="s">
        <v>402</v>
      </c>
      <c r="BK5" s="135" t="s">
        <v>403</v>
      </c>
      <c r="BL5" s="135" t="s">
        <v>404</v>
      </c>
      <c r="BM5" s="135" t="s">
        <v>391</v>
      </c>
      <c r="BN5" s="98"/>
      <c r="BO5" s="146"/>
      <c r="BP5" s="90"/>
      <c r="BQ5" s="90" t="s">
        <v>392</v>
      </c>
      <c r="BR5" s="90" t="s">
        <v>405</v>
      </c>
      <c r="BS5" s="90" t="s">
        <v>406</v>
      </c>
      <c r="BT5" s="90" t="s">
        <v>407</v>
      </c>
      <c r="BU5" s="90" t="s">
        <v>408</v>
      </c>
      <c r="BV5" s="90" t="s">
        <v>392</v>
      </c>
      <c r="BW5" s="95" t="s">
        <v>409</v>
      </c>
      <c r="BX5" s="95" t="s">
        <v>410</v>
      </c>
      <c r="BY5" s="95" t="s">
        <v>411</v>
      </c>
      <c r="BZ5" s="90"/>
      <c r="CA5" s="90" t="s">
        <v>392</v>
      </c>
      <c r="CB5" s="95" t="s">
        <v>409</v>
      </c>
      <c r="CC5" s="95" t="s">
        <v>410</v>
      </c>
      <c r="CD5" s="95" t="s">
        <v>411</v>
      </c>
      <c r="CE5" s="95" t="s">
        <v>391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412</v>
      </c>
      <c r="E6" s="101" t="s">
        <v>412</v>
      </c>
      <c r="F6" s="102" t="s">
        <v>412</v>
      </c>
      <c r="G6" s="102" t="s">
        <v>412</v>
      </c>
      <c r="H6" s="102" t="s">
        <v>412</v>
      </c>
      <c r="I6" s="102" t="s">
        <v>412</v>
      </c>
      <c r="J6" s="102" t="s">
        <v>412</v>
      </c>
      <c r="K6" s="102" t="s">
        <v>412</v>
      </c>
      <c r="L6" s="101" t="s">
        <v>412</v>
      </c>
      <c r="M6" s="101" t="s">
        <v>412</v>
      </c>
      <c r="N6" s="101" t="s">
        <v>412</v>
      </c>
      <c r="O6" s="101" t="s">
        <v>412</v>
      </c>
      <c r="P6" s="101" t="s">
        <v>412</v>
      </c>
      <c r="Q6" s="101" t="s">
        <v>412</v>
      </c>
      <c r="R6" s="101" t="s">
        <v>412</v>
      </c>
      <c r="S6" s="101" t="s">
        <v>412</v>
      </c>
      <c r="T6" s="101" t="s">
        <v>412</v>
      </c>
      <c r="U6" s="101" t="s">
        <v>412</v>
      </c>
      <c r="V6" s="101" t="s">
        <v>412</v>
      </c>
      <c r="W6" s="101" t="s">
        <v>412</v>
      </c>
      <c r="X6" s="101" t="s">
        <v>412</v>
      </c>
      <c r="Y6" s="101" t="s">
        <v>412</v>
      </c>
      <c r="Z6" s="101" t="s">
        <v>412</v>
      </c>
      <c r="AA6" s="101" t="s">
        <v>412</v>
      </c>
      <c r="AB6" s="101" t="s">
        <v>412</v>
      </c>
      <c r="AC6" s="101" t="s">
        <v>412</v>
      </c>
      <c r="AD6" s="101" t="s">
        <v>412</v>
      </c>
      <c r="AE6" s="101" t="s">
        <v>412</v>
      </c>
      <c r="AF6" s="101" t="s">
        <v>412</v>
      </c>
      <c r="AG6" s="101" t="s">
        <v>412</v>
      </c>
      <c r="AH6" s="102" t="s">
        <v>412</v>
      </c>
      <c r="AI6" s="102" t="s">
        <v>412</v>
      </c>
      <c r="AJ6" s="102" t="s">
        <v>412</v>
      </c>
      <c r="AK6" s="102" t="s">
        <v>412</v>
      </c>
      <c r="AL6" s="102" t="s">
        <v>412</v>
      </c>
      <c r="AM6" s="102" t="s">
        <v>412</v>
      </c>
      <c r="AN6" s="101" t="s">
        <v>412</v>
      </c>
      <c r="AO6" s="101" t="s">
        <v>412</v>
      </c>
      <c r="AP6" s="101" t="s">
        <v>412</v>
      </c>
      <c r="AQ6" s="101" t="s">
        <v>412</v>
      </c>
      <c r="AR6" s="101" t="s">
        <v>412</v>
      </c>
      <c r="AS6" s="101" t="s">
        <v>412</v>
      </c>
      <c r="AT6" s="101" t="s">
        <v>412</v>
      </c>
      <c r="AU6" s="101" t="s">
        <v>412</v>
      </c>
      <c r="AV6" s="101" t="s">
        <v>412</v>
      </c>
      <c r="AW6" s="101" t="s">
        <v>412</v>
      </c>
      <c r="AX6" s="101" t="s">
        <v>412</v>
      </c>
      <c r="AY6" s="101" t="s">
        <v>412</v>
      </c>
      <c r="AZ6" s="101" t="s">
        <v>412</v>
      </c>
      <c r="BA6" s="101" t="s">
        <v>412</v>
      </c>
      <c r="BB6" s="101" t="s">
        <v>412</v>
      </c>
      <c r="BC6" s="101" t="s">
        <v>412</v>
      </c>
      <c r="BD6" s="101" t="s">
        <v>412</v>
      </c>
      <c r="BE6" s="101" t="s">
        <v>412</v>
      </c>
      <c r="BF6" s="101" t="s">
        <v>412</v>
      </c>
      <c r="BG6" s="101" t="s">
        <v>412</v>
      </c>
      <c r="BH6" s="101" t="s">
        <v>412</v>
      </c>
      <c r="BI6" s="101" t="s">
        <v>412</v>
      </c>
      <c r="BJ6" s="102" t="s">
        <v>412</v>
      </c>
      <c r="BK6" s="102" t="s">
        <v>412</v>
      </c>
      <c r="BL6" s="102" t="s">
        <v>412</v>
      </c>
      <c r="BM6" s="102" t="s">
        <v>412</v>
      </c>
      <c r="BN6" s="102" t="s">
        <v>412</v>
      </c>
      <c r="BO6" s="102" t="s">
        <v>412</v>
      </c>
      <c r="BP6" s="101" t="s">
        <v>412</v>
      </c>
      <c r="BQ6" s="101" t="s">
        <v>412</v>
      </c>
      <c r="BR6" s="102" t="s">
        <v>412</v>
      </c>
      <c r="BS6" s="102" t="s">
        <v>412</v>
      </c>
      <c r="BT6" s="102" t="s">
        <v>412</v>
      </c>
      <c r="BU6" s="102" t="s">
        <v>412</v>
      </c>
      <c r="BV6" s="101" t="s">
        <v>412</v>
      </c>
      <c r="BW6" s="101" t="s">
        <v>412</v>
      </c>
      <c r="BX6" s="101" t="s">
        <v>412</v>
      </c>
      <c r="BY6" s="101" t="s">
        <v>412</v>
      </c>
      <c r="BZ6" s="101" t="s">
        <v>412</v>
      </c>
      <c r="CA6" s="101" t="s">
        <v>412</v>
      </c>
      <c r="CB6" s="101" t="s">
        <v>412</v>
      </c>
      <c r="CC6" s="101" t="s">
        <v>412</v>
      </c>
      <c r="CD6" s="101" t="s">
        <v>412</v>
      </c>
      <c r="CE6" s="101" t="s">
        <v>412</v>
      </c>
      <c r="CF6" s="101" t="s">
        <v>412</v>
      </c>
      <c r="CG6" s="101" t="s">
        <v>412</v>
      </c>
      <c r="CH6" s="101" t="s">
        <v>412</v>
      </c>
      <c r="CI6" s="101" t="s">
        <v>412</v>
      </c>
    </row>
    <row r="7" spans="1:87" s="50" customFormat="1" ht="12" customHeight="1">
      <c r="A7" s="48" t="s">
        <v>413</v>
      </c>
      <c r="B7" s="63" t="s">
        <v>414</v>
      </c>
      <c r="C7" s="48" t="s">
        <v>392</v>
      </c>
      <c r="D7" s="70">
        <f aca="true" t="shared" si="0" ref="D7:AI7">SUM(D8:D48)</f>
        <v>3203633</v>
      </c>
      <c r="E7" s="70">
        <f t="shared" si="0"/>
        <v>2930716</v>
      </c>
      <c r="F7" s="70">
        <f t="shared" si="0"/>
        <v>0</v>
      </c>
      <c r="G7" s="70">
        <f t="shared" si="0"/>
        <v>1868029</v>
      </c>
      <c r="H7" s="70">
        <f t="shared" si="0"/>
        <v>1038679</v>
      </c>
      <c r="I7" s="70">
        <f t="shared" si="0"/>
        <v>24008</v>
      </c>
      <c r="J7" s="70">
        <f t="shared" si="0"/>
        <v>272917</v>
      </c>
      <c r="K7" s="70">
        <f t="shared" si="0"/>
        <v>83416</v>
      </c>
      <c r="L7" s="70">
        <f t="shared" si="0"/>
        <v>27347566</v>
      </c>
      <c r="M7" s="70">
        <f t="shared" si="0"/>
        <v>5396480</v>
      </c>
      <c r="N7" s="70">
        <f t="shared" si="0"/>
        <v>2569793</v>
      </c>
      <c r="O7" s="70">
        <f t="shared" si="0"/>
        <v>698370</v>
      </c>
      <c r="P7" s="70">
        <f t="shared" si="0"/>
        <v>1902956</v>
      </c>
      <c r="Q7" s="70">
        <f t="shared" si="0"/>
        <v>225361</v>
      </c>
      <c r="R7" s="70">
        <f t="shared" si="0"/>
        <v>6981854</v>
      </c>
      <c r="S7" s="70">
        <f t="shared" si="0"/>
        <v>453125</v>
      </c>
      <c r="T7" s="70">
        <f t="shared" si="0"/>
        <v>5962952</v>
      </c>
      <c r="U7" s="70">
        <f t="shared" si="0"/>
        <v>565777</v>
      </c>
      <c r="V7" s="70">
        <f t="shared" si="0"/>
        <v>5344</v>
      </c>
      <c r="W7" s="70">
        <f t="shared" si="0"/>
        <v>14936182</v>
      </c>
      <c r="X7" s="70">
        <f t="shared" si="0"/>
        <v>7838299</v>
      </c>
      <c r="Y7" s="70">
        <f t="shared" si="0"/>
        <v>5425810</v>
      </c>
      <c r="Z7" s="70">
        <f t="shared" si="0"/>
        <v>956496</v>
      </c>
      <c r="AA7" s="70">
        <f t="shared" si="0"/>
        <v>715577</v>
      </c>
      <c r="AB7" s="70">
        <f t="shared" si="0"/>
        <v>2597556</v>
      </c>
      <c r="AC7" s="70">
        <f t="shared" si="0"/>
        <v>27706</v>
      </c>
      <c r="AD7" s="70">
        <f t="shared" si="0"/>
        <v>1370555</v>
      </c>
      <c r="AE7" s="70">
        <f t="shared" si="0"/>
        <v>31921754</v>
      </c>
      <c r="AF7" s="70">
        <f t="shared" si="0"/>
        <v>290614</v>
      </c>
      <c r="AG7" s="70">
        <f t="shared" si="0"/>
        <v>257048</v>
      </c>
      <c r="AH7" s="70">
        <f t="shared" si="0"/>
        <v>142236</v>
      </c>
      <c r="AI7" s="70">
        <f t="shared" si="0"/>
        <v>114116</v>
      </c>
      <c r="AJ7" s="70">
        <f aca="true" t="shared" si="1" ref="AJ7:BO7">SUM(AJ8:AJ48)</f>
        <v>0</v>
      </c>
      <c r="AK7" s="70">
        <f t="shared" si="1"/>
        <v>696</v>
      </c>
      <c r="AL7" s="70">
        <f t="shared" si="1"/>
        <v>33566</v>
      </c>
      <c r="AM7" s="70">
        <f t="shared" si="1"/>
        <v>0</v>
      </c>
      <c r="AN7" s="70">
        <f t="shared" si="1"/>
        <v>5314213</v>
      </c>
      <c r="AO7" s="70">
        <f t="shared" si="1"/>
        <v>1195451</v>
      </c>
      <c r="AP7" s="70">
        <f t="shared" si="1"/>
        <v>833832</v>
      </c>
      <c r="AQ7" s="70">
        <f t="shared" si="1"/>
        <v>53197</v>
      </c>
      <c r="AR7" s="70">
        <f t="shared" si="1"/>
        <v>308422</v>
      </c>
      <c r="AS7" s="70">
        <f t="shared" si="1"/>
        <v>0</v>
      </c>
      <c r="AT7" s="70">
        <f t="shared" si="1"/>
        <v>2082938</v>
      </c>
      <c r="AU7" s="70">
        <f t="shared" si="1"/>
        <v>7896</v>
      </c>
      <c r="AV7" s="70">
        <f t="shared" si="1"/>
        <v>2074367</v>
      </c>
      <c r="AW7" s="70">
        <f t="shared" si="1"/>
        <v>675</v>
      </c>
      <c r="AX7" s="70">
        <f t="shared" si="1"/>
        <v>0</v>
      </c>
      <c r="AY7" s="70">
        <f t="shared" si="1"/>
        <v>1982912</v>
      </c>
      <c r="AZ7" s="70">
        <f t="shared" si="1"/>
        <v>1319498</v>
      </c>
      <c r="BA7" s="70">
        <f t="shared" si="1"/>
        <v>605429</v>
      </c>
      <c r="BB7" s="70">
        <f t="shared" si="1"/>
        <v>12199</v>
      </c>
      <c r="BC7" s="70">
        <f t="shared" si="1"/>
        <v>45786</v>
      </c>
      <c r="BD7" s="70">
        <f t="shared" si="1"/>
        <v>1281281</v>
      </c>
      <c r="BE7" s="70">
        <f t="shared" si="1"/>
        <v>52912</v>
      </c>
      <c r="BF7" s="70">
        <f t="shared" si="1"/>
        <v>168109</v>
      </c>
      <c r="BG7" s="70">
        <f t="shared" si="1"/>
        <v>5772936</v>
      </c>
      <c r="BH7" s="70">
        <f t="shared" si="1"/>
        <v>3494247</v>
      </c>
      <c r="BI7" s="70">
        <f t="shared" si="1"/>
        <v>3187764</v>
      </c>
      <c r="BJ7" s="70">
        <f t="shared" si="1"/>
        <v>142236</v>
      </c>
      <c r="BK7" s="70">
        <f t="shared" si="1"/>
        <v>1982145</v>
      </c>
      <c r="BL7" s="70">
        <f t="shared" si="1"/>
        <v>1038679</v>
      </c>
      <c r="BM7" s="70">
        <f t="shared" si="1"/>
        <v>24704</v>
      </c>
      <c r="BN7" s="70">
        <f t="shared" si="1"/>
        <v>306483</v>
      </c>
      <c r="BO7" s="70">
        <f t="shared" si="1"/>
        <v>83416</v>
      </c>
      <c r="BP7" s="70">
        <f aca="true" t="shared" si="2" ref="BP7:CU7">SUM(BP8:BP48)</f>
        <v>32661779</v>
      </c>
      <c r="BQ7" s="70">
        <f t="shared" si="2"/>
        <v>6591931</v>
      </c>
      <c r="BR7" s="70">
        <f t="shared" si="2"/>
        <v>3403625</v>
      </c>
      <c r="BS7" s="70">
        <f t="shared" si="2"/>
        <v>751567</v>
      </c>
      <c r="BT7" s="70">
        <f t="shared" si="2"/>
        <v>2211378</v>
      </c>
      <c r="BU7" s="70">
        <f t="shared" si="2"/>
        <v>225361</v>
      </c>
      <c r="BV7" s="70">
        <f t="shared" si="2"/>
        <v>9064792</v>
      </c>
      <c r="BW7" s="70">
        <f t="shared" si="2"/>
        <v>461021</v>
      </c>
      <c r="BX7" s="70">
        <f t="shared" si="2"/>
        <v>8037319</v>
      </c>
      <c r="BY7" s="70">
        <f t="shared" si="2"/>
        <v>566452</v>
      </c>
      <c r="BZ7" s="70">
        <f t="shared" si="2"/>
        <v>5344</v>
      </c>
      <c r="CA7" s="70">
        <f t="shared" si="2"/>
        <v>16919094</v>
      </c>
      <c r="CB7" s="70">
        <f t="shared" si="2"/>
        <v>9157797</v>
      </c>
      <c r="CC7" s="70">
        <f t="shared" si="2"/>
        <v>6031239</v>
      </c>
      <c r="CD7" s="70">
        <f t="shared" si="2"/>
        <v>968695</v>
      </c>
      <c r="CE7" s="70">
        <f t="shared" si="2"/>
        <v>761363</v>
      </c>
      <c r="CF7" s="70">
        <f t="shared" si="2"/>
        <v>3878837</v>
      </c>
      <c r="CG7" s="70">
        <f t="shared" si="2"/>
        <v>80618</v>
      </c>
      <c r="CH7" s="70">
        <f t="shared" si="2"/>
        <v>1538664</v>
      </c>
      <c r="CI7" s="70">
        <f t="shared" si="2"/>
        <v>37694690</v>
      </c>
    </row>
    <row r="8" spans="1:87" s="50" customFormat="1" ht="12" customHeight="1">
      <c r="A8" s="51" t="s">
        <v>413</v>
      </c>
      <c r="B8" s="64" t="s">
        <v>415</v>
      </c>
      <c r="C8" s="51" t="s">
        <v>416</v>
      </c>
      <c r="D8" s="72">
        <f aca="true" t="shared" si="3" ref="D8:D48">+SUM(E8,J8)</f>
        <v>1729189</v>
      </c>
      <c r="E8" s="72">
        <f aca="true" t="shared" si="4" ref="E8:E48">+SUM(F8:I8)</f>
        <v>1553065</v>
      </c>
      <c r="F8" s="72">
        <v>0</v>
      </c>
      <c r="G8" s="72">
        <v>655000</v>
      </c>
      <c r="H8" s="72">
        <v>898065</v>
      </c>
      <c r="I8" s="72">
        <v>0</v>
      </c>
      <c r="J8" s="72">
        <v>176124</v>
      </c>
      <c r="K8" s="73">
        <v>0</v>
      </c>
      <c r="L8" s="72">
        <f aca="true" t="shared" si="5" ref="L8:L48">+SUM(M8,R8,V8,W8,AC8)</f>
        <v>9090066</v>
      </c>
      <c r="M8" s="72">
        <f aca="true" t="shared" si="6" ref="M8:M48">+SUM(N8:Q8)</f>
        <v>2158778</v>
      </c>
      <c r="N8" s="72">
        <v>872146</v>
      </c>
      <c r="O8" s="72">
        <v>472773</v>
      </c>
      <c r="P8" s="72">
        <v>688650</v>
      </c>
      <c r="Q8" s="72">
        <v>125209</v>
      </c>
      <c r="R8" s="72">
        <f aca="true" t="shared" si="7" ref="R8:R48">+SUM(S8:U8)</f>
        <v>1933068</v>
      </c>
      <c r="S8" s="72">
        <v>327887</v>
      </c>
      <c r="T8" s="72">
        <v>1484514</v>
      </c>
      <c r="U8" s="72">
        <v>120667</v>
      </c>
      <c r="V8" s="72">
        <v>0</v>
      </c>
      <c r="W8" s="72">
        <f aca="true" t="shared" si="8" ref="W8:W48">+SUM(X8:AA8)</f>
        <v>4985704</v>
      </c>
      <c r="X8" s="72">
        <v>2671293</v>
      </c>
      <c r="Y8" s="72">
        <v>2152217</v>
      </c>
      <c r="Z8" s="72">
        <v>162194</v>
      </c>
      <c r="AA8" s="72">
        <v>0</v>
      </c>
      <c r="AB8" s="73">
        <v>337411</v>
      </c>
      <c r="AC8" s="72">
        <v>12516</v>
      </c>
      <c r="AD8" s="72">
        <v>668311</v>
      </c>
      <c r="AE8" s="72">
        <f aca="true" t="shared" si="9" ref="AE8:AE48">+SUM(D8,L8,AD8)</f>
        <v>11487566</v>
      </c>
      <c r="AF8" s="72">
        <f aca="true" t="shared" si="10" ref="AF8:AF48">+SUM(AG8,AL8)</f>
        <v>27941</v>
      </c>
      <c r="AG8" s="72">
        <f aca="true" t="shared" si="11" ref="AG8:AG48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27941</v>
      </c>
      <c r="AM8" s="73">
        <v>0</v>
      </c>
      <c r="AN8" s="72">
        <f aca="true" t="shared" si="12" ref="AN8:AN48">+SUM(AO8,AT8,AX8,AY8,BE8)</f>
        <v>1251379</v>
      </c>
      <c r="AO8" s="72">
        <f aca="true" t="shared" si="13" ref="AO8:AO48">+SUM(AP8:AS8)</f>
        <v>375413</v>
      </c>
      <c r="AP8" s="72">
        <v>285689</v>
      </c>
      <c r="AQ8" s="72">
        <v>0</v>
      </c>
      <c r="AR8" s="72">
        <v>89724</v>
      </c>
      <c r="AS8" s="72">
        <v>0</v>
      </c>
      <c r="AT8" s="72">
        <f aca="true" t="shared" si="14" ref="AT8:AT48">+SUM(AU8:AW8)</f>
        <v>430766</v>
      </c>
      <c r="AU8" s="72">
        <v>0</v>
      </c>
      <c r="AV8" s="72">
        <v>430766</v>
      </c>
      <c r="AW8" s="72">
        <v>0</v>
      </c>
      <c r="AX8" s="72">
        <v>0</v>
      </c>
      <c r="AY8" s="72">
        <f aca="true" t="shared" si="15" ref="AY8:AY48">+SUM(AZ8:BC8)</f>
        <v>445200</v>
      </c>
      <c r="AZ8" s="72">
        <v>372783</v>
      </c>
      <c r="BA8" s="72">
        <v>72417</v>
      </c>
      <c r="BB8" s="72">
        <v>0</v>
      </c>
      <c r="BC8" s="72">
        <v>0</v>
      </c>
      <c r="BD8" s="73">
        <v>75841</v>
      </c>
      <c r="BE8" s="72">
        <v>0</v>
      </c>
      <c r="BF8" s="72">
        <v>21319</v>
      </c>
      <c r="BG8" s="72">
        <f aca="true" t="shared" si="16" ref="BG8:BG48">+SUM(BF8,AN8,AF8)</f>
        <v>1300639</v>
      </c>
      <c r="BH8" s="72">
        <f aca="true" t="shared" si="17" ref="BH8:BH37">SUM(D8,AF8)</f>
        <v>1757130</v>
      </c>
      <c r="BI8" s="72">
        <f aca="true" t="shared" si="18" ref="BI8:BI37">SUM(E8,AG8)</f>
        <v>1553065</v>
      </c>
      <c r="BJ8" s="72">
        <f aca="true" t="shared" si="19" ref="BJ8:BJ37">SUM(F8,AH8)</f>
        <v>0</v>
      </c>
      <c r="BK8" s="72">
        <f aca="true" t="shared" si="20" ref="BK8:BK37">SUM(G8,AI8)</f>
        <v>655000</v>
      </c>
      <c r="BL8" s="72">
        <f aca="true" t="shared" si="21" ref="BL8:BL37">SUM(H8,AJ8)</f>
        <v>898065</v>
      </c>
      <c r="BM8" s="72">
        <f aca="true" t="shared" si="22" ref="BM8:BM37">SUM(I8,AK8)</f>
        <v>0</v>
      </c>
      <c r="BN8" s="72">
        <f aca="true" t="shared" si="23" ref="BN8:BN37">SUM(J8,AL8)</f>
        <v>204065</v>
      </c>
      <c r="BO8" s="73">
        <f aca="true" t="shared" si="24" ref="BO8:BO37">SUM(K8,AM8)</f>
        <v>0</v>
      </c>
      <c r="BP8" s="72">
        <f aca="true" t="shared" si="25" ref="BP8:BP37">SUM(L8,AN8)</f>
        <v>10341445</v>
      </c>
      <c r="BQ8" s="72">
        <f aca="true" t="shared" si="26" ref="BQ8:BQ37">SUM(M8,AO8)</f>
        <v>2534191</v>
      </c>
      <c r="BR8" s="72">
        <f aca="true" t="shared" si="27" ref="BR8:BR37">SUM(N8,AP8)</f>
        <v>1157835</v>
      </c>
      <c r="BS8" s="72">
        <f aca="true" t="shared" si="28" ref="BS8:BS37">SUM(O8,AQ8)</f>
        <v>472773</v>
      </c>
      <c r="BT8" s="72">
        <f aca="true" t="shared" si="29" ref="BT8:BT37">SUM(P8,AR8)</f>
        <v>778374</v>
      </c>
      <c r="BU8" s="72">
        <f aca="true" t="shared" si="30" ref="BU8:BU37">SUM(Q8,AS8)</f>
        <v>125209</v>
      </c>
      <c r="BV8" s="72">
        <f aca="true" t="shared" si="31" ref="BV8:BV37">SUM(R8,AT8)</f>
        <v>2363834</v>
      </c>
      <c r="BW8" s="72">
        <f aca="true" t="shared" si="32" ref="BW8:BW37">SUM(S8,AU8)</f>
        <v>327887</v>
      </c>
      <c r="BX8" s="72">
        <f aca="true" t="shared" si="33" ref="BX8:BX37">SUM(T8,AV8)</f>
        <v>1915280</v>
      </c>
      <c r="BY8" s="72">
        <f aca="true" t="shared" si="34" ref="BY8:BY37">SUM(U8,AW8)</f>
        <v>120667</v>
      </c>
      <c r="BZ8" s="72">
        <f aca="true" t="shared" si="35" ref="BZ8:BZ37">SUM(V8,AX8)</f>
        <v>0</v>
      </c>
      <c r="CA8" s="72">
        <f aca="true" t="shared" si="36" ref="CA8:CA37">SUM(W8,AY8)</f>
        <v>5430904</v>
      </c>
      <c r="CB8" s="72">
        <f aca="true" t="shared" si="37" ref="CB8:CB37">SUM(X8,AZ8)</f>
        <v>3044076</v>
      </c>
      <c r="CC8" s="72">
        <f aca="true" t="shared" si="38" ref="CC8:CC37">SUM(Y8,BA8)</f>
        <v>2224634</v>
      </c>
      <c r="CD8" s="72">
        <f aca="true" t="shared" si="39" ref="CD8:CD37">SUM(Z8,BB8)</f>
        <v>162194</v>
      </c>
      <c r="CE8" s="72">
        <f aca="true" t="shared" si="40" ref="CE8:CE37">SUM(AA8,BC8)</f>
        <v>0</v>
      </c>
      <c r="CF8" s="73">
        <f aca="true" t="shared" si="41" ref="CF8:CF37">SUM(AB8,BD8)</f>
        <v>413252</v>
      </c>
      <c r="CG8" s="72">
        <f aca="true" t="shared" si="42" ref="CG8:CG37">SUM(AC8,BE8)</f>
        <v>12516</v>
      </c>
      <c r="CH8" s="72">
        <f aca="true" t="shared" si="43" ref="CH8:CH37">SUM(AD8,BF8)</f>
        <v>689630</v>
      </c>
      <c r="CI8" s="72">
        <f aca="true" t="shared" si="44" ref="CI8:CI37">SUM(AE8,BG8)</f>
        <v>12788205</v>
      </c>
    </row>
    <row r="9" spans="1:87" s="50" customFormat="1" ht="12" customHeight="1">
      <c r="A9" s="51" t="s">
        <v>413</v>
      </c>
      <c r="B9" s="64" t="s">
        <v>417</v>
      </c>
      <c r="C9" s="51" t="s">
        <v>418</v>
      </c>
      <c r="D9" s="72">
        <f t="shared" si="3"/>
        <v>39956</v>
      </c>
      <c r="E9" s="72">
        <f t="shared" si="4"/>
        <v>11015</v>
      </c>
      <c r="F9" s="72">
        <v>0</v>
      </c>
      <c r="G9" s="72">
        <v>9975</v>
      </c>
      <c r="H9" s="72">
        <v>1040</v>
      </c>
      <c r="I9" s="72">
        <v>0</v>
      </c>
      <c r="J9" s="72">
        <v>28941</v>
      </c>
      <c r="K9" s="73">
        <v>0</v>
      </c>
      <c r="L9" s="72">
        <f t="shared" si="5"/>
        <v>2994688</v>
      </c>
      <c r="M9" s="72">
        <f t="shared" si="6"/>
        <v>897233</v>
      </c>
      <c r="N9" s="72">
        <v>410063</v>
      </c>
      <c r="O9" s="72">
        <v>177381</v>
      </c>
      <c r="P9" s="72">
        <v>287064</v>
      </c>
      <c r="Q9" s="72">
        <v>22725</v>
      </c>
      <c r="R9" s="72">
        <f t="shared" si="7"/>
        <v>355137</v>
      </c>
      <c r="S9" s="72">
        <v>51115</v>
      </c>
      <c r="T9" s="72">
        <v>266102</v>
      </c>
      <c r="U9" s="72">
        <v>37920</v>
      </c>
      <c r="V9" s="72">
        <v>0</v>
      </c>
      <c r="W9" s="72">
        <f t="shared" si="8"/>
        <v>1731160</v>
      </c>
      <c r="X9" s="72">
        <v>1018189</v>
      </c>
      <c r="Y9" s="72">
        <v>584006</v>
      </c>
      <c r="Z9" s="72">
        <v>39890</v>
      </c>
      <c r="AA9" s="72">
        <v>89075</v>
      </c>
      <c r="AB9" s="73">
        <v>78168</v>
      </c>
      <c r="AC9" s="72">
        <v>11158</v>
      </c>
      <c r="AD9" s="72">
        <v>61628</v>
      </c>
      <c r="AE9" s="72">
        <f t="shared" si="9"/>
        <v>3096272</v>
      </c>
      <c r="AF9" s="72">
        <f t="shared" si="10"/>
        <v>14198</v>
      </c>
      <c r="AG9" s="72">
        <f t="shared" si="11"/>
        <v>14198</v>
      </c>
      <c r="AH9" s="72">
        <v>0</v>
      </c>
      <c r="AI9" s="72">
        <v>13502</v>
      </c>
      <c r="AJ9" s="72">
        <v>0</v>
      </c>
      <c r="AK9" s="72">
        <v>696</v>
      </c>
      <c r="AL9" s="72">
        <v>0</v>
      </c>
      <c r="AM9" s="73">
        <v>0</v>
      </c>
      <c r="AN9" s="72">
        <f t="shared" si="12"/>
        <v>241743</v>
      </c>
      <c r="AO9" s="72">
        <f t="shared" si="13"/>
        <v>10615</v>
      </c>
      <c r="AP9" s="72">
        <v>10615</v>
      </c>
      <c r="AQ9" s="72">
        <v>0</v>
      </c>
      <c r="AR9" s="72">
        <v>0</v>
      </c>
      <c r="AS9" s="72">
        <v>0</v>
      </c>
      <c r="AT9" s="72">
        <f t="shared" si="14"/>
        <v>61171</v>
      </c>
      <c r="AU9" s="72">
        <v>0</v>
      </c>
      <c r="AV9" s="72">
        <v>61171</v>
      </c>
      <c r="AW9" s="72">
        <v>0</v>
      </c>
      <c r="AX9" s="72">
        <v>0</v>
      </c>
      <c r="AY9" s="72">
        <f t="shared" si="15"/>
        <v>168717</v>
      </c>
      <c r="AZ9" s="72">
        <v>61816</v>
      </c>
      <c r="BA9" s="72">
        <v>106901</v>
      </c>
      <c r="BB9" s="72">
        <v>0</v>
      </c>
      <c r="BC9" s="72">
        <v>0</v>
      </c>
      <c r="BD9" s="73">
        <v>12784</v>
      </c>
      <c r="BE9" s="72">
        <v>1240</v>
      </c>
      <c r="BF9" s="72">
        <v>0</v>
      </c>
      <c r="BG9" s="72">
        <f t="shared" si="16"/>
        <v>255941</v>
      </c>
      <c r="BH9" s="72">
        <f t="shared" si="17"/>
        <v>54154</v>
      </c>
      <c r="BI9" s="72">
        <f t="shared" si="18"/>
        <v>25213</v>
      </c>
      <c r="BJ9" s="72">
        <f t="shared" si="19"/>
        <v>0</v>
      </c>
      <c r="BK9" s="72">
        <f t="shared" si="20"/>
        <v>23477</v>
      </c>
      <c r="BL9" s="72">
        <f t="shared" si="21"/>
        <v>1040</v>
      </c>
      <c r="BM9" s="72">
        <f t="shared" si="22"/>
        <v>696</v>
      </c>
      <c r="BN9" s="72">
        <f t="shared" si="23"/>
        <v>28941</v>
      </c>
      <c r="BO9" s="73">
        <f t="shared" si="24"/>
        <v>0</v>
      </c>
      <c r="BP9" s="72">
        <f t="shared" si="25"/>
        <v>3236431</v>
      </c>
      <c r="BQ9" s="72">
        <f t="shared" si="26"/>
        <v>907848</v>
      </c>
      <c r="BR9" s="72">
        <f t="shared" si="27"/>
        <v>420678</v>
      </c>
      <c r="BS9" s="72">
        <f t="shared" si="28"/>
        <v>177381</v>
      </c>
      <c r="BT9" s="72">
        <f t="shared" si="29"/>
        <v>287064</v>
      </c>
      <c r="BU9" s="72">
        <f t="shared" si="30"/>
        <v>22725</v>
      </c>
      <c r="BV9" s="72">
        <f t="shared" si="31"/>
        <v>416308</v>
      </c>
      <c r="BW9" s="72">
        <f t="shared" si="32"/>
        <v>51115</v>
      </c>
      <c r="BX9" s="72">
        <f t="shared" si="33"/>
        <v>327273</v>
      </c>
      <c r="BY9" s="72">
        <f t="shared" si="34"/>
        <v>37920</v>
      </c>
      <c r="BZ9" s="72">
        <f t="shared" si="35"/>
        <v>0</v>
      </c>
      <c r="CA9" s="72">
        <f t="shared" si="36"/>
        <v>1899877</v>
      </c>
      <c r="CB9" s="72">
        <f t="shared" si="37"/>
        <v>1080005</v>
      </c>
      <c r="CC9" s="72">
        <f t="shared" si="38"/>
        <v>690907</v>
      </c>
      <c r="CD9" s="72">
        <f t="shared" si="39"/>
        <v>39890</v>
      </c>
      <c r="CE9" s="72">
        <f t="shared" si="40"/>
        <v>89075</v>
      </c>
      <c r="CF9" s="73">
        <f t="shared" si="41"/>
        <v>90952</v>
      </c>
      <c r="CG9" s="72">
        <f t="shared" si="42"/>
        <v>12398</v>
      </c>
      <c r="CH9" s="72">
        <f t="shared" si="43"/>
        <v>61628</v>
      </c>
      <c r="CI9" s="72">
        <f t="shared" si="44"/>
        <v>3352213</v>
      </c>
    </row>
    <row r="10" spans="1:87" s="50" customFormat="1" ht="12" customHeight="1">
      <c r="A10" s="51" t="s">
        <v>413</v>
      </c>
      <c r="B10" s="64" t="s">
        <v>419</v>
      </c>
      <c r="C10" s="51" t="s">
        <v>420</v>
      </c>
      <c r="D10" s="72">
        <f t="shared" si="3"/>
        <v>88338</v>
      </c>
      <c r="E10" s="72">
        <f t="shared" si="4"/>
        <v>73325</v>
      </c>
      <c r="F10" s="72">
        <v>0</v>
      </c>
      <c r="G10" s="72">
        <v>0</v>
      </c>
      <c r="H10" s="72">
        <v>73325</v>
      </c>
      <c r="I10" s="72">
        <v>0</v>
      </c>
      <c r="J10" s="72">
        <v>15013</v>
      </c>
      <c r="K10" s="73">
        <v>0</v>
      </c>
      <c r="L10" s="72">
        <f t="shared" si="5"/>
        <v>1028677</v>
      </c>
      <c r="M10" s="72">
        <f t="shared" si="6"/>
        <v>287908</v>
      </c>
      <c r="N10" s="72">
        <v>96597</v>
      </c>
      <c r="O10" s="72">
        <v>1817</v>
      </c>
      <c r="P10" s="72">
        <v>174004</v>
      </c>
      <c r="Q10" s="72">
        <v>15490</v>
      </c>
      <c r="R10" s="72">
        <f t="shared" si="7"/>
        <v>256028</v>
      </c>
      <c r="S10" s="72">
        <v>2600</v>
      </c>
      <c r="T10" s="72">
        <v>236949</v>
      </c>
      <c r="U10" s="72">
        <v>16479</v>
      </c>
      <c r="V10" s="72">
        <v>0</v>
      </c>
      <c r="W10" s="72">
        <f t="shared" si="8"/>
        <v>484741</v>
      </c>
      <c r="X10" s="72">
        <v>339059</v>
      </c>
      <c r="Y10" s="72">
        <v>121941</v>
      </c>
      <c r="Z10" s="72">
        <v>8611</v>
      </c>
      <c r="AA10" s="72">
        <v>15130</v>
      </c>
      <c r="AB10" s="73">
        <v>0</v>
      </c>
      <c r="AC10" s="72">
        <v>0</v>
      </c>
      <c r="AD10" s="72">
        <v>57492</v>
      </c>
      <c r="AE10" s="72">
        <f t="shared" si="9"/>
        <v>1174507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59981</v>
      </c>
      <c r="AO10" s="72">
        <f t="shared" si="13"/>
        <v>1504</v>
      </c>
      <c r="AP10" s="72">
        <v>1504</v>
      </c>
      <c r="AQ10" s="72">
        <v>0</v>
      </c>
      <c r="AR10" s="72">
        <v>0</v>
      </c>
      <c r="AS10" s="72">
        <v>0</v>
      </c>
      <c r="AT10" s="72">
        <f t="shared" si="14"/>
        <v>325</v>
      </c>
      <c r="AU10" s="72">
        <v>325</v>
      </c>
      <c r="AV10" s="72">
        <v>0</v>
      </c>
      <c r="AW10" s="72">
        <v>0</v>
      </c>
      <c r="AX10" s="72">
        <v>0</v>
      </c>
      <c r="AY10" s="72">
        <f t="shared" si="15"/>
        <v>58152</v>
      </c>
      <c r="AZ10" s="72">
        <v>58152</v>
      </c>
      <c r="BA10" s="72">
        <v>0</v>
      </c>
      <c r="BB10" s="72">
        <v>0</v>
      </c>
      <c r="BC10" s="72">
        <v>0</v>
      </c>
      <c r="BD10" s="73">
        <v>179038</v>
      </c>
      <c r="BE10" s="72">
        <v>0</v>
      </c>
      <c r="BF10" s="72">
        <v>303</v>
      </c>
      <c r="BG10" s="72">
        <f t="shared" si="16"/>
        <v>60284</v>
      </c>
      <c r="BH10" s="72">
        <f t="shared" si="17"/>
        <v>88338</v>
      </c>
      <c r="BI10" s="72">
        <f t="shared" si="18"/>
        <v>73325</v>
      </c>
      <c r="BJ10" s="72">
        <f t="shared" si="19"/>
        <v>0</v>
      </c>
      <c r="BK10" s="72">
        <f t="shared" si="20"/>
        <v>0</v>
      </c>
      <c r="BL10" s="72">
        <f t="shared" si="21"/>
        <v>73325</v>
      </c>
      <c r="BM10" s="72">
        <f t="shared" si="22"/>
        <v>0</v>
      </c>
      <c r="BN10" s="72">
        <f t="shared" si="23"/>
        <v>15013</v>
      </c>
      <c r="BO10" s="73">
        <f t="shared" si="24"/>
        <v>0</v>
      </c>
      <c r="BP10" s="72">
        <f t="shared" si="25"/>
        <v>1088658</v>
      </c>
      <c r="BQ10" s="72">
        <f t="shared" si="26"/>
        <v>289412</v>
      </c>
      <c r="BR10" s="72">
        <f t="shared" si="27"/>
        <v>98101</v>
      </c>
      <c r="BS10" s="72">
        <f t="shared" si="28"/>
        <v>1817</v>
      </c>
      <c r="BT10" s="72">
        <f t="shared" si="29"/>
        <v>174004</v>
      </c>
      <c r="BU10" s="72">
        <f t="shared" si="30"/>
        <v>15490</v>
      </c>
      <c r="BV10" s="72">
        <f t="shared" si="31"/>
        <v>256353</v>
      </c>
      <c r="BW10" s="72">
        <f t="shared" si="32"/>
        <v>2925</v>
      </c>
      <c r="BX10" s="72">
        <f t="shared" si="33"/>
        <v>236949</v>
      </c>
      <c r="BY10" s="72">
        <f t="shared" si="34"/>
        <v>16479</v>
      </c>
      <c r="BZ10" s="72">
        <f t="shared" si="35"/>
        <v>0</v>
      </c>
      <c r="CA10" s="72">
        <f t="shared" si="36"/>
        <v>542893</v>
      </c>
      <c r="CB10" s="72">
        <f t="shared" si="37"/>
        <v>397211</v>
      </c>
      <c r="CC10" s="72">
        <f t="shared" si="38"/>
        <v>121941</v>
      </c>
      <c r="CD10" s="72">
        <f t="shared" si="39"/>
        <v>8611</v>
      </c>
      <c r="CE10" s="72">
        <f t="shared" si="40"/>
        <v>15130</v>
      </c>
      <c r="CF10" s="73">
        <f t="shared" si="41"/>
        <v>179038</v>
      </c>
      <c r="CG10" s="72">
        <f t="shared" si="42"/>
        <v>0</v>
      </c>
      <c r="CH10" s="72">
        <f t="shared" si="43"/>
        <v>57795</v>
      </c>
      <c r="CI10" s="72">
        <f t="shared" si="44"/>
        <v>1234791</v>
      </c>
    </row>
    <row r="11" spans="1:87" s="50" customFormat="1" ht="12" customHeight="1">
      <c r="A11" s="51" t="s">
        <v>413</v>
      </c>
      <c r="B11" s="64" t="s">
        <v>421</v>
      </c>
      <c r="C11" s="51" t="s">
        <v>422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1095834</v>
      </c>
      <c r="M11" s="72">
        <f t="shared" si="6"/>
        <v>154280</v>
      </c>
      <c r="N11" s="72">
        <v>56840</v>
      </c>
      <c r="O11" s="72">
        <v>32480</v>
      </c>
      <c r="P11" s="72">
        <v>56840</v>
      </c>
      <c r="Q11" s="72">
        <v>8120</v>
      </c>
      <c r="R11" s="72">
        <f t="shared" si="7"/>
        <v>348682</v>
      </c>
      <c r="S11" s="72">
        <v>4813</v>
      </c>
      <c r="T11" s="72">
        <v>321555</v>
      </c>
      <c r="U11" s="72">
        <v>22314</v>
      </c>
      <c r="V11" s="72">
        <v>0</v>
      </c>
      <c r="W11" s="72">
        <f t="shared" si="8"/>
        <v>592872</v>
      </c>
      <c r="X11" s="72">
        <v>212015</v>
      </c>
      <c r="Y11" s="72">
        <v>70377</v>
      </c>
      <c r="Z11" s="72">
        <v>13860</v>
      </c>
      <c r="AA11" s="72">
        <v>296620</v>
      </c>
      <c r="AB11" s="73">
        <v>0</v>
      </c>
      <c r="AC11" s="72">
        <v>0</v>
      </c>
      <c r="AD11" s="72">
        <v>60955</v>
      </c>
      <c r="AE11" s="72">
        <f t="shared" si="9"/>
        <v>1156789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139433</v>
      </c>
      <c r="AO11" s="72">
        <f t="shared" si="13"/>
        <v>32480</v>
      </c>
      <c r="AP11" s="72">
        <v>8120</v>
      </c>
      <c r="AQ11" s="72">
        <v>0</v>
      </c>
      <c r="AR11" s="72">
        <v>24360</v>
      </c>
      <c r="AS11" s="72">
        <v>0</v>
      </c>
      <c r="AT11" s="72">
        <f t="shared" si="14"/>
        <v>87650</v>
      </c>
      <c r="AU11" s="72">
        <v>6830</v>
      </c>
      <c r="AV11" s="72">
        <v>80820</v>
      </c>
      <c r="AW11" s="72">
        <v>0</v>
      </c>
      <c r="AX11" s="72">
        <v>0</v>
      </c>
      <c r="AY11" s="72">
        <f t="shared" si="15"/>
        <v>19303</v>
      </c>
      <c r="AZ11" s="72">
        <v>0</v>
      </c>
      <c r="BA11" s="72">
        <v>17307</v>
      </c>
      <c r="BB11" s="72">
        <v>0</v>
      </c>
      <c r="BC11" s="72">
        <v>1996</v>
      </c>
      <c r="BD11" s="73">
        <v>0</v>
      </c>
      <c r="BE11" s="72">
        <v>0</v>
      </c>
      <c r="BF11" s="72">
        <v>0</v>
      </c>
      <c r="BG11" s="72">
        <f t="shared" si="16"/>
        <v>139433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1235267</v>
      </c>
      <c r="BQ11" s="72">
        <f t="shared" si="26"/>
        <v>186760</v>
      </c>
      <c r="BR11" s="72">
        <f t="shared" si="27"/>
        <v>64960</v>
      </c>
      <c r="BS11" s="72">
        <f t="shared" si="28"/>
        <v>32480</v>
      </c>
      <c r="BT11" s="72">
        <f t="shared" si="29"/>
        <v>81200</v>
      </c>
      <c r="BU11" s="72">
        <f t="shared" si="30"/>
        <v>8120</v>
      </c>
      <c r="BV11" s="72">
        <f t="shared" si="31"/>
        <v>436332</v>
      </c>
      <c r="BW11" s="72">
        <f t="shared" si="32"/>
        <v>11643</v>
      </c>
      <c r="BX11" s="72">
        <f t="shared" si="33"/>
        <v>402375</v>
      </c>
      <c r="BY11" s="72">
        <f t="shared" si="34"/>
        <v>22314</v>
      </c>
      <c r="BZ11" s="72">
        <f t="shared" si="35"/>
        <v>0</v>
      </c>
      <c r="CA11" s="72">
        <f t="shared" si="36"/>
        <v>612175</v>
      </c>
      <c r="CB11" s="72">
        <f t="shared" si="37"/>
        <v>212015</v>
      </c>
      <c r="CC11" s="72">
        <f t="shared" si="38"/>
        <v>87684</v>
      </c>
      <c r="CD11" s="72">
        <f t="shared" si="39"/>
        <v>13860</v>
      </c>
      <c r="CE11" s="72">
        <f t="shared" si="40"/>
        <v>298616</v>
      </c>
      <c r="CF11" s="73">
        <f t="shared" si="41"/>
        <v>0</v>
      </c>
      <c r="CG11" s="72">
        <f t="shared" si="42"/>
        <v>0</v>
      </c>
      <c r="CH11" s="72">
        <f t="shared" si="43"/>
        <v>60955</v>
      </c>
      <c r="CI11" s="72">
        <f t="shared" si="44"/>
        <v>1296222</v>
      </c>
    </row>
    <row r="12" spans="1:87" s="50" customFormat="1" ht="12" customHeight="1">
      <c r="A12" s="53" t="s">
        <v>413</v>
      </c>
      <c r="B12" s="54" t="s">
        <v>423</v>
      </c>
      <c r="C12" s="53" t="s">
        <v>424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172770</v>
      </c>
      <c r="M12" s="74">
        <f t="shared" si="6"/>
        <v>18872</v>
      </c>
      <c r="N12" s="74">
        <v>18872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153898</v>
      </c>
      <c r="X12" s="74">
        <v>153898</v>
      </c>
      <c r="Y12" s="74">
        <v>0</v>
      </c>
      <c r="Z12" s="74">
        <v>0</v>
      </c>
      <c r="AA12" s="74">
        <v>0</v>
      </c>
      <c r="AB12" s="75">
        <v>394784</v>
      </c>
      <c r="AC12" s="74">
        <v>0</v>
      </c>
      <c r="AD12" s="74">
        <v>0</v>
      </c>
      <c r="AE12" s="74">
        <f t="shared" si="9"/>
        <v>172770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142262</v>
      </c>
      <c r="AO12" s="74">
        <f t="shared" si="13"/>
        <v>12582</v>
      </c>
      <c r="AP12" s="74">
        <v>12582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129680</v>
      </c>
      <c r="AZ12" s="74">
        <v>129680</v>
      </c>
      <c r="BA12" s="74">
        <v>0</v>
      </c>
      <c r="BB12" s="74">
        <v>0</v>
      </c>
      <c r="BC12" s="74">
        <v>0</v>
      </c>
      <c r="BD12" s="75">
        <v>243440</v>
      </c>
      <c r="BE12" s="74">
        <v>0</v>
      </c>
      <c r="BF12" s="74">
        <v>0</v>
      </c>
      <c r="BG12" s="74">
        <f t="shared" si="16"/>
        <v>142262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315032</v>
      </c>
      <c r="BQ12" s="74">
        <f t="shared" si="26"/>
        <v>31454</v>
      </c>
      <c r="BR12" s="74">
        <f t="shared" si="27"/>
        <v>31454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283578</v>
      </c>
      <c r="CB12" s="74">
        <f t="shared" si="37"/>
        <v>283578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638224</v>
      </c>
      <c r="CG12" s="74">
        <f t="shared" si="42"/>
        <v>0</v>
      </c>
      <c r="CH12" s="74">
        <f t="shared" si="43"/>
        <v>0</v>
      </c>
      <c r="CI12" s="74">
        <f t="shared" si="44"/>
        <v>315032</v>
      </c>
    </row>
    <row r="13" spans="1:87" s="50" customFormat="1" ht="12" customHeight="1">
      <c r="A13" s="53" t="s">
        <v>413</v>
      </c>
      <c r="B13" s="54" t="s">
        <v>425</v>
      </c>
      <c r="C13" s="53" t="s">
        <v>426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107201</v>
      </c>
      <c r="M13" s="74">
        <f t="shared" si="6"/>
        <v>0</v>
      </c>
      <c r="N13" s="74">
        <v>0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107201</v>
      </c>
      <c r="X13" s="74">
        <v>107201</v>
      </c>
      <c r="Y13" s="74">
        <v>0</v>
      </c>
      <c r="Z13" s="74">
        <v>0</v>
      </c>
      <c r="AA13" s="74">
        <v>0</v>
      </c>
      <c r="AB13" s="75">
        <v>319384</v>
      </c>
      <c r="AC13" s="74">
        <v>0</v>
      </c>
      <c r="AD13" s="74">
        <v>6</v>
      </c>
      <c r="AE13" s="74">
        <f t="shared" si="9"/>
        <v>107207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118068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107201</v>
      </c>
      <c r="BQ13" s="74">
        <f t="shared" si="26"/>
        <v>0</v>
      </c>
      <c r="BR13" s="74">
        <f t="shared" si="27"/>
        <v>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107201</v>
      </c>
      <c r="CB13" s="74">
        <f t="shared" si="37"/>
        <v>107201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437452</v>
      </c>
      <c r="CG13" s="74">
        <f t="shared" si="42"/>
        <v>0</v>
      </c>
      <c r="CH13" s="74">
        <f t="shared" si="43"/>
        <v>6</v>
      </c>
      <c r="CI13" s="74">
        <f t="shared" si="44"/>
        <v>107207</v>
      </c>
    </row>
    <row r="14" spans="1:87" s="50" customFormat="1" ht="12" customHeight="1">
      <c r="A14" s="53" t="s">
        <v>413</v>
      </c>
      <c r="B14" s="54" t="s">
        <v>427</v>
      </c>
      <c r="C14" s="53" t="s">
        <v>428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87485</v>
      </c>
      <c r="M14" s="74">
        <f t="shared" si="6"/>
        <v>12707</v>
      </c>
      <c r="N14" s="74">
        <v>12707</v>
      </c>
      <c r="O14" s="74">
        <v>0</v>
      </c>
      <c r="P14" s="74">
        <v>0</v>
      </c>
      <c r="Q14" s="74">
        <v>0</v>
      </c>
      <c r="R14" s="74">
        <f t="shared" si="7"/>
        <v>475</v>
      </c>
      <c r="S14" s="74">
        <v>0</v>
      </c>
      <c r="T14" s="74">
        <v>0</v>
      </c>
      <c r="U14" s="74">
        <v>475</v>
      </c>
      <c r="V14" s="74">
        <v>0</v>
      </c>
      <c r="W14" s="74">
        <f t="shared" si="8"/>
        <v>74303</v>
      </c>
      <c r="X14" s="74">
        <v>70474</v>
      </c>
      <c r="Y14" s="74">
        <v>0</v>
      </c>
      <c r="Z14" s="74">
        <v>3672</v>
      </c>
      <c r="AA14" s="74">
        <v>157</v>
      </c>
      <c r="AB14" s="75">
        <v>185900</v>
      </c>
      <c r="AC14" s="74">
        <v>0</v>
      </c>
      <c r="AD14" s="74">
        <v>0</v>
      </c>
      <c r="AE14" s="74">
        <f t="shared" si="9"/>
        <v>87485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22339</v>
      </c>
      <c r="AO14" s="74">
        <f t="shared" si="13"/>
        <v>6353</v>
      </c>
      <c r="AP14" s="74">
        <v>6353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15986</v>
      </c>
      <c r="AZ14" s="74">
        <v>12638</v>
      </c>
      <c r="BA14" s="74">
        <v>0</v>
      </c>
      <c r="BB14" s="74">
        <v>0</v>
      </c>
      <c r="BC14" s="74">
        <v>3348</v>
      </c>
      <c r="BD14" s="75">
        <v>44066</v>
      </c>
      <c r="BE14" s="74">
        <v>0</v>
      </c>
      <c r="BF14" s="74">
        <v>0</v>
      </c>
      <c r="BG14" s="74">
        <f t="shared" si="16"/>
        <v>22339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109824</v>
      </c>
      <c r="BQ14" s="74">
        <f t="shared" si="26"/>
        <v>19060</v>
      </c>
      <c r="BR14" s="74">
        <f t="shared" si="27"/>
        <v>19060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475</v>
      </c>
      <c r="BW14" s="74">
        <f t="shared" si="32"/>
        <v>0</v>
      </c>
      <c r="BX14" s="74">
        <f t="shared" si="33"/>
        <v>0</v>
      </c>
      <c r="BY14" s="74">
        <f t="shared" si="34"/>
        <v>475</v>
      </c>
      <c r="BZ14" s="74">
        <f t="shared" si="35"/>
        <v>0</v>
      </c>
      <c r="CA14" s="74">
        <f t="shared" si="36"/>
        <v>90289</v>
      </c>
      <c r="CB14" s="74">
        <f t="shared" si="37"/>
        <v>83112</v>
      </c>
      <c r="CC14" s="74">
        <f t="shared" si="38"/>
        <v>0</v>
      </c>
      <c r="CD14" s="74">
        <f t="shared" si="39"/>
        <v>3672</v>
      </c>
      <c r="CE14" s="74">
        <f t="shared" si="40"/>
        <v>3505</v>
      </c>
      <c r="CF14" s="75">
        <f t="shared" si="41"/>
        <v>229966</v>
      </c>
      <c r="CG14" s="74">
        <f t="shared" si="42"/>
        <v>0</v>
      </c>
      <c r="CH14" s="74">
        <f t="shared" si="43"/>
        <v>0</v>
      </c>
      <c r="CI14" s="74">
        <f t="shared" si="44"/>
        <v>109824</v>
      </c>
    </row>
    <row r="15" spans="1:87" s="50" customFormat="1" ht="12" customHeight="1">
      <c r="A15" s="53" t="s">
        <v>413</v>
      </c>
      <c r="B15" s="54" t="s">
        <v>429</v>
      </c>
      <c r="C15" s="53" t="s">
        <v>430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475945</v>
      </c>
      <c r="M15" s="74">
        <f t="shared" si="6"/>
        <v>61125</v>
      </c>
      <c r="N15" s="74">
        <v>54375</v>
      </c>
      <c r="O15" s="74">
        <v>0</v>
      </c>
      <c r="P15" s="74">
        <v>6750</v>
      </c>
      <c r="Q15" s="74">
        <v>0</v>
      </c>
      <c r="R15" s="74">
        <f t="shared" si="7"/>
        <v>228154</v>
      </c>
      <c r="S15" s="74">
        <v>22202</v>
      </c>
      <c r="T15" s="74">
        <v>189057</v>
      </c>
      <c r="U15" s="74">
        <v>16895</v>
      </c>
      <c r="V15" s="74">
        <v>5344</v>
      </c>
      <c r="W15" s="74">
        <f t="shared" si="8"/>
        <v>181322</v>
      </c>
      <c r="X15" s="74">
        <v>118245</v>
      </c>
      <c r="Y15" s="74">
        <v>33458</v>
      </c>
      <c r="Z15" s="74">
        <v>7278</v>
      </c>
      <c r="AA15" s="74">
        <v>22341</v>
      </c>
      <c r="AB15" s="75">
        <v>78264</v>
      </c>
      <c r="AC15" s="74">
        <v>0</v>
      </c>
      <c r="AD15" s="74">
        <v>1517</v>
      </c>
      <c r="AE15" s="74">
        <f t="shared" si="9"/>
        <v>477462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106388</v>
      </c>
      <c r="AO15" s="74">
        <f t="shared" si="13"/>
        <v>30489</v>
      </c>
      <c r="AP15" s="74">
        <v>22665</v>
      </c>
      <c r="AQ15" s="74">
        <v>0</v>
      </c>
      <c r="AR15" s="74">
        <v>7824</v>
      </c>
      <c r="AS15" s="74">
        <v>0</v>
      </c>
      <c r="AT15" s="74">
        <f t="shared" si="14"/>
        <v>31419</v>
      </c>
      <c r="AU15" s="74">
        <v>414</v>
      </c>
      <c r="AV15" s="74">
        <v>30330</v>
      </c>
      <c r="AW15" s="74">
        <v>675</v>
      </c>
      <c r="AX15" s="74">
        <v>0</v>
      </c>
      <c r="AY15" s="74">
        <f t="shared" si="15"/>
        <v>44480</v>
      </c>
      <c r="AZ15" s="74">
        <v>38684</v>
      </c>
      <c r="BA15" s="74">
        <v>262</v>
      </c>
      <c r="BB15" s="74">
        <v>1076</v>
      </c>
      <c r="BC15" s="74">
        <v>4458</v>
      </c>
      <c r="BD15" s="75">
        <v>24928</v>
      </c>
      <c r="BE15" s="74">
        <v>0</v>
      </c>
      <c r="BF15" s="74">
        <v>337</v>
      </c>
      <c r="BG15" s="74">
        <f t="shared" si="16"/>
        <v>106725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582333</v>
      </c>
      <c r="BQ15" s="74">
        <f t="shared" si="26"/>
        <v>91614</v>
      </c>
      <c r="BR15" s="74">
        <f t="shared" si="27"/>
        <v>77040</v>
      </c>
      <c r="BS15" s="74">
        <f t="shared" si="28"/>
        <v>0</v>
      </c>
      <c r="BT15" s="74">
        <f t="shared" si="29"/>
        <v>14574</v>
      </c>
      <c r="BU15" s="74">
        <f t="shared" si="30"/>
        <v>0</v>
      </c>
      <c r="BV15" s="74">
        <f t="shared" si="31"/>
        <v>259573</v>
      </c>
      <c r="BW15" s="74">
        <f t="shared" si="32"/>
        <v>22616</v>
      </c>
      <c r="BX15" s="74">
        <f t="shared" si="33"/>
        <v>219387</v>
      </c>
      <c r="BY15" s="74">
        <f t="shared" si="34"/>
        <v>17570</v>
      </c>
      <c r="BZ15" s="74">
        <f t="shared" si="35"/>
        <v>5344</v>
      </c>
      <c r="CA15" s="74">
        <f t="shared" si="36"/>
        <v>225802</v>
      </c>
      <c r="CB15" s="74">
        <f t="shared" si="37"/>
        <v>156929</v>
      </c>
      <c r="CC15" s="74">
        <f t="shared" si="38"/>
        <v>33720</v>
      </c>
      <c r="CD15" s="74">
        <f t="shared" si="39"/>
        <v>8354</v>
      </c>
      <c r="CE15" s="74">
        <f t="shared" si="40"/>
        <v>26799</v>
      </c>
      <c r="CF15" s="75">
        <f t="shared" si="41"/>
        <v>103192</v>
      </c>
      <c r="CG15" s="74">
        <f t="shared" si="42"/>
        <v>0</v>
      </c>
      <c r="CH15" s="74">
        <f t="shared" si="43"/>
        <v>1854</v>
      </c>
      <c r="CI15" s="74">
        <f t="shared" si="44"/>
        <v>584187</v>
      </c>
    </row>
    <row r="16" spans="1:87" s="50" customFormat="1" ht="12" customHeight="1">
      <c r="A16" s="53" t="s">
        <v>413</v>
      </c>
      <c r="B16" s="54" t="s">
        <v>431</v>
      </c>
      <c r="C16" s="53" t="s">
        <v>432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463494</v>
      </c>
      <c r="M16" s="74">
        <f t="shared" si="6"/>
        <v>46509</v>
      </c>
      <c r="N16" s="74">
        <v>46509</v>
      </c>
      <c r="O16" s="74">
        <v>0</v>
      </c>
      <c r="P16" s="74">
        <v>0</v>
      </c>
      <c r="Q16" s="74">
        <v>0</v>
      </c>
      <c r="R16" s="74">
        <f t="shared" si="7"/>
        <v>174802</v>
      </c>
      <c r="S16" s="74">
        <v>194</v>
      </c>
      <c r="T16" s="74">
        <v>166464</v>
      </c>
      <c r="U16" s="74">
        <v>8144</v>
      </c>
      <c r="V16" s="74">
        <v>0</v>
      </c>
      <c r="W16" s="74">
        <f t="shared" si="8"/>
        <v>242183</v>
      </c>
      <c r="X16" s="74">
        <v>90646</v>
      </c>
      <c r="Y16" s="74">
        <v>125504</v>
      </c>
      <c r="Z16" s="74">
        <v>26033</v>
      </c>
      <c r="AA16" s="74">
        <v>0</v>
      </c>
      <c r="AB16" s="75">
        <v>0</v>
      </c>
      <c r="AC16" s="74">
        <v>0</v>
      </c>
      <c r="AD16" s="74">
        <v>10719</v>
      </c>
      <c r="AE16" s="74">
        <f t="shared" si="9"/>
        <v>474213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19040</v>
      </c>
      <c r="AO16" s="74">
        <f t="shared" si="13"/>
        <v>1567</v>
      </c>
      <c r="AP16" s="74">
        <v>1567</v>
      </c>
      <c r="AQ16" s="74">
        <v>0</v>
      </c>
      <c r="AR16" s="74">
        <v>0</v>
      </c>
      <c r="AS16" s="74">
        <v>0</v>
      </c>
      <c r="AT16" s="74">
        <f t="shared" si="14"/>
        <v>4383</v>
      </c>
      <c r="AU16" s="74">
        <v>176</v>
      </c>
      <c r="AV16" s="74">
        <v>4207</v>
      </c>
      <c r="AW16" s="74">
        <v>0</v>
      </c>
      <c r="AX16" s="74">
        <v>0</v>
      </c>
      <c r="AY16" s="74">
        <f t="shared" si="15"/>
        <v>13090</v>
      </c>
      <c r="AZ16" s="74">
        <v>13090</v>
      </c>
      <c r="BA16" s="74">
        <v>0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19040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482534</v>
      </c>
      <c r="BQ16" s="74">
        <f t="shared" si="26"/>
        <v>48076</v>
      </c>
      <c r="BR16" s="74">
        <f t="shared" si="27"/>
        <v>48076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179185</v>
      </c>
      <c r="BW16" s="74">
        <f t="shared" si="32"/>
        <v>370</v>
      </c>
      <c r="BX16" s="74">
        <f t="shared" si="33"/>
        <v>170671</v>
      </c>
      <c r="BY16" s="74">
        <f t="shared" si="34"/>
        <v>8144</v>
      </c>
      <c r="BZ16" s="74">
        <f t="shared" si="35"/>
        <v>0</v>
      </c>
      <c r="CA16" s="74">
        <f t="shared" si="36"/>
        <v>255273</v>
      </c>
      <c r="CB16" s="74">
        <f t="shared" si="37"/>
        <v>103736</v>
      </c>
      <c r="CC16" s="74">
        <f t="shared" si="38"/>
        <v>125504</v>
      </c>
      <c r="CD16" s="74">
        <f t="shared" si="39"/>
        <v>26033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10719</v>
      </c>
      <c r="CI16" s="74">
        <f t="shared" si="44"/>
        <v>493253</v>
      </c>
    </row>
    <row r="17" spans="1:87" s="50" customFormat="1" ht="12" customHeight="1">
      <c r="A17" s="53" t="s">
        <v>413</v>
      </c>
      <c r="B17" s="54" t="s">
        <v>433</v>
      </c>
      <c r="C17" s="53" t="s">
        <v>434</v>
      </c>
      <c r="D17" s="74">
        <f t="shared" si="3"/>
        <v>5701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5701</v>
      </c>
      <c r="K17" s="75">
        <v>0</v>
      </c>
      <c r="L17" s="74">
        <f t="shared" si="5"/>
        <v>718422</v>
      </c>
      <c r="M17" s="74">
        <f t="shared" si="6"/>
        <v>199568</v>
      </c>
      <c r="N17" s="74">
        <v>71124</v>
      </c>
      <c r="O17" s="74">
        <v>0</v>
      </c>
      <c r="P17" s="74">
        <v>121308</v>
      </c>
      <c r="Q17" s="74">
        <v>7136</v>
      </c>
      <c r="R17" s="74">
        <f t="shared" si="7"/>
        <v>254784</v>
      </c>
      <c r="S17" s="74">
        <v>34363</v>
      </c>
      <c r="T17" s="74">
        <v>198479</v>
      </c>
      <c r="U17" s="74">
        <v>21942</v>
      </c>
      <c r="V17" s="74">
        <v>0</v>
      </c>
      <c r="W17" s="74">
        <f t="shared" si="8"/>
        <v>264070</v>
      </c>
      <c r="X17" s="74">
        <v>207719</v>
      </c>
      <c r="Y17" s="74">
        <v>32573</v>
      </c>
      <c r="Z17" s="74">
        <v>23778</v>
      </c>
      <c r="AA17" s="74">
        <v>0</v>
      </c>
      <c r="AB17" s="75">
        <v>0</v>
      </c>
      <c r="AC17" s="74">
        <v>0</v>
      </c>
      <c r="AD17" s="74">
        <v>0</v>
      </c>
      <c r="AE17" s="74">
        <f t="shared" si="9"/>
        <v>724123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211246</v>
      </c>
      <c r="AO17" s="74">
        <f t="shared" si="13"/>
        <v>59444</v>
      </c>
      <c r="AP17" s="74">
        <v>7902</v>
      </c>
      <c r="AQ17" s="74">
        <v>0</v>
      </c>
      <c r="AR17" s="74">
        <v>51542</v>
      </c>
      <c r="AS17" s="74">
        <v>0</v>
      </c>
      <c r="AT17" s="74">
        <f t="shared" si="14"/>
        <v>112764</v>
      </c>
      <c r="AU17" s="74">
        <v>151</v>
      </c>
      <c r="AV17" s="74">
        <v>112613</v>
      </c>
      <c r="AW17" s="74">
        <v>0</v>
      </c>
      <c r="AX17" s="74">
        <v>0</v>
      </c>
      <c r="AY17" s="74">
        <f t="shared" si="15"/>
        <v>39038</v>
      </c>
      <c r="AZ17" s="74">
        <v>33524</v>
      </c>
      <c r="BA17" s="74">
        <v>5514</v>
      </c>
      <c r="BB17" s="74">
        <v>0</v>
      </c>
      <c r="BC17" s="74">
        <v>0</v>
      </c>
      <c r="BD17" s="75">
        <v>40529</v>
      </c>
      <c r="BE17" s="74">
        <v>0</v>
      </c>
      <c r="BF17" s="74">
        <v>0</v>
      </c>
      <c r="BG17" s="74">
        <f t="shared" si="16"/>
        <v>211246</v>
      </c>
      <c r="BH17" s="74">
        <f t="shared" si="17"/>
        <v>5701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5701</v>
      </c>
      <c r="BO17" s="75">
        <f t="shared" si="24"/>
        <v>0</v>
      </c>
      <c r="BP17" s="74">
        <f t="shared" si="25"/>
        <v>929668</v>
      </c>
      <c r="BQ17" s="74">
        <f t="shared" si="26"/>
        <v>259012</v>
      </c>
      <c r="BR17" s="74">
        <f t="shared" si="27"/>
        <v>79026</v>
      </c>
      <c r="BS17" s="74">
        <f t="shared" si="28"/>
        <v>0</v>
      </c>
      <c r="BT17" s="74">
        <f t="shared" si="29"/>
        <v>172850</v>
      </c>
      <c r="BU17" s="74">
        <f t="shared" si="30"/>
        <v>7136</v>
      </c>
      <c r="BV17" s="74">
        <f t="shared" si="31"/>
        <v>367548</v>
      </c>
      <c r="BW17" s="74">
        <f t="shared" si="32"/>
        <v>34514</v>
      </c>
      <c r="BX17" s="74">
        <f t="shared" si="33"/>
        <v>311092</v>
      </c>
      <c r="BY17" s="74">
        <f t="shared" si="34"/>
        <v>21942</v>
      </c>
      <c r="BZ17" s="74">
        <f t="shared" si="35"/>
        <v>0</v>
      </c>
      <c r="CA17" s="74">
        <f t="shared" si="36"/>
        <v>303108</v>
      </c>
      <c r="CB17" s="74">
        <f t="shared" si="37"/>
        <v>241243</v>
      </c>
      <c r="CC17" s="74">
        <f t="shared" si="38"/>
        <v>38087</v>
      </c>
      <c r="CD17" s="74">
        <f t="shared" si="39"/>
        <v>23778</v>
      </c>
      <c r="CE17" s="74">
        <f t="shared" si="40"/>
        <v>0</v>
      </c>
      <c r="CF17" s="75">
        <f t="shared" si="41"/>
        <v>40529</v>
      </c>
      <c r="CG17" s="74">
        <f t="shared" si="42"/>
        <v>0</v>
      </c>
      <c r="CH17" s="74">
        <f t="shared" si="43"/>
        <v>0</v>
      </c>
      <c r="CI17" s="74">
        <f t="shared" si="44"/>
        <v>935369</v>
      </c>
    </row>
    <row r="18" spans="1:87" s="50" customFormat="1" ht="12" customHeight="1">
      <c r="A18" s="53" t="s">
        <v>413</v>
      </c>
      <c r="B18" s="54" t="s">
        <v>435</v>
      </c>
      <c r="C18" s="53" t="s">
        <v>436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69394</v>
      </c>
      <c r="L18" s="74">
        <f t="shared" si="5"/>
        <v>423828</v>
      </c>
      <c r="M18" s="74">
        <f t="shared" si="6"/>
        <v>108241</v>
      </c>
      <c r="N18" s="74">
        <v>108241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315587</v>
      </c>
      <c r="X18" s="74">
        <v>296060</v>
      </c>
      <c r="Y18" s="74">
        <v>18827</v>
      </c>
      <c r="Z18" s="74">
        <v>700</v>
      </c>
      <c r="AA18" s="74">
        <v>0</v>
      </c>
      <c r="AB18" s="75">
        <v>274016</v>
      </c>
      <c r="AC18" s="74">
        <v>0</v>
      </c>
      <c r="AD18" s="74">
        <v>0</v>
      </c>
      <c r="AE18" s="74">
        <f t="shared" si="9"/>
        <v>423828</v>
      </c>
      <c r="AF18" s="74">
        <f t="shared" si="10"/>
        <v>142236</v>
      </c>
      <c r="AG18" s="74">
        <f t="shared" si="11"/>
        <v>142236</v>
      </c>
      <c r="AH18" s="74">
        <v>142236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141145</v>
      </c>
      <c r="AO18" s="74">
        <f t="shared" si="13"/>
        <v>53197</v>
      </c>
      <c r="AP18" s="74">
        <v>0</v>
      </c>
      <c r="AQ18" s="74">
        <v>53197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87948</v>
      </c>
      <c r="AZ18" s="74">
        <v>84850</v>
      </c>
      <c r="BA18" s="74">
        <v>3098</v>
      </c>
      <c r="BB18" s="74">
        <v>0</v>
      </c>
      <c r="BC18" s="74">
        <v>0</v>
      </c>
      <c r="BD18" s="75">
        <v>59513</v>
      </c>
      <c r="BE18" s="74">
        <v>0</v>
      </c>
      <c r="BF18" s="74">
        <v>11008</v>
      </c>
      <c r="BG18" s="74">
        <f t="shared" si="16"/>
        <v>294389</v>
      </c>
      <c r="BH18" s="74">
        <f t="shared" si="17"/>
        <v>142236</v>
      </c>
      <c r="BI18" s="74">
        <f t="shared" si="18"/>
        <v>142236</v>
      </c>
      <c r="BJ18" s="74">
        <f t="shared" si="19"/>
        <v>142236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69394</v>
      </c>
      <c r="BP18" s="74">
        <f t="shared" si="25"/>
        <v>564973</v>
      </c>
      <c r="BQ18" s="74">
        <f t="shared" si="26"/>
        <v>161438</v>
      </c>
      <c r="BR18" s="74">
        <f t="shared" si="27"/>
        <v>108241</v>
      </c>
      <c r="BS18" s="74">
        <f t="shared" si="28"/>
        <v>53197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403535</v>
      </c>
      <c r="CB18" s="74">
        <f t="shared" si="37"/>
        <v>380910</v>
      </c>
      <c r="CC18" s="74">
        <f t="shared" si="38"/>
        <v>21925</v>
      </c>
      <c r="CD18" s="74">
        <f t="shared" si="39"/>
        <v>700</v>
      </c>
      <c r="CE18" s="74">
        <f t="shared" si="40"/>
        <v>0</v>
      </c>
      <c r="CF18" s="75">
        <f t="shared" si="41"/>
        <v>333529</v>
      </c>
      <c r="CG18" s="74">
        <f t="shared" si="42"/>
        <v>0</v>
      </c>
      <c r="CH18" s="74">
        <f t="shared" si="43"/>
        <v>11008</v>
      </c>
      <c r="CI18" s="74">
        <f t="shared" si="44"/>
        <v>718217</v>
      </c>
    </row>
    <row r="19" spans="1:87" s="50" customFormat="1" ht="12" customHeight="1">
      <c r="A19" s="53" t="s">
        <v>413</v>
      </c>
      <c r="B19" s="54" t="s">
        <v>437</v>
      </c>
      <c r="C19" s="53" t="s">
        <v>438</v>
      </c>
      <c r="D19" s="74">
        <f t="shared" si="3"/>
        <v>65605</v>
      </c>
      <c r="E19" s="74">
        <f t="shared" si="4"/>
        <v>34702</v>
      </c>
      <c r="F19" s="74">
        <v>0</v>
      </c>
      <c r="G19" s="74">
        <v>0</v>
      </c>
      <c r="H19" s="74">
        <v>34702</v>
      </c>
      <c r="I19" s="74">
        <v>0</v>
      </c>
      <c r="J19" s="74">
        <v>30903</v>
      </c>
      <c r="K19" s="75">
        <v>0</v>
      </c>
      <c r="L19" s="74">
        <f t="shared" si="5"/>
        <v>600386</v>
      </c>
      <c r="M19" s="74">
        <f t="shared" si="6"/>
        <v>26185</v>
      </c>
      <c r="N19" s="74">
        <v>20028</v>
      </c>
      <c r="O19" s="74">
        <v>0</v>
      </c>
      <c r="P19" s="74">
        <v>0</v>
      </c>
      <c r="Q19" s="74">
        <v>6157</v>
      </c>
      <c r="R19" s="74">
        <f t="shared" si="7"/>
        <v>139228</v>
      </c>
      <c r="S19" s="74">
        <v>0</v>
      </c>
      <c r="T19" s="74">
        <v>137055</v>
      </c>
      <c r="U19" s="74">
        <v>2173</v>
      </c>
      <c r="V19" s="74">
        <v>0</v>
      </c>
      <c r="W19" s="74">
        <f t="shared" si="8"/>
        <v>434973</v>
      </c>
      <c r="X19" s="74">
        <v>161766</v>
      </c>
      <c r="Y19" s="74">
        <v>226116</v>
      </c>
      <c r="Z19" s="74">
        <v>47091</v>
      </c>
      <c r="AA19" s="74">
        <v>0</v>
      </c>
      <c r="AB19" s="75">
        <v>0</v>
      </c>
      <c r="AC19" s="74">
        <v>0</v>
      </c>
      <c r="AD19" s="74">
        <v>0</v>
      </c>
      <c r="AE19" s="74">
        <f t="shared" si="9"/>
        <v>665991</v>
      </c>
      <c r="AF19" s="74">
        <f t="shared" si="10"/>
        <v>13848</v>
      </c>
      <c r="AG19" s="74">
        <f t="shared" si="11"/>
        <v>11223</v>
      </c>
      <c r="AH19" s="74">
        <v>0</v>
      </c>
      <c r="AI19" s="74">
        <v>11223</v>
      </c>
      <c r="AJ19" s="74">
        <v>0</v>
      </c>
      <c r="AK19" s="74">
        <v>0</v>
      </c>
      <c r="AL19" s="74">
        <v>2625</v>
      </c>
      <c r="AM19" s="75">
        <v>0</v>
      </c>
      <c r="AN19" s="74">
        <f t="shared" si="12"/>
        <v>99987</v>
      </c>
      <c r="AO19" s="74">
        <f t="shared" si="13"/>
        <v>38235</v>
      </c>
      <c r="AP19" s="74">
        <v>38235</v>
      </c>
      <c r="AQ19" s="74">
        <v>0</v>
      </c>
      <c r="AR19" s="74">
        <v>0</v>
      </c>
      <c r="AS19" s="74">
        <v>0</v>
      </c>
      <c r="AT19" s="74">
        <f t="shared" si="14"/>
        <v>26892</v>
      </c>
      <c r="AU19" s="74">
        <v>0</v>
      </c>
      <c r="AV19" s="74">
        <v>26892</v>
      </c>
      <c r="AW19" s="74">
        <v>0</v>
      </c>
      <c r="AX19" s="74">
        <v>0</v>
      </c>
      <c r="AY19" s="74">
        <f t="shared" si="15"/>
        <v>34860</v>
      </c>
      <c r="AZ19" s="74">
        <v>25546</v>
      </c>
      <c r="BA19" s="74">
        <v>9314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113835</v>
      </c>
      <c r="BH19" s="74">
        <f t="shared" si="17"/>
        <v>79453</v>
      </c>
      <c r="BI19" s="74">
        <f t="shared" si="18"/>
        <v>45925</v>
      </c>
      <c r="BJ19" s="74">
        <f t="shared" si="19"/>
        <v>0</v>
      </c>
      <c r="BK19" s="74">
        <f t="shared" si="20"/>
        <v>11223</v>
      </c>
      <c r="BL19" s="74">
        <f t="shared" si="21"/>
        <v>34702</v>
      </c>
      <c r="BM19" s="74">
        <f t="shared" si="22"/>
        <v>0</v>
      </c>
      <c r="BN19" s="74">
        <f t="shared" si="23"/>
        <v>33528</v>
      </c>
      <c r="BO19" s="75">
        <f t="shared" si="24"/>
        <v>0</v>
      </c>
      <c r="BP19" s="74">
        <f t="shared" si="25"/>
        <v>700373</v>
      </c>
      <c r="BQ19" s="74">
        <f t="shared" si="26"/>
        <v>64420</v>
      </c>
      <c r="BR19" s="74">
        <f t="shared" si="27"/>
        <v>58263</v>
      </c>
      <c r="BS19" s="74">
        <f t="shared" si="28"/>
        <v>0</v>
      </c>
      <c r="BT19" s="74">
        <f t="shared" si="29"/>
        <v>0</v>
      </c>
      <c r="BU19" s="74">
        <f t="shared" si="30"/>
        <v>6157</v>
      </c>
      <c r="BV19" s="74">
        <f t="shared" si="31"/>
        <v>166120</v>
      </c>
      <c r="BW19" s="74">
        <f t="shared" si="32"/>
        <v>0</v>
      </c>
      <c r="BX19" s="74">
        <f t="shared" si="33"/>
        <v>163947</v>
      </c>
      <c r="BY19" s="74">
        <f t="shared" si="34"/>
        <v>2173</v>
      </c>
      <c r="BZ19" s="74">
        <f t="shared" si="35"/>
        <v>0</v>
      </c>
      <c r="CA19" s="74">
        <f t="shared" si="36"/>
        <v>469833</v>
      </c>
      <c r="CB19" s="74">
        <f t="shared" si="37"/>
        <v>187312</v>
      </c>
      <c r="CC19" s="74">
        <f t="shared" si="38"/>
        <v>235430</v>
      </c>
      <c r="CD19" s="74">
        <f t="shared" si="39"/>
        <v>47091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779826</v>
      </c>
    </row>
    <row r="20" spans="1:87" s="50" customFormat="1" ht="12" customHeight="1">
      <c r="A20" s="53" t="s">
        <v>413</v>
      </c>
      <c r="B20" s="54" t="s">
        <v>439</v>
      </c>
      <c r="C20" s="53" t="s">
        <v>440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183825</v>
      </c>
      <c r="M20" s="74">
        <f t="shared" si="6"/>
        <v>31950</v>
      </c>
      <c r="N20" s="74">
        <v>31950</v>
      </c>
      <c r="O20" s="74">
        <v>0</v>
      </c>
      <c r="P20" s="74">
        <v>0</v>
      </c>
      <c r="Q20" s="74">
        <v>0</v>
      </c>
      <c r="R20" s="74">
        <f t="shared" si="7"/>
        <v>29336</v>
      </c>
      <c r="S20" s="74">
        <v>1830</v>
      </c>
      <c r="T20" s="74">
        <v>27506</v>
      </c>
      <c r="U20" s="74">
        <v>0</v>
      </c>
      <c r="V20" s="74">
        <v>0</v>
      </c>
      <c r="W20" s="74">
        <f t="shared" si="8"/>
        <v>122539</v>
      </c>
      <c r="X20" s="74">
        <v>87553</v>
      </c>
      <c r="Y20" s="74">
        <v>34986</v>
      </c>
      <c r="Z20" s="74">
        <v>0</v>
      </c>
      <c r="AA20" s="74">
        <v>0</v>
      </c>
      <c r="AB20" s="75">
        <v>191045</v>
      </c>
      <c r="AC20" s="74"/>
      <c r="AD20" s="74">
        <v>9848</v>
      </c>
      <c r="AE20" s="74">
        <f t="shared" si="9"/>
        <v>193673</v>
      </c>
      <c r="AF20" s="74">
        <f t="shared" si="10"/>
        <v>3000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3000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58855</v>
      </c>
      <c r="BE20" s="74">
        <v>0</v>
      </c>
      <c r="BF20" s="74">
        <v>0</v>
      </c>
      <c r="BG20" s="74">
        <f t="shared" si="16"/>
        <v>3000</v>
      </c>
      <c r="BH20" s="74">
        <f t="shared" si="17"/>
        <v>3000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3000</v>
      </c>
      <c r="BO20" s="75">
        <f t="shared" si="24"/>
        <v>0</v>
      </c>
      <c r="BP20" s="74">
        <f t="shared" si="25"/>
        <v>183825</v>
      </c>
      <c r="BQ20" s="74">
        <f t="shared" si="26"/>
        <v>31950</v>
      </c>
      <c r="BR20" s="74">
        <f t="shared" si="27"/>
        <v>31950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29336</v>
      </c>
      <c r="BW20" s="74">
        <f t="shared" si="32"/>
        <v>1830</v>
      </c>
      <c r="BX20" s="74">
        <f t="shared" si="33"/>
        <v>27506</v>
      </c>
      <c r="BY20" s="74">
        <f t="shared" si="34"/>
        <v>0</v>
      </c>
      <c r="BZ20" s="74">
        <f t="shared" si="35"/>
        <v>0</v>
      </c>
      <c r="CA20" s="74">
        <f t="shared" si="36"/>
        <v>122539</v>
      </c>
      <c r="CB20" s="74">
        <f t="shared" si="37"/>
        <v>87553</v>
      </c>
      <c r="CC20" s="74">
        <f t="shared" si="38"/>
        <v>34986</v>
      </c>
      <c r="CD20" s="74">
        <f t="shared" si="39"/>
        <v>0</v>
      </c>
      <c r="CE20" s="74">
        <f t="shared" si="40"/>
        <v>0</v>
      </c>
      <c r="CF20" s="75">
        <f t="shared" si="41"/>
        <v>249900</v>
      </c>
      <c r="CG20" s="74">
        <f t="shared" si="42"/>
        <v>0</v>
      </c>
      <c r="CH20" s="74">
        <f t="shared" si="43"/>
        <v>9848</v>
      </c>
      <c r="CI20" s="74">
        <f t="shared" si="44"/>
        <v>196673</v>
      </c>
    </row>
    <row r="21" spans="1:87" s="50" customFormat="1" ht="12" customHeight="1">
      <c r="A21" s="53" t="s">
        <v>413</v>
      </c>
      <c r="B21" s="54" t="s">
        <v>441</v>
      </c>
      <c r="C21" s="53" t="s">
        <v>442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202085</v>
      </c>
      <c r="M21" s="74">
        <f t="shared" si="6"/>
        <v>15350</v>
      </c>
      <c r="N21" s="74">
        <v>7547</v>
      </c>
      <c r="O21" s="74">
        <v>7803</v>
      </c>
      <c r="P21" s="74">
        <v>0</v>
      </c>
      <c r="Q21" s="74">
        <v>0</v>
      </c>
      <c r="R21" s="74">
        <f t="shared" si="7"/>
        <v>695</v>
      </c>
      <c r="S21" s="74">
        <v>226</v>
      </c>
      <c r="T21" s="74">
        <v>0</v>
      </c>
      <c r="U21" s="74">
        <v>469</v>
      </c>
      <c r="V21" s="74">
        <v>0</v>
      </c>
      <c r="W21" s="74">
        <f t="shared" si="8"/>
        <v>186040</v>
      </c>
      <c r="X21" s="74">
        <v>175639</v>
      </c>
      <c r="Y21" s="74">
        <v>8389</v>
      </c>
      <c r="Z21" s="74">
        <v>2012</v>
      </c>
      <c r="AA21" s="74">
        <v>0</v>
      </c>
      <c r="AB21" s="75">
        <v>172999</v>
      </c>
      <c r="AC21" s="74">
        <v>0</v>
      </c>
      <c r="AD21" s="74">
        <v>0</v>
      </c>
      <c r="AE21" s="74">
        <f t="shared" si="9"/>
        <v>202085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68209</v>
      </c>
      <c r="AO21" s="74">
        <f t="shared" si="13"/>
        <v>7172</v>
      </c>
      <c r="AP21" s="74">
        <v>7172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61037</v>
      </c>
      <c r="AZ21" s="74">
        <v>61037</v>
      </c>
      <c r="BA21" s="74">
        <v>0</v>
      </c>
      <c r="BB21" s="74">
        <v>0</v>
      </c>
      <c r="BC21" s="74">
        <v>0</v>
      </c>
      <c r="BD21" s="75">
        <v>90054</v>
      </c>
      <c r="BE21" s="74">
        <v>0</v>
      </c>
      <c r="BF21" s="74">
        <v>0</v>
      </c>
      <c r="BG21" s="74">
        <f t="shared" si="16"/>
        <v>68209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270294</v>
      </c>
      <c r="BQ21" s="74">
        <f t="shared" si="26"/>
        <v>22522</v>
      </c>
      <c r="BR21" s="74">
        <f t="shared" si="27"/>
        <v>14719</v>
      </c>
      <c r="BS21" s="74">
        <f t="shared" si="28"/>
        <v>7803</v>
      </c>
      <c r="BT21" s="74">
        <f t="shared" si="29"/>
        <v>0</v>
      </c>
      <c r="BU21" s="74">
        <f t="shared" si="30"/>
        <v>0</v>
      </c>
      <c r="BV21" s="74">
        <f t="shared" si="31"/>
        <v>695</v>
      </c>
      <c r="BW21" s="74">
        <f t="shared" si="32"/>
        <v>226</v>
      </c>
      <c r="BX21" s="74">
        <f t="shared" si="33"/>
        <v>0</v>
      </c>
      <c r="BY21" s="74">
        <f t="shared" si="34"/>
        <v>469</v>
      </c>
      <c r="BZ21" s="74">
        <f t="shared" si="35"/>
        <v>0</v>
      </c>
      <c r="CA21" s="74">
        <f t="shared" si="36"/>
        <v>247077</v>
      </c>
      <c r="CB21" s="74">
        <f t="shared" si="37"/>
        <v>236676</v>
      </c>
      <c r="CC21" s="74">
        <f t="shared" si="38"/>
        <v>8389</v>
      </c>
      <c r="CD21" s="74">
        <f t="shared" si="39"/>
        <v>2012</v>
      </c>
      <c r="CE21" s="74">
        <f t="shared" si="40"/>
        <v>0</v>
      </c>
      <c r="CF21" s="75">
        <f t="shared" si="41"/>
        <v>263053</v>
      </c>
      <c r="CG21" s="74">
        <f t="shared" si="42"/>
        <v>0</v>
      </c>
      <c r="CH21" s="74">
        <f t="shared" si="43"/>
        <v>0</v>
      </c>
      <c r="CI21" s="74">
        <f t="shared" si="44"/>
        <v>270294</v>
      </c>
    </row>
    <row r="22" spans="1:87" s="50" customFormat="1" ht="12" customHeight="1">
      <c r="A22" s="53" t="s">
        <v>413</v>
      </c>
      <c r="B22" s="54" t="s">
        <v>443</v>
      </c>
      <c r="C22" s="53" t="s">
        <v>444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2173091</v>
      </c>
      <c r="M22" s="74">
        <f t="shared" si="6"/>
        <v>294234</v>
      </c>
      <c r="N22" s="74">
        <v>133402</v>
      </c>
      <c r="O22" s="74">
        <v>0</v>
      </c>
      <c r="P22" s="74">
        <v>160832</v>
      </c>
      <c r="Q22" s="74">
        <v>0</v>
      </c>
      <c r="R22" s="74">
        <f t="shared" si="7"/>
        <v>402567</v>
      </c>
      <c r="S22" s="74">
        <v>7079</v>
      </c>
      <c r="T22" s="74">
        <v>379743</v>
      </c>
      <c r="U22" s="74">
        <v>15745</v>
      </c>
      <c r="V22" s="74">
        <v>0</v>
      </c>
      <c r="W22" s="74">
        <f t="shared" si="8"/>
        <v>1476290</v>
      </c>
      <c r="X22" s="74">
        <v>806408</v>
      </c>
      <c r="Y22" s="74">
        <v>267698</v>
      </c>
      <c r="Z22" s="74">
        <v>379725</v>
      </c>
      <c r="AA22" s="74">
        <v>22459</v>
      </c>
      <c r="AB22" s="75">
        <v>49906</v>
      </c>
      <c r="AC22" s="74">
        <v>0</v>
      </c>
      <c r="AD22" s="74">
        <v>382697</v>
      </c>
      <c r="AE22" s="74">
        <f t="shared" si="9"/>
        <v>2555788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710478</v>
      </c>
      <c r="AO22" s="74">
        <f t="shared" si="13"/>
        <v>113170</v>
      </c>
      <c r="AP22" s="74">
        <v>26892</v>
      </c>
      <c r="AQ22" s="74">
        <v>0</v>
      </c>
      <c r="AR22" s="74">
        <v>86278</v>
      </c>
      <c r="AS22" s="74">
        <v>0</v>
      </c>
      <c r="AT22" s="74">
        <f t="shared" si="14"/>
        <v>363008</v>
      </c>
      <c r="AU22" s="74">
        <v>0</v>
      </c>
      <c r="AV22" s="74">
        <v>363008</v>
      </c>
      <c r="AW22" s="74">
        <v>0</v>
      </c>
      <c r="AX22" s="74">
        <v>0</v>
      </c>
      <c r="AY22" s="74">
        <f t="shared" si="15"/>
        <v>234300</v>
      </c>
      <c r="AZ22" s="74">
        <v>81150</v>
      </c>
      <c r="BA22" s="74">
        <v>151470</v>
      </c>
      <c r="BB22" s="74">
        <v>1680</v>
      </c>
      <c r="BC22" s="74">
        <v>0</v>
      </c>
      <c r="BD22" s="75">
        <v>19526</v>
      </c>
      <c r="BE22" s="74">
        <v>0</v>
      </c>
      <c r="BF22" s="74">
        <v>57117</v>
      </c>
      <c r="BG22" s="74">
        <f t="shared" si="16"/>
        <v>767595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2883569</v>
      </c>
      <c r="BQ22" s="74">
        <f t="shared" si="26"/>
        <v>407404</v>
      </c>
      <c r="BR22" s="74">
        <f t="shared" si="27"/>
        <v>160294</v>
      </c>
      <c r="BS22" s="74">
        <f t="shared" si="28"/>
        <v>0</v>
      </c>
      <c r="BT22" s="74">
        <f t="shared" si="29"/>
        <v>247110</v>
      </c>
      <c r="BU22" s="74">
        <f t="shared" si="30"/>
        <v>0</v>
      </c>
      <c r="BV22" s="74">
        <f t="shared" si="31"/>
        <v>765575</v>
      </c>
      <c r="BW22" s="74">
        <f t="shared" si="32"/>
        <v>7079</v>
      </c>
      <c r="BX22" s="74">
        <f t="shared" si="33"/>
        <v>742751</v>
      </c>
      <c r="BY22" s="74">
        <f t="shared" si="34"/>
        <v>15745</v>
      </c>
      <c r="BZ22" s="74">
        <f t="shared" si="35"/>
        <v>0</v>
      </c>
      <c r="CA22" s="74">
        <f t="shared" si="36"/>
        <v>1710590</v>
      </c>
      <c r="CB22" s="74">
        <f t="shared" si="37"/>
        <v>887558</v>
      </c>
      <c r="CC22" s="74">
        <f t="shared" si="38"/>
        <v>419168</v>
      </c>
      <c r="CD22" s="74">
        <f t="shared" si="39"/>
        <v>381405</v>
      </c>
      <c r="CE22" s="74">
        <f t="shared" si="40"/>
        <v>22459</v>
      </c>
      <c r="CF22" s="75">
        <f t="shared" si="41"/>
        <v>69432</v>
      </c>
      <c r="CG22" s="74">
        <f t="shared" si="42"/>
        <v>0</v>
      </c>
      <c r="CH22" s="74">
        <f t="shared" si="43"/>
        <v>439814</v>
      </c>
      <c r="CI22" s="74">
        <f t="shared" si="44"/>
        <v>3323383</v>
      </c>
    </row>
    <row r="23" spans="1:87" s="50" customFormat="1" ht="12" customHeight="1">
      <c r="A23" s="53" t="s">
        <v>413</v>
      </c>
      <c r="B23" s="54" t="s">
        <v>445</v>
      </c>
      <c r="C23" s="53" t="s">
        <v>446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376095</v>
      </c>
      <c r="M23" s="74">
        <f t="shared" si="6"/>
        <v>72537</v>
      </c>
      <c r="N23" s="74">
        <v>16458</v>
      </c>
      <c r="O23" s="74">
        <v>0</v>
      </c>
      <c r="P23" s="74">
        <v>56079</v>
      </c>
      <c r="Q23" s="74">
        <v>0</v>
      </c>
      <c r="R23" s="74">
        <f t="shared" si="7"/>
        <v>70445</v>
      </c>
      <c r="S23" s="74">
        <v>0</v>
      </c>
      <c r="T23" s="74">
        <v>56821</v>
      </c>
      <c r="U23" s="74">
        <v>13624</v>
      </c>
      <c r="V23" s="74">
        <v>0</v>
      </c>
      <c r="W23" s="74">
        <f t="shared" si="8"/>
        <v>230204</v>
      </c>
      <c r="X23" s="74">
        <v>194393</v>
      </c>
      <c r="Y23" s="74">
        <v>16292</v>
      </c>
      <c r="Z23" s="74">
        <v>19519</v>
      </c>
      <c r="AA23" s="74">
        <v>0</v>
      </c>
      <c r="AB23" s="75">
        <v>31063</v>
      </c>
      <c r="AC23" s="74">
        <v>2909</v>
      </c>
      <c r="AD23" s="74">
        <v>4251</v>
      </c>
      <c r="AE23" s="74">
        <f t="shared" si="9"/>
        <v>380346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68139</v>
      </c>
      <c r="AO23" s="74">
        <f t="shared" si="13"/>
        <v>8229</v>
      </c>
      <c r="AP23" s="74">
        <v>8229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59910</v>
      </c>
      <c r="AZ23" s="74">
        <v>59910</v>
      </c>
      <c r="BA23" s="74">
        <v>0</v>
      </c>
      <c r="BB23" s="74">
        <v>0</v>
      </c>
      <c r="BC23" s="74">
        <v>0</v>
      </c>
      <c r="BD23" s="75">
        <v>117527</v>
      </c>
      <c r="BE23" s="74">
        <v>0</v>
      </c>
      <c r="BF23" s="74">
        <v>2187</v>
      </c>
      <c r="BG23" s="74">
        <f t="shared" si="16"/>
        <v>70326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444234</v>
      </c>
      <c r="BQ23" s="74">
        <f t="shared" si="26"/>
        <v>80766</v>
      </c>
      <c r="BR23" s="74">
        <f t="shared" si="27"/>
        <v>24687</v>
      </c>
      <c r="BS23" s="74">
        <f t="shared" si="28"/>
        <v>0</v>
      </c>
      <c r="BT23" s="74">
        <f t="shared" si="29"/>
        <v>56079</v>
      </c>
      <c r="BU23" s="74">
        <f t="shared" si="30"/>
        <v>0</v>
      </c>
      <c r="BV23" s="74">
        <f t="shared" si="31"/>
        <v>70445</v>
      </c>
      <c r="BW23" s="74">
        <f t="shared" si="32"/>
        <v>0</v>
      </c>
      <c r="BX23" s="74">
        <f t="shared" si="33"/>
        <v>56821</v>
      </c>
      <c r="BY23" s="74">
        <f t="shared" si="34"/>
        <v>13624</v>
      </c>
      <c r="BZ23" s="74">
        <f t="shared" si="35"/>
        <v>0</v>
      </c>
      <c r="CA23" s="74">
        <f t="shared" si="36"/>
        <v>290114</v>
      </c>
      <c r="CB23" s="74">
        <f t="shared" si="37"/>
        <v>254303</v>
      </c>
      <c r="CC23" s="74">
        <f t="shared" si="38"/>
        <v>16292</v>
      </c>
      <c r="CD23" s="74">
        <f t="shared" si="39"/>
        <v>19519</v>
      </c>
      <c r="CE23" s="74">
        <f t="shared" si="40"/>
        <v>0</v>
      </c>
      <c r="CF23" s="75">
        <f t="shared" si="41"/>
        <v>148590</v>
      </c>
      <c r="CG23" s="74">
        <f t="shared" si="42"/>
        <v>2909</v>
      </c>
      <c r="CH23" s="74">
        <f t="shared" si="43"/>
        <v>6438</v>
      </c>
      <c r="CI23" s="74">
        <f t="shared" si="44"/>
        <v>450672</v>
      </c>
    </row>
    <row r="24" spans="1:87" s="50" customFormat="1" ht="12" customHeight="1">
      <c r="A24" s="53" t="s">
        <v>413</v>
      </c>
      <c r="B24" s="54" t="s">
        <v>447</v>
      </c>
      <c r="C24" s="53" t="s">
        <v>448</v>
      </c>
      <c r="D24" s="74">
        <f t="shared" si="3"/>
        <v>24269</v>
      </c>
      <c r="E24" s="74">
        <f t="shared" si="4"/>
        <v>24269</v>
      </c>
      <c r="F24" s="74">
        <v>0</v>
      </c>
      <c r="G24" s="74">
        <v>14083</v>
      </c>
      <c r="H24" s="74">
        <v>0</v>
      </c>
      <c r="I24" s="74">
        <v>10186</v>
      </c>
      <c r="J24" s="74">
        <v>0</v>
      </c>
      <c r="K24" s="75">
        <v>0</v>
      </c>
      <c r="L24" s="74">
        <f t="shared" si="5"/>
        <v>1616335</v>
      </c>
      <c r="M24" s="74">
        <f t="shared" si="6"/>
        <v>158533</v>
      </c>
      <c r="N24" s="74">
        <v>78183</v>
      </c>
      <c r="O24" s="74">
        <v>0</v>
      </c>
      <c r="P24" s="74">
        <v>75556</v>
      </c>
      <c r="Q24" s="74">
        <v>4794</v>
      </c>
      <c r="R24" s="74">
        <f t="shared" si="7"/>
        <v>594656</v>
      </c>
      <c r="S24" s="74">
        <v>0</v>
      </c>
      <c r="T24" s="74">
        <v>520369</v>
      </c>
      <c r="U24" s="74">
        <v>74287</v>
      </c>
      <c r="V24" s="74">
        <v>0</v>
      </c>
      <c r="W24" s="74">
        <f t="shared" si="8"/>
        <v>863146</v>
      </c>
      <c r="X24" s="74">
        <v>387831</v>
      </c>
      <c r="Y24" s="74">
        <v>266645</v>
      </c>
      <c r="Z24" s="74">
        <v>13225</v>
      </c>
      <c r="AA24" s="74">
        <v>195445</v>
      </c>
      <c r="AB24" s="75">
        <v>0</v>
      </c>
      <c r="AC24" s="74">
        <v>0</v>
      </c>
      <c r="AD24" s="74">
        <v>0</v>
      </c>
      <c r="AE24" s="74">
        <f t="shared" si="9"/>
        <v>1640604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354158</v>
      </c>
      <c r="AO24" s="74">
        <f t="shared" si="13"/>
        <v>87082</v>
      </c>
      <c r="AP24" s="74">
        <v>49649</v>
      </c>
      <c r="AQ24" s="74">
        <v>0</v>
      </c>
      <c r="AR24" s="74">
        <v>37433</v>
      </c>
      <c r="AS24" s="74">
        <v>0</v>
      </c>
      <c r="AT24" s="74">
        <f t="shared" si="14"/>
        <v>115701</v>
      </c>
      <c r="AU24" s="74">
        <v>0</v>
      </c>
      <c r="AV24" s="74">
        <v>115701</v>
      </c>
      <c r="AW24" s="74">
        <v>0</v>
      </c>
      <c r="AX24" s="74">
        <v>0</v>
      </c>
      <c r="AY24" s="74">
        <f t="shared" si="15"/>
        <v>151375</v>
      </c>
      <c r="AZ24" s="74">
        <v>127324</v>
      </c>
      <c r="BA24" s="74">
        <v>3465</v>
      </c>
      <c r="BB24" s="74">
        <v>0</v>
      </c>
      <c r="BC24" s="74">
        <v>20586</v>
      </c>
      <c r="BD24" s="75">
        <v>0</v>
      </c>
      <c r="BE24" s="74">
        <v>0</v>
      </c>
      <c r="BF24" s="74">
        <v>0</v>
      </c>
      <c r="BG24" s="74">
        <f t="shared" si="16"/>
        <v>354158</v>
      </c>
      <c r="BH24" s="74">
        <f t="shared" si="17"/>
        <v>24269</v>
      </c>
      <c r="BI24" s="74">
        <f t="shared" si="18"/>
        <v>24269</v>
      </c>
      <c r="BJ24" s="74">
        <f t="shared" si="19"/>
        <v>0</v>
      </c>
      <c r="BK24" s="74">
        <f t="shared" si="20"/>
        <v>14083</v>
      </c>
      <c r="BL24" s="74">
        <f t="shared" si="21"/>
        <v>0</v>
      </c>
      <c r="BM24" s="74">
        <f t="shared" si="22"/>
        <v>10186</v>
      </c>
      <c r="BN24" s="74">
        <f t="shared" si="23"/>
        <v>0</v>
      </c>
      <c r="BO24" s="75">
        <f t="shared" si="24"/>
        <v>0</v>
      </c>
      <c r="BP24" s="74">
        <f t="shared" si="25"/>
        <v>1970493</v>
      </c>
      <c r="BQ24" s="74">
        <f t="shared" si="26"/>
        <v>245615</v>
      </c>
      <c r="BR24" s="74">
        <f t="shared" si="27"/>
        <v>127832</v>
      </c>
      <c r="BS24" s="74">
        <f t="shared" si="28"/>
        <v>0</v>
      </c>
      <c r="BT24" s="74">
        <f t="shared" si="29"/>
        <v>112989</v>
      </c>
      <c r="BU24" s="74">
        <f t="shared" si="30"/>
        <v>4794</v>
      </c>
      <c r="BV24" s="74">
        <f t="shared" si="31"/>
        <v>710357</v>
      </c>
      <c r="BW24" s="74">
        <f t="shared" si="32"/>
        <v>0</v>
      </c>
      <c r="BX24" s="74">
        <f t="shared" si="33"/>
        <v>636070</v>
      </c>
      <c r="BY24" s="74">
        <f t="shared" si="34"/>
        <v>74287</v>
      </c>
      <c r="BZ24" s="74">
        <f t="shared" si="35"/>
        <v>0</v>
      </c>
      <c r="CA24" s="74">
        <f t="shared" si="36"/>
        <v>1014521</v>
      </c>
      <c r="CB24" s="74">
        <f t="shared" si="37"/>
        <v>515155</v>
      </c>
      <c r="CC24" s="74">
        <f t="shared" si="38"/>
        <v>270110</v>
      </c>
      <c r="CD24" s="74">
        <f t="shared" si="39"/>
        <v>13225</v>
      </c>
      <c r="CE24" s="74">
        <f t="shared" si="40"/>
        <v>216031</v>
      </c>
      <c r="CF24" s="75">
        <f t="shared" si="41"/>
        <v>0</v>
      </c>
      <c r="CG24" s="74">
        <f t="shared" si="42"/>
        <v>0</v>
      </c>
      <c r="CH24" s="74">
        <f t="shared" si="43"/>
        <v>0</v>
      </c>
      <c r="CI24" s="74">
        <f t="shared" si="44"/>
        <v>1994762</v>
      </c>
    </row>
    <row r="25" spans="1:87" s="50" customFormat="1" ht="12" customHeight="1">
      <c r="A25" s="53" t="s">
        <v>413</v>
      </c>
      <c r="B25" s="54" t="s">
        <v>449</v>
      </c>
      <c r="C25" s="53" t="s">
        <v>450</v>
      </c>
      <c r="D25" s="74">
        <f t="shared" si="3"/>
        <v>359593</v>
      </c>
      <c r="E25" s="74">
        <f t="shared" si="4"/>
        <v>359593</v>
      </c>
      <c r="F25" s="74">
        <v>0</v>
      </c>
      <c r="G25" s="74">
        <v>355110</v>
      </c>
      <c r="H25" s="74">
        <v>0</v>
      </c>
      <c r="I25" s="74">
        <v>4483</v>
      </c>
      <c r="J25" s="74">
        <v>0</v>
      </c>
      <c r="K25" s="75">
        <v>0</v>
      </c>
      <c r="L25" s="74">
        <f t="shared" si="5"/>
        <v>530941</v>
      </c>
      <c r="M25" s="74">
        <f t="shared" si="6"/>
        <v>101469</v>
      </c>
      <c r="N25" s="74">
        <v>46592</v>
      </c>
      <c r="O25" s="74">
        <v>0</v>
      </c>
      <c r="P25" s="74">
        <v>54877</v>
      </c>
      <c r="Q25" s="74">
        <v>0</v>
      </c>
      <c r="R25" s="74">
        <f t="shared" si="7"/>
        <v>196621</v>
      </c>
      <c r="S25" s="74">
        <v>0</v>
      </c>
      <c r="T25" s="74">
        <v>196621</v>
      </c>
      <c r="U25" s="74">
        <v>0</v>
      </c>
      <c r="V25" s="74">
        <v>0</v>
      </c>
      <c r="W25" s="74">
        <f t="shared" si="8"/>
        <v>232851</v>
      </c>
      <c r="X25" s="74">
        <v>114048</v>
      </c>
      <c r="Y25" s="74">
        <v>53103</v>
      </c>
      <c r="Z25" s="74">
        <v>65700</v>
      </c>
      <c r="AA25" s="74">
        <v>0</v>
      </c>
      <c r="AB25" s="75">
        <v>0</v>
      </c>
      <c r="AC25" s="74">
        <v>0</v>
      </c>
      <c r="AD25" s="74">
        <v>26676</v>
      </c>
      <c r="AE25" s="74">
        <f t="shared" si="9"/>
        <v>917210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103238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51566</v>
      </c>
      <c r="AZ25" s="74">
        <v>36097</v>
      </c>
      <c r="BA25" s="74">
        <v>15469</v>
      </c>
      <c r="BB25" s="74">
        <v>0</v>
      </c>
      <c r="BC25" s="74">
        <v>0</v>
      </c>
      <c r="BD25" s="75">
        <v>0</v>
      </c>
      <c r="BE25" s="74">
        <v>51672</v>
      </c>
      <c r="BF25" s="74">
        <v>0</v>
      </c>
      <c r="BG25" s="74">
        <f t="shared" si="16"/>
        <v>103238</v>
      </c>
      <c r="BH25" s="74">
        <f t="shared" si="17"/>
        <v>359593</v>
      </c>
      <c r="BI25" s="74">
        <f t="shared" si="18"/>
        <v>359593</v>
      </c>
      <c r="BJ25" s="74">
        <f t="shared" si="19"/>
        <v>0</v>
      </c>
      <c r="BK25" s="74">
        <f t="shared" si="20"/>
        <v>355110</v>
      </c>
      <c r="BL25" s="74">
        <f t="shared" si="21"/>
        <v>0</v>
      </c>
      <c r="BM25" s="74">
        <f t="shared" si="22"/>
        <v>4483</v>
      </c>
      <c r="BN25" s="74">
        <f t="shared" si="23"/>
        <v>0</v>
      </c>
      <c r="BO25" s="75">
        <f t="shared" si="24"/>
        <v>0</v>
      </c>
      <c r="BP25" s="74">
        <f t="shared" si="25"/>
        <v>634179</v>
      </c>
      <c r="BQ25" s="74">
        <f t="shared" si="26"/>
        <v>101469</v>
      </c>
      <c r="BR25" s="74">
        <f t="shared" si="27"/>
        <v>46592</v>
      </c>
      <c r="BS25" s="74">
        <f t="shared" si="28"/>
        <v>0</v>
      </c>
      <c r="BT25" s="74">
        <f t="shared" si="29"/>
        <v>54877</v>
      </c>
      <c r="BU25" s="74">
        <f t="shared" si="30"/>
        <v>0</v>
      </c>
      <c r="BV25" s="74">
        <f t="shared" si="31"/>
        <v>196621</v>
      </c>
      <c r="BW25" s="74">
        <f t="shared" si="32"/>
        <v>0</v>
      </c>
      <c r="BX25" s="74">
        <f t="shared" si="33"/>
        <v>196621</v>
      </c>
      <c r="BY25" s="74">
        <f t="shared" si="34"/>
        <v>0</v>
      </c>
      <c r="BZ25" s="74">
        <f t="shared" si="35"/>
        <v>0</v>
      </c>
      <c r="CA25" s="74">
        <f t="shared" si="36"/>
        <v>284417</v>
      </c>
      <c r="CB25" s="74">
        <f t="shared" si="37"/>
        <v>150145</v>
      </c>
      <c r="CC25" s="74">
        <f t="shared" si="38"/>
        <v>68572</v>
      </c>
      <c r="CD25" s="74">
        <f t="shared" si="39"/>
        <v>65700</v>
      </c>
      <c r="CE25" s="74">
        <f t="shared" si="40"/>
        <v>0</v>
      </c>
      <c r="CF25" s="75">
        <f t="shared" si="41"/>
        <v>0</v>
      </c>
      <c r="CG25" s="74">
        <f t="shared" si="42"/>
        <v>51672</v>
      </c>
      <c r="CH25" s="74">
        <f t="shared" si="43"/>
        <v>26676</v>
      </c>
      <c r="CI25" s="74">
        <f t="shared" si="44"/>
        <v>1020448</v>
      </c>
    </row>
    <row r="26" spans="1:87" s="50" customFormat="1" ht="12" customHeight="1">
      <c r="A26" s="53" t="s">
        <v>413</v>
      </c>
      <c r="B26" s="54" t="s">
        <v>451</v>
      </c>
      <c r="C26" s="53" t="s">
        <v>452</v>
      </c>
      <c r="D26" s="74">
        <f t="shared" si="3"/>
        <v>106428</v>
      </c>
      <c r="E26" s="74">
        <f t="shared" si="4"/>
        <v>106428</v>
      </c>
      <c r="F26" s="74">
        <v>0</v>
      </c>
      <c r="G26" s="74">
        <v>106428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1185398</v>
      </c>
      <c r="M26" s="74">
        <f t="shared" si="6"/>
        <v>163380</v>
      </c>
      <c r="N26" s="74">
        <v>128221</v>
      </c>
      <c r="O26" s="74">
        <v>0</v>
      </c>
      <c r="P26" s="74">
        <v>32406</v>
      </c>
      <c r="Q26" s="74">
        <v>2753</v>
      </c>
      <c r="R26" s="74">
        <f t="shared" si="7"/>
        <v>461335</v>
      </c>
      <c r="S26" s="74">
        <v>0</v>
      </c>
      <c r="T26" s="74">
        <v>453561</v>
      </c>
      <c r="U26" s="74">
        <v>7774</v>
      </c>
      <c r="V26" s="74">
        <v>0</v>
      </c>
      <c r="W26" s="74">
        <f t="shared" si="8"/>
        <v>560683</v>
      </c>
      <c r="X26" s="74">
        <v>142536</v>
      </c>
      <c r="Y26" s="74">
        <v>365386</v>
      </c>
      <c r="Z26" s="74">
        <v>52761</v>
      </c>
      <c r="AA26" s="74">
        <v>0</v>
      </c>
      <c r="AB26" s="75">
        <v>0</v>
      </c>
      <c r="AC26" s="74">
        <v>0</v>
      </c>
      <c r="AD26" s="74">
        <v>9195</v>
      </c>
      <c r="AE26" s="74">
        <f t="shared" si="9"/>
        <v>1301021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163746</v>
      </c>
      <c r="AO26" s="74">
        <f t="shared" si="13"/>
        <v>8168</v>
      </c>
      <c r="AP26" s="74">
        <v>8168</v>
      </c>
      <c r="AQ26" s="74">
        <v>0</v>
      </c>
      <c r="AR26" s="74">
        <v>0</v>
      </c>
      <c r="AS26" s="74">
        <v>0</v>
      </c>
      <c r="AT26" s="74">
        <f t="shared" si="14"/>
        <v>89331</v>
      </c>
      <c r="AU26" s="74">
        <v>0</v>
      </c>
      <c r="AV26" s="74">
        <v>89331</v>
      </c>
      <c r="AW26" s="74">
        <v>0</v>
      </c>
      <c r="AX26" s="74">
        <v>0</v>
      </c>
      <c r="AY26" s="74">
        <f t="shared" si="15"/>
        <v>66247</v>
      </c>
      <c r="AZ26" s="74">
        <v>35427</v>
      </c>
      <c r="BA26" s="74">
        <v>30820</v>
      </c>
      <c r="BB26" s="74">
        <v>0</v>
      </c>
      <c r="BC26" s="74">
        <v>0</v>
      </c>
      <c r="BD26" s="75">
        <v>0</v>
      </c>
      <c r="BE26" s="74">
        <v>0</v>
      </c>
      <c r="BF26" s="74">
        <v>1622</v>
      </c>
      <c r="BG26" s="74">
        <f t="shared" si="16"/>
        <v>165368</v>
      </c>
      <c r="BH26" s="74">
        <f t="shared" si="17"/>
        <v>106428</v>
      </c>
      <c r="BI26" s="74">
        <f t="shared" si="18"/>
        <v>106428</v>
      </c>
      <c r="BJ26" s="74">
        <f t="shared" si="19"/>
        <v>0</v>
      </c>
      <c r="BK26" s="74">
        <f t="shared" si="20"/>
        <v>106428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1349144</v>
      </c>
      <c r="BQ26" s="74">
        <f t="shared" si="26"/>
        <v>171548</v>
      </c>
      <c r="BR26" s="74">
        <f t="shared" si="27"/>
        <v>136389</v>
      </c>
      <c r="BS26" s="74">
        <f t="shared" si="28"/>
        <v>0</v>
      </c>
      <c r="BT26" s="74">
        <f t="shared" si="29"/>
        <v>32406</v>
      </c>
      <c r="BU26" s="74">
        <f t="shared" si="30"/>
        <v>2753</v>
      </c>
      <c r="BV26" s="74">
        <f t="shared" si="31"/>
        <v>550666</v>
      </c>
      <c r="BW26" s="74">
        <f t="shared" si="32"/>
        <v>0</v>
      </c>
      <c r="BX26" s="74">
        <f t="shared" si="33"/>
        <v>542892</v>
      </c>
      <c r="BY26" s="74">
        <f t="shared" si="34"/>
        <v>7774</v>
      </c>
      <c r="BZ26" s="74">
        <f t="shared" si="35"/>
        <v>0</v>
      </c>
      <c r="CA26" s="74">
        <f t="shared" si="36"/>
        <v>626930</v>
      </c>
      <c r="CB26" s="74">
        <f t="shared" si="37"/>
        <v>177963</v>
      </c>
      <c r="CC26" s="74">
        <f t="shared" si="38"/>
        <v>396206</v>
      </c>
      <c r="CD26" s="74">
        <f t="shared" si="39"/>
        <v>52761</v>
      </c>
      <c r="CE26" s="74">
        <f t="shared" si="40"/>
        <v>0</v>
      </c>
      <c r="CF26" s="75">
        <f t="shared" si="41"/>
        <v>0</v>
      </c>
      <c r="CG26" s="74">
        <f t="shared" si="42"/>
        <v>0</v>
      </c>
      <c r="CH26" s="74">
        <f t="shared" si="43"/>
        <v>10817</v>
      </c>
      <c r="CI26" s="74">
        <f t="shared" si="44"/>
        <v>1466389</v>
      </c>
    </row>
    <row r="27" spans="1:87" s="50" customFormat="1" ht="12" customHeight="1">
      <c r="A27" s="53" t="s">
        <v>413</v>
      </c>
      <c r="B27" s="54" t="s">
        <v>453</v>
      </c>
      <c r="C27" s="53" t="s">
        <v>454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125783</v>
      </c>
      <c r="M27" s="74">
        <f t="shared" si="6"/>
        <v>10</v>
      </c>
      <c r="N27" s="74">
        <v>10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125773</v>
      </c>
      <c r="X27" s="74">
        <v>125773</v>
      </c>
      <c r="Y27" s="74">
        <v>0</v>
      </c>
      <c r="Z27" s="74">
        <v>0</v>
      </c>
      <c r="AA27" s="74">
        <v>0</v>
      </c>
      <c r="AB27" s="75">
        <v>132686</v>
      </c>
      <c r="AC27" s="74">
        <v>0</v>
      </c>
      <c r="AD27" s="74">
        <v>0</v>
      </c>
      <c r="AE27" s="74">
        <f t="shared" si="9"/>
        <v>125783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76700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125783</v>
      </c>
      <c r="BQ27" s="74">
        <f t="shared" si="26"/>
        <v>10</v>
      </c>
      <c r="BR27" s="74">
        <f t="shared" si="27"/>
        <v>10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125773</v>
      </c>
      <c r="CB27" s="74">
        <f t="shared" si="37"/>
        <v>125773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209386</v>
      </c>
      <c r="CG27" s="74">
        <f t="shared" si="42"/>
        <v>0</v>
      </c>
      <c r="CH27" s="74">
        <f t="shared" si="43"/>
        <v>0</v>
      </c>
      <c r="CI27" s="74">
        <f t="shared" si="44"/>
        <v>125783</v>
      </c>
    </row>
    <row r="28" spans="1:87" s="50" customFormat="1" ht="12" customHeight="1">
      <c r="A28" s="53" t="s">
        <v>413</v>
      </c>
      <c r="B28" s="54" t="s">
        <v>455</v>
      </c>
      <c r="C28" s="53" t="s">
        <v>456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56378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56378</v>
      </c>
      <c r="X28" s="74">
        <v>54614</v>
      </c>
      <c r="Y28" s="74">
        <v>1044</v>
      </c>
      <c r="Z28" s="74">
        <v>0</v>
      </c>
      <c r="AA28" s="74">
        <v>720</v>
      </c>
      <c r="AB28" s="75">
        <v>111755</v>
      </c>
      <c r="AC28" s="74">
        <v>0</v>
      </c>
      <c r="AD28" s="74">
        <v>18914</v>
      </c>
      <c r="AE28" s="74">
        <f t="shared" si="9"/>
        <v>75292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44393</v>
      </c>
      <c r="BE28" s="74">
        <v>0</v>
      </c>
      <c r="BF28" s="74">
        <v>24</v>
      </c>
      <c r="BG28" s="74">
        <f t="shared" si="16"/>
        <v>24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56378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56378</v>
      </c>
      <c r="CB28" s="74">
        <f t="shared" si="37"/>
        <v>54614</v>
      </c>
      <c r="CC28" s="74">
        <f t="shared" si="38"/>
        <v>1044</v>
      </c>
      <c r="CD28" s="74">
        <f t="shared" si="39"/>
        <v>0</v>
      </c>
      <c r="CE28" s="74">
        <f t="shared" si="40"/>
        <v>720</v>
      </c>
      <c r="CF28" s="75">
        <f t="shared" si="41"/>
        <v>156148</v>
      </c>
      <c r="CG28" s="74">
        <f t="shared" si="42"/>
        <v>0</v>
      </c>
      <c r="CH28" s="74">
        <f t="shared" si="43"/>
        <v>18938</v>
      </c>
      <c r="CI28" s="74">
        <f t="shared" si="44"/>
        <v>75316</v>
      </c>
    </row>
    <row r="29" spans="1:87" s="50" customFormat="1" ht="12" customHeight="1">
      <c r="A29" s="53" t="s">
        <v>413</v>
      </c>
      <c r="B29" s="54" t="s">
        <v>457</v>
      </c>
      <c r="C29" s="53" t="s">
        <v>458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14022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27053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14511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14511</v>
      </c>
      <c r="AZ29" s="74">
        <v>5068</v>
      </c>
      <c r="BA29" s="74">
        <v>0</v>
      </c>
      <c r="BB29" s="74">
        <v>9443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14511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14022</v>
      </c>
      <c r="BP29" s="74">
        <f t="shared" si="25"/>
        <v>14511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14511</v>
      </c>
      <c r="CB29" s="74">
        <f t="shared" si="37"/>
        <v>5068</v>
      </c>
      <c r="CC29" s="74">
        <f t="shared" si="38"/>
        <v>0</v>
      </c>
      <c r="CD29" s="74">
        <f t="shared" si="39"/>
        <v>9443</v>
      </c>
      <c r="CE29" s="74">
        <f t="shared" si="40"/>
        <v>0</v>
      </c>
      <c r="CF29" s="75">
        <f t="shared" si="41"/>
        <v>27053</v>
      </c>
      <c r="CG29" s="74">
        <f t="shared" si="42"/>
        <v>0</v>
      </c>
      <c r="CH29" s="74">
        <f t="shared" si="43"/>
        <v>0</v>
      </c>
      <c r="CI29" s="74">
        <f t="shared" si="44"/>
        <v>14511</v>
      </c>
    </row>
    <row r="30" spans="1:87" s="50" customFormat="1" ht="12" customHeight="1">
      <c r="A30" s="53" t="s">
        <v>413</v>
      </c>
      <c r="B30" s="54" t="s">
        <v>459</v>
      </c>
      <c r="C30" s="53" t="s">
        <v>460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31748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31748</v>
      </c>
      <c r="X30" s="74">
        <v>31748</v>
      </c>
      <c r="Y30" s="74">
        <v>0</v>
      </c>
      <c r="Z30" s="74">
        <v>0</v>
      </c>
      <c r="AA30" s="74">
        <v>0</v>
      </c>
      <c r="AB30" s="75">
        <v>78328</v>
      </c>
      <c r="AC30" s="74">
        <v>0</v>
      </c>
      <c r="AD30" s="74">
        <v>0</v>
      </c>
      <c r="AE30" s="74">
        <f t="shared" si="9"/>
        <v>31748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6090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6090</v>
      </c>
      <c r="AZ30" s="74">
        <v>6090</v>
      </c>
      <c r="BA30" s="74">
        <v>0</v>
      </c>
      <c r="BB30" s="74">
        <v>0</v>
      </c>
      <c r="BC30" s="74">
        <v>0</v>
      </c>
      <c r="BD30" s="75">
        <v>26390</v>
      </c>
      <c r="BE30" s="74">
        <v>0</v>
      </c>
      <c r="BF30" s="74">
        <v>0</v>
      </c>
      <c r="BG30" s="74">
        <f t="shared" si="16"/>
        <v>6090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37838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37838</v>
      </c>
      <c r="CB30" s="74">
        <f t="shared" si="37"/>
        <v>37838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104718</v>
      </c>
      <c r="CG30" s="74">
        <f t="shared" si="42"/>
        <v>0</v>
      </c>
      <c r="CH30" s="74">
        <f t="shared" si="43"/>
        <v>0</v>
      </c>
      <c r="CI30" s="74">
        <f t="shared" si="44"/>
        <v>37838</v>
      </c>
    </row>
    <row r="31" spans="1:87" s="50" customFormat="1" ht="12" customHeight="1">
      <c r="A31" s="53" t="s">
        <v>413</v>
      </c>
      <c r="B31" s="54" t="s">
        <v>461</v>
      </c>
      <c r="C31" s="53" t="s">
        <v>462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260147</v>
      </c>
      <c r="M31" s="74">
        <f t="shared" si="6"/>
        <v>15050</v>
      </c>
      <c r="N31" s="74">
        <v>15050</v>
      </c>
      <c r="O31" s="74">
        <v>0</v>
      </c>
      <c r="P31" s="74">
        <v>0</v>
      </c>
      <c r="Q31" s="74">
        <v>0</v>
      </c>
      <c r="R31" s="74">
        <f t="shared" si="7"/>
        <v>94778</v>
      </c>
      <c r="S31" s="74">
        <v>0</v>
      </c>
      <c r="T31" s="74">
        <v>80081</v>
      </c>
      <c r="U31" s="74">
        <v>14697</v>
      </c>
      <c r="V31" s="74">
        <v>0</v>
      </c>
      <c r="W31" s="74">
        <f t="shared" si="8"/>
        <v>150319</v>
      </c>
      <c r="X31" s="74">
        <v>113484</v>
      </c>
      <c r="Y31" s="74">
        <v>25838</v>
      </c>
      <c r="Z31" s="74">
        <v>10997</v>
      </c>
      <c r="AA31" s="74">
        <v>0</v>
      </c>
      <c r="AB31" s="75">
        <v>7323</v>
      </c>
      <c r="AC31" s="74">
        <v>0</v>
      </c>
      <c r="AD31" s="74">
        <v>0</v>
      </c>
      <c r="AE31" s="74">
        <f t="shared" si="9"/>
        <v>260147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97740</v>
      </c>
      <c r="AO31" s="74">
        <f t="shared" si="13"/>
        <v>1392</v>
      </c>
      <c r="AP31" s="74">
        <v>1392</v>
      </c>
      <c r="AQ31" s="74">
        <v>0</v>
      </c>
      <c r="AR31" s="74">
        <v>0</v>
      </c>
      <c r="AS31" s="74">
        <v>0</v>
      </c>
      <c r="AT31" s="74">
        <f t="shared" si="14"/>
        <v>63566</v>
      </c>
      <c r="AU31" s="74">
        <v>0</v>
      </c>
      <c r="AV31" s="74">
        <v>63566</v>
      </c>
      <c r="AW31" s="74">
        <v>0</v>
      </c>
      <c r="AX31" s="74">
        <v>0</v>
      </c>
      <c r="AY31" s="74">
        <f t="shared" si="15"/>
        <v>32782</v>
      </c>
      <c r="AZ31" s="74">
        <v>11240</v>
      </c>
      <c r="BA31" s="74">
        <v>21542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97740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357887</v>
      </c>
      <c r="BQ31" s="74">
        <f t="shared" si="26"/>
        <v>16442</v>
      </c>
      <c r="BR31" s="74">
        <f t="shared" si="27"/>
        <v>16442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158344</v>
      </c>
      <c r="BW31" s="74">
        <f t="shared" si="32"/>
        <v>0</v>
      </c>
      <c r="BX31" s="74">
        <f t="shared" si="33"/>
        <v>143647</v>
      </c>
      <c r="BY31" s="74">
        <f t="shared" si="34"/>
        <v>14697</v>
      </c>
      <c r="BZ31" s="74">
        <f t="shared" si="35"/>
        <v>0</v>
      </c>
      <c r="CA31" s="74">
        <f t="shared" si="36"/>
        <v>183101</v>
      </c>
      <c r="CB31" s="74">
        <f t="shared" si="37"/>
        <v>124724</v>
      </c>
      <c r="CC31" s="74">
        <f t="shared" si="38"/>
        <v>47380</v>
      </c>
      <c r="CD31" s="74">
        <f t="shared" si="39"/>
        <v>10997</v>
      </c>
      <c r="CE31" s="74">
        <f t="shared" si="40"/>
        <v>0</v>
      </c>
      <c r="CF31" s="75">
        <f t="shared" si="41"/>
        <v>7323</v>
      </c>
      <c r="CG31" s="74">
        <f t="shared" si="42"/>
        <v>0</v>
      </c>
      <c r="CH31" s="74">
        <f t="shared" si="43"/>
        <v>0</v>
      </c>
      <c r="CI31" s="74">
        <f t="shared" si="44"/>
        <v>357887</v>
      </c>
    </row>
    <row r="32" spans="1:87" s="50" customFormat="1" ht="12" customHeight="1">
      <c r="A32" s="53" t="s">
        <v>413</v>
      </c>
      <c r="B32" s="54" t="s">
        <v>463</v>
      </c>
      <c r="C32" s="53" t="s">
        <v>464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70962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626</v>
      </c>
      <c r="S32" s="74">
        <v>626</v>
      </c>
      <c r="T32" s="74">
        <v>0</v>
      </c>
      <c r="U32" s="74">
        <v>0</v>
      </c>
      <c r="V32" s="74">
        <v>0</v>
      </c>
      <c r="W32" s="74">
        <f t="shared" si="8"/>
        <v>70336</v>
      </c>
      <c r="X32" s="74">
        <v>31438</v>
      </c>
      <c r="Y32" s="74">
        <v>35149</v>
      </c>
      <c r="Z32" s="74">
        <v>62</v>
      </c>
      <c r="AA32" s="74">
        <v>3687</v>
      </c>
      <c r="AB32" s="75">
        <v>0</v>
      </c>
      <c r="AC32" s="74">
        <v>0</v>
      </c>
      <c r="AD32" s="74">
        <v>3727</v>
      </c>
      <c r="AE32" s="74">
        <f t="shared" si="9"/>
        <v>74689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13585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13585</v>
      </c>
      <c r="AZ32" s="74">
        <v>575</v>
      </c>
      <c r="BA32" s="74">
        <v>13010</v>
      </c>
      <c r="BB32" s="74"/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13585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84547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626</v>
      </c>
      <c r="BW32" s="74">
        <f t="shared" si="32"/>
        <v>626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83921</v>
      </c>
      <c r="CB32" s="74">
        <f t="shared" si="37"/>
        <v>32013</v>
      </c>
      <c r="CC32" s="74">
        <f t="shared" si="38"/>
        <v>48159</v>
      </c>
      <c r="CD32" s="74">
        <f t="shared" si="39"/>
        <v>62</v>
      </c>
      <c r="CE32" s="74">
        <f t="shared" si="40"/>
        <v>3687</v>
      </c>
      <c r="CF32" s="75">
        <f t="shared" si="41"/>
        <v>0</v>
      </c>
      <c r="CG32" s="74">
        <f t="shared" si="42"/>
        <v>0</v>
      </c>
      <c r="CH32" s="74">
        <f t="shared" si="43"/>
        <v>3727</v>
      </c>
      <c r="CI32" s="74">
        <f t="shared" si="44"/>
        <v>88274</v>
      </c>
    </row>
    <row r="33" spans="1:87" s="50" customFormat="1" ht="12" customHeight="1">
      <c r="A33" s="53" t="s">
        <v>413</v>
      </c>
      <c r="B33" s="54" t="s">
        <v>465</v>
      </c>
      <c r="C33" s="53" t="s">
        <v>466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260858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260858</v>
      </c>
      <c r="X33" s="74">
        <v>61058</v>
      </c>
      <c r="Y33" s="74">
        <v>187564</v>
      </c>
      <c r="Z33" s="74">
        <v>12236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260858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10486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10486</v>
      </c>
      <c r="AZ33" s="74">
        <v>2451</v>
      </c>
      <c r="BA33" s="74">
        <v>8035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10486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271344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271344</v>
      </c>
      <c r="CB33" s="74">
        <f t="shared" si="37"/>
        <v>63509</v>
      </c>
      <c r="CC33" s="74">
        <f t="shared" si="38"/>
        <v>195599</v>
      </c>
      <c r="CD33" s="74">
        <f t="shared" si="39"/>
        <v>12236</v>
      </c>
      <c r="CE33" s="74">
        <f t="shared" si="40"/>
        <v>0</v>
      </c>
      <c r="CF33" s="75">
        <f t="shared" si="41"/>
        <v>0</v>
      </c>
      <c r="CG33" s="74">
        <f t="shared" si="42"/>
        <v>0</v>
      </c>
      <c r="CH33" s="74">
        <f t="shared" si="43"/>
        <v>0</v>
      </c>
      <c r="CI33" s="74">
        <f t="shared" si="44"/>
        <v>271344</v>
      </c>
    </row>
    <row r="34" spans="1:87" s="50" customFormat="1" ht="12" customHeight="1">
      <c r="A34" s="53" t="s">
        <v>413</v>
      </c>
      <c r="B34" s="54" t="s">
        <v>467</v>
      </c>
      <c r="C34" s="53" t="s">
        <v>468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107140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32888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0</v>
      </c>
      <c r="CB34" s="74">
        <f t="shared" si="37"/>
        <v>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140028</v>
      </c>
      <c r="CG34" s="74">
        <f t="shared" si="42"/>
        <v>0</v>
      </c>
      <c r="CH34" s="74">
        <f t="shared" si="43"/>
        <v>0</v>
      </c>
      <c r="CI34" s="74">
        <f t="shared" si="44"/>
        <v>0</v>
      </c>
    </row>
    <row r="35" spans="1:87" s="50" customFormat="1" ht="12" customHeight="1">
      <c r="A35" s="53" t="s">
        <v>413</v>
      </c>
      <c r="B35" s="54" t="s">
        <v>469</v>
      </c>
      <c r="C35" s="53" t="s">
        <v>470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69981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69981</v>
      </c>
      <c r="X35" s="74">
        <v>19074</v>
      </c>
      <c r="Y35" s="74">
        <v>39980</v>
      </c>
      <c r="Z35" s="74">
        <v>10170</v>
      </c>
      <c r="AA35" s="74">
        <v>757</v>
      </c>
      <c r="AB35" s="75">
        <v>0</v>
      </c>
      <c r="AC35" s="74">
        <v>0</v>
      </c>
      <c r="AD35" s="74">
        <v>0</v>
      </c>
      <c r="AE35" s="74">
        <f t="shared" si="9"/>
        <v>69981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16998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16998</v>
      </c>
      <c r="AZ35" s="74">
        <v>1251</v>
      </c>
      <c r="BA35" s="74">
        <v>15747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16998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86979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86979</v>
      </c>
      <c r="CB35" s="74">
        <f t="shared" si="37"/>
        <v>20325</v>
      </c>
      <c r="CC35" s="74">
        <f t="shared" si="38"/>
        <v>55727</v>
      </c>
      <c r="CD35" s="74">
        <f t="shared" si="39"/>
        <v>10170</v>
      </c>
      <c r="CE35" s="74">
        <f t="shared" si="40"/>
        <v>757</v>
      </c>
      <c r="CF35" s="75">
        <f t="shared" si="41"/>
        <v>0</v>
      </c>
      <c r="CG35" s="74">
        <f t="shared" si="42"/>
        <v>0</v>
      </c>
      <c r="CH35" s="74">
        <f t="shared" si="43"/>
        <v>0</v>
      </c>
      <c r="CI35" s="74">
        <f t="shared" si="44"/>
        <v>86979</v>
      </c>
    </row>
    <row r="36" spans="1:87" s="50" customFormat="1" ht="12" customHeight="1">
      <c r="A36" s="53" t="s">
        <v>413</v>
      </c>
      <c r="B36" s="54" t="s">
        <v>471</v>
      </c>
      <c r="C36" s="53" t="s">
        <v>472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20331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16741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0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0</v>
      </c>
      <c r="CB36" s="74">
        <f t="shared" si="37"/>
        <v>0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37072</v>
      </c>
      <c r="CG36" s="74">
        <f t="shared" si="42"/>
        <v>0</v>
      </c>
      <c r="CH36" s="74">
        <f t="shared" si="43"/>
        <v>0</v>
      </c>
      <c r="CI36" s="74">
        <f t="shared" si="44"/>
        <v>0</v>
      </c>
    </row>
    <row r="37" spans="1:87" s="50" customFormat="1" ht="12" customHeight="1">
      <c r="A37" s="53" t="s">
        <v>413</v>
      </c>
      <c r="B37" s="54" t="s">
        <v>473</v>
      </c>
      <c r="C37" s="53" t="s">
        <v>474</v>
      </c>
      <c r="D37" s="74">
        <f t="shared" si="3"/>
        <v>9339</v>
      </c>
      <c r="E37" s="74">
        <f t="shared" si="4"/>
        <v>9339</v>
      </c>
      <c r="F37" s="74">
        <v>0</v>
      </c>
      <c r="G37" s="74">
        <v>0</v>
      </c>
      <c r="H37" s="74">
        <v>0</v>
      </c>
      <c r="I37" s="74">
        <v>9339</v>
      </c>
      <c r="J37" s="74">
        <v>0</v>
      </c>
      <c r="K37" s="75">
        <v>0</v>
      </c>
      <c r="L37" s="74">
        <f t="shared" si="5"/>
        <v>25478</v>
      </c>
      <c r="M37" s="74">
        <f t="shared" si="6"/>
        <v>6116</v>
      </c>
      <c r="N37" s="74">
        <v>0</v>
      </c>
      <c r="O37" s="74">
        <v>6116</v>
      </c>
      <c r="P37" s="74">
        <v>0</v>
      </c>
      <c r="Q37" s="74">
        <v>0</v>
      </c>
      <c r="R37" s="74">
        <f t="shared" si="7"/>
        <v>10606</v>
      </c>
      <c r="S37" s="74">
        <v>190</v>
      </c>
      <c r="T37" s="74">
        <v>10416</v>
      </c>
      <c r="U37" s="74">
        <v>0</v>
      </c>
      <c r="V37" s="74">
        <v>0</v>
      </c>
      <c r="W37" s="74">
        <f t="shared" si="8"/>
        <v>7633</v>
      </c>
      <c r="X37" s="74">
        <v>2049</v>
      </c>
      <c r="Y37" s="74">
        <v>2888</v>
      </c>
      <c r="Z37" s="74">
        <v>2696</v>
      </c>
      <c r="AA37" s="74">
        <v>0</v>
      </c>
      <c r="AB37" s="75">
        <v>0</v>
      </c>
      <c r="AC37" s="74">
        <v>1123</v>
      </c>
      <c r="AD37" s="74">
        <v>1999</v>
      </c>
      <c r="AE37" s="74">
        <f t="shared" si="9"/>
        <v>36816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17"/>
        <v>9339</v>
      </c>
      <c r="BI37" s="74">
        <f t="shared" si="18"/>
        <v>9339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9339</v>
      </c>
      <c r="BN37" s="74">
        <f t="shared" si="23"/>
        <v>0</v>
      </c>
      <c r="BO37" s="75">
        <f t="shared" si="24"/>
        <v>0</v>
      </c>
      <c r="BP37" s="74">
        <f t="shared" si="25"/>
        <v>25478</v>
      </c>
      <c r="BQ37" s="74">
        <f t="shared" si="26"/>
        <v>6116</v>
      </c>
      <c r="BR37" s="74">
        <f t="shared" si="27"/>
        <v>0</v>
      </c>
      <c r="BS37" s="74">
        <f t="shared" si="28"/>
        <v>6116</v>
      </c>
      <c r="BT37" s="74">
        <f t="shared" si="29"/>
        <v>0</v>
      </c>
      <c r="BU37" s="74">
        <f t="shared" si="30"/>
        <v>0</v>
      </c>
      <c r="BV37" s="74">
        <f t="shared" si="31"/>
        <v>10606</v>
      </c>
      <c r="BW37" s="74">
        <f t="shared" si="32"/>
        <v>190</v>
      </c>
      <c r="BX37" s="74">
        <f t="shared" si="33"/>
        <v>10416</v>
      </c>
      <c r="BY37" s="74">
        <f t="shared" si="34"/>
        <v>0</v>
      </c>
      <c r="BZ37" s="74">
        <f t="shared" si="35"/>
        <v>0</v>
      </c>
      <c r="CA37" s="74">
        <f t="shared" si="36"/>
        <v>7633</v>
      </c>
      <c r="CB37" s="74">
        <f t="shared" si="37"/>
        <v>2049</v>
      </c>
      <c r="CC37" s="74">
        <f t="shared" si="38"/>
        <v>2888</v>
      </c>
      <c r="CD37" s="74">
        <f t="shared" si="39"/>
        <v>2696</v>
      </c>
      <c r="CE37" s="74">
        <f t="shared" si="40"/>
        <v>0</v>
      </c>
      <c r="CF37" s="75">
        <f t="shared" si="41"/>
        <v>0</v>
      </c>
      <c r="CG37" s="74">
        <f t="shared" si="42"/>
        <v>1123</v>
      </c>
      <c r="CH37" s="74">
        <f t="shared" si="43"/>
        <v>1999</v>
      </c>
      <c r="CI37" s="74">
        <f t="shared" si="44"/>
        <v>36816</v>
      </c>
    </row>
    <row r="38" spans="1:87" s="50" customFormat="1" ht="12" customHeight="1">
      <c r="A38" s="53" t="s">
        <v>413</v>
      </c>
      <c r="B38" s="54" t="s">
        <v>475</v>
      </c>
      <c r="C38" s="53" t="s">
        <v>476</v>
      </c>
      <c r="D38" s="74">
        <f t="shared" si="3"/>
        <v>107515</v>
      </c>
      <c r="E38" s="74">
        <f t="shared" si="4"/>
        <v>107515</v>
      </c>
      <c r="F38" s="74">
        <v>0</v>
      </c>
      <c r="G38" s="74">
        <v>92622</v>
      </c>
      <c r="H38" s="74">
        <v>14893</v>
      </c>
      <c r="I38" s="74">
        <v>0</v>
      </c>
      <c r="J38" s="74">
        <v>0</v>
      </c>
      <c r="K38" s="75">
        <v>0</v>
      </c>
      <c r="L38" s="74">
        <f t="shared" si="5"/>
        <v>361225</v>
      </c>
      <c r="M38" s="74">
        <f t="shared" si="6"/>
        <v>30994</v>
      </c>
      <c r="N38" s="74">
        <v>16746</v>
      </c>
      <c r="O38" s="74">
        <v>0</v>
      </c>
      <c r="P38" s="74">
        <v>12704</v>
      </c>
      <c r="Q38" s="74">
        <v>1544</v>
      </c>
      <c r="R38" s="74">
        <f t="shared" si="7"/>
        <v>118599</v>
      </c>
      <c r="S38" s="74">
        <v>0</v>
      </c>
      <c r="T38" s="74">
        <v>86675</v>
      </c>
      <c r="U38" s="74">
        <v>31924</v>
      </c>
      <c r="V38" s="74">
        <v>0</v>
      </c>
      <c r="W38" s="74">
        <f t="shared" si="8"/>
        <v>211632</v>
      </c>
      <c r="X38" s="74">
        <v>0</v>
      </c>
      <c r="Y38" s="74">
        <v>149094</v>
      </c>
      <c r="Z38" s="74">
        <v>9750</v>
      </c>
      <c r="AA38" s="74">
        <v>52788</v>
      </c>
      <c r="AB38" s="75">
        <v>0</v>
      </c>
      <c r="AC38" s="74">
        <v>0</v>
      </c>
      <c r="AD38" s="74">
        <v>0</v>
      </c>
      <c r="AE38" s="74">
        <f t="shared" si="9"/>
        <v>468740</v>
      </c>
      <c r="AF38" s="74">
        <f t="shared" si="10"/>
        <v>75898</v>
      </c>
      <c r="AG38" s="74">
        <f t="shared" si="11"/>
        <v>75898</v>
      </c>
      <c r="AH38" s="74">
        <v>0</v>
      </c>
      <c r="AI38" s="74">
        <v>75898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74293</v>
      </c>
      <c r="AO38" s="74">
        <f t="shared" si="13"/>
        <v>12723</v>
      </c>
      <c r="AP38" s="74">
        <v>8373</v>
      </c>
      <c r="AQ38" s="74">
        <v>0</v>
      </c>
      <c r="AR38" s="74">
        <v>4350</v>
      </c>
      <c r="AS38" s="74">
        <v>0</v>
      </c>
      <c r="AT38" s="74">
        <f t="shared" si="14"/>
        <v>32863</v>
      </c>
      <c r="AU38" s="74">
        <v>0</v>
      </c>
      <c r="AV38" s="74">
        <v>32863</v>
      </c>
      <c r="AW38" s="74">
        <v>0</v>
      </c>
      <c r="AX38" s="74">
        <v>0</v>
      </c>
      <c r="AY38" s="74">
        <f t="shared" si="15"/>
        <v>28707</v>
      </c>
      <c r="AZ38" s="74">
        <v>0</v>
      </c>
      <c r="BA38" s="74">
        <v>28707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150191</v>
      </c>
      <c r="BH38" s="74">
        <f aca="true" t="shared" si="45" ref="BH38:BH48">SUM(D38,AF38)</f>
        <v>183413</v>
      </c>
      <c r="BI38" s="74">
        <f aca="true" t="shared" si="46" ref="BI38:BI48">SUM(E38,AG38)</f>
        <v>183413</v>
      </c>
      <c r="BJ38" s="74">
        <f aca="true" t="shared" si="47" ref="BJ38:BJ48">SUM(F38,AH38)</f>
        <v>0</v>
      </c>
      <c r="BK38" s="74">
        <f aca="true" t="shared" si="48" ref="BK38:BK48">SUM(G38,AI38)</f>
        <v>168520</v>
      </c>
      <c r="BL38" s="74">
        <f aca="true" t="shared" si="49" ref="BL38:BL48">SUM(H38,AJ38)</f>
        <v>14893</v>
      </c>
      <c r="BM38" s="74">
        <f aca="true" t="shared" si="50" ref="BM38:BM48">SUM(I38,AK38)</f>
        <v>0</v>
      </c>
      <c r="BN38" s="74">
        <f aca="true" t="shared" si="51" ref="BN38:BN48">SUM(J38,AL38)</f>
        <v>0</v>
      </c>
      <c r="BO38" s="75">
        <v>0</v>
      </c>
      <c r="BP38" s="74">
        <f aca="true" t="shared" si="52" ref="BP38:BP48">SUM(L38,AN38)</f>
        <v>435518</v>
      </c>
      <c r="BQ38" s="74">
        <f aca="true" t="shared" si="53" ref="BQ38:BQ48">SUM(M38,AO38)</f>
        <v>43717</v>
      </c>
      <c r="BR38" s="74">
        <f aca="true" t="shared" si="54" ref="BR38:BR48">SUM(N38,AP38)</f>
        <v>25119</v>
      </c>
      <c r="BS38" s="74">
        <f aca="true" t="shared" si="55" ref="BS38:BS48">SUM(O38,AQ38)</f>
        <v>0</v>
      </c>
      <c r="BT38" s="74">
        <f aca="true" t="shared" si="56" ref="BT38:BT48">SUM(P38,AR38)</f>
        <v>17054</v>
      </c>
      <c r="BU38" s="74">
        <f aca="true" t="shared" si="57" ref="BU38:BU48">SUM(Q38,AS38)</f>
        <v>1544</v>
      </c>
      <c r="BV38" s="74">
        <f aca="true" t="shared" si="58" ref="BV38:BV48">SUM(R38,AT38)</f>
        <v>151462</v>
      </c>
      <c r="BW38" s="74">
        <f aca="true" t="shared" si="59" ref="BW38:BW48">SUM(S38,AU38)</f>
        <v>0</v>
      </c>
      <c r="BX38" s="74">
        <f aca="true" t="shared" si="60" ref="BX38:BX48">SUM(T38,AV38)</f>
        <v>119538</v>
      </c>
      <c r="BY38" s="74">
        <f aca="true" t="shared" si="61" ref="BY38:BY48">SUM(U38,AW38)</f>
        <v>31924</v>
      </c>
      <c r="BZ38" s="74">
        <f aca="true" t="shared" si="62" ref="BZ38:BZ48">SUM(V38,AX38)</f>
        <v>0</v>
      </c>
      <c r="CA38" s="74">
        <f aca="true" t="shared" si="63" ref="CA38:CA48">SUM(W38,AY38)</f>
        <v>240339</v>
      </c>
      <c r="CB38" s="74">
        <f aca="true" t="shared" si="64" ref="CB38:CB48">SUM(X38,AZ38)</f>
        <v>0</v>
      </c>
      <c r="CC38" s="74">
        <f aca="true" t="shared" si="65" ref="CC38:CC48">SUM(Y38,BA38)</f>
        <v>177801</v>
      </c>
      <c r="CD38" s="74">
        <f aca="true" t="shared" si="66" ref="CD38:CD48">SUM(Z38,BB38)</f>
        <v>9750</v>
      </c>
      <c r="CE38" s="74">
        <f aca="true" t="shared" si="67" ref="CE38:CE48">SUM(AA38,BC38)</f>
        <v>52788</v>
      </c>
      <c r="CF38" s="75">
        <v>0</v>
      </c>
      <c r="CG38" s="74">
        <f aca="true" t="shared" si="68" ref="CG38:CG48">SUM(AC38,BE38)</f>
        <v>0</v>
      </c>
      <c r="CH38" s="74">
        <f aca="true" t="shared" si="69" ref="CH38:CH48">SUM(AD38,BF38)</f>
        <v>0</v>
      </c>
      <c r="CI38" s="74">
        <f aca="true" t="shared" si="70" ref="CI38:CI48">SUM(AE38,BG38)</f>
        <v>618931</v>
      </c>
    </row>
    <row r="39" spans="1:87" s="50" customFormat="1" ht="12" customHeight="1">
      <c r="A39" s="53" t="s">
        <v>413</v>
      </c>
      <c r="B39" s="54" t="s">
        <v>477</v>
      </c>
      <c r="C39" s="53" t="s">
        <v>478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212596</v>
      </c>
      <c r="AO39" s="74">
        <f t="shared" si="13"/>
        <v>90464</v>
      </c>
      <c r="AP39" s="74">
        <v>90464</v>
      </c>
      <c r="AQ39" s="74">
        <v>0</v>
      </c>
      <c r="AR39" s="74">
        <v>0</v>
      </c>
      <c r="AS39" s="74">
        <v>0</v>
      </c>
      <c r="AT39" s="74">
        <f t="shared" si="14"/>
        <v>111040</v>
      </c>
      <c r="AU39" s="74">
        <v>0</v>
      </c>
      <c r="AV39" s="74">
        <v>111040</v>
      </c>
      <c r="AW39" s="74">
        <v>0</v>
      </c>
      <c r="AX39" s="74">
        <v>0</v>
      </c>
      <c r="AY39" s="74">
        <f t="shared" si="15"/>
        <v>11092</v>
      </c>
      <c r="AZ39" s="74">
        <v>0</v>
      </c>
      <c r="BA39" s="74">
        <v>2589</v>
      </c>
      <c r="BB39" s="74">
        <v>0</v>
      </c>
      <c r="BC39" s="74">
        <v>8503</v>
      </c>
      <c r="BD39" s="75">
        <v>0</v>
      </c>
      <c r="BE39" s="74">
        <v>0</v>
      </c>
      <c r="BF39" s="74">
        <v>29904</v>
      </c>
      <c r="BG39" s="74">
        <f t="shared" si="16"/>
        <v>242500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212596</v>
      </c>
      <c r="BQ39" s="74">
        <f t="shared" si="53"/>
        <v>90464</v>
      </c>
      <c r="BR39" s="74">
        <f t="shared" si="54"/>
        <v>90464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111040</v>
      </c>
      <c r="BW39" s="74">
        <f t="shared" si="59"/>
        <v>0</v>
      </c>
      <c r="BX39" s="74">
        <f t="shared" si="60"/>
        <v>111040</v>
      </c>
      <c r="BY39" s="74">
        <f t="shared" si="61"/>
        <v>0</v>
      </c>
      <c r="BZ39" s="74">
        <f t="shared" si="62"/>
        <v>0</v>
      </c>
      <c r="CA39" s="74">
        <f t="shared" si="63"/>
        <v>11092</v>
      </c>
      <c r="CB39" s="74">
        <f t="shared" si="64"/>
        <v>0</v>
      </c>
      <c r="CC39" s="74">
        <f t="shared" si="65"/>
        <v>2589</v>
      </c>
      <c r="CD39" s="74">
        <f t="shared" si="66"/>
        <v>0</v>
      </c>
      <c r="CE39" s="74">
        <f t="shared" si="67"/>
        <v>8503</v>
      </c>
      <c r="CF39" s="75">
        <v>0</v>
      </c>
      <c r="CG39" s="74">
        <f t="shared" si="68"/>
        <v>0</v>
      </c>
      <c r="CH39" s="74">
        <f t="shared" si="69"/>
        <v>29904</v>
      </c>
      <c r="CI39" s="74">
        <f t="shared" si="70"/>
        <v>242500</v>
      </c>
    </row>
    <row r="40" spans="1:87" s="50" customFormat="1" ht="12" customHeight="1">
      <c r="A40" s="53" t="s">
        <v>413</v>
      </c>
      <c r="B40" s="54" t="s">
        <v>479</v>
      </c>
      <c r="C40" s="53" t="s">
        <v>480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159068</v>
      </c>
      <c r="AO40" s="74">
        <f t="shared" si="13"/>
        <v>59236</v>
      </c>
      <c r="AP40" s="74">
        <v>59236</v>
      </c>
      <c r="AQ40" s="74">
        <v>0</v>
      </c>
      <c r="AR40" s="74">
        <v>0</v>
      </c>
      <c r="AS40" s="74">
        <v>0</v>
      </c>
      <c r="AT40" s="74">
        <f t="shared" si="14"/>
        <v>94302</v>
      </c>
      <c r="AU40" s="74">
        <v>0</v>
      </c>
      <c r="AV40" s="74">
        <v>94302</v>
      </c>
      <c r="AW40" s="74">
        <v>0</v>
      </c>
      <c r="AX40" s="74">
        <v>0</v>
      </c>
      <c r="AY40" s="74">
        <f t="shared" si="15"/>
        <v>5530</v>
      </c>
      <c r="AZ40" s="74">
        <v>0</v>
      </c>
      <c r="BA40" s="74">
        <v>5530</v>
      </c>
      <c r="BB40" s="74">
        <v>0</v>
      </c>
      <c r="BC40" s="74">
        <v>0</v>
      </c>
      <c r="BD40" s="75">
        <v>0</v>
      </c>
      <c r="BE40" s="74">
        <v>0</v>
      </c>
      <c r="BF40" s="74">
        <v>16773</v>
      </c>
      <c r="BG40" s="74">
        <f t="shared" si="16"/>
        <v>175841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159068</v>
      </c>
      <c r="BQ40" s="74">
        <f t="shared" si="53"/>
        <v>59236</v>
      </c>
      <c r="BR40" s="74">
        <f t="shared" si="54"/>
        <v>59236</v>
      </c>
      <c r="BS40" s="74">
        <f t="shared" si="55"/>
        <v>0</v>
      </c>
      <c r="BT40" s="74">
        <f t="shared" si="56"/>
        <v>0</v>
      </c>
      <c r="BU40" s="74">
        <f t="shared" si="57"/>
        <v>0</v>
      </c>
      <c r="BV40" s="74">
        <f t="shared" si="58"/>
        <v>94302</v>
      </c>
      <c r="BW40" s="74">
        <f t="shared" si="59"/>
        <v>0</v>
      </c>
      <c r="BX40" s="74">
        <f t="shared" si="60"/>
        <v>94302</v>
      </c>
      <c r="BY40" s="74">
        <f t="shared" si="61"/>
        <v>0</v>
      </c>
      <c r="BZ40" s="74">
        <f t="shared" si="62"/>
        <v>0</v>
      </c>
      <c r="CA40" s="74">
        <f t="shared" si="63"/>
        <v>5530</v>
      </c>
      <c r="CB40" s="74">
        <f t="shared" si="64"/>
        <v>0</v>
      </c>
      <c r="CC40" s="74">
        <f t="shared" si="65"/>
        <v>5530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16773</v>
      </c>
      <c r="CI40" s="74">
        <f t="shared" si="70"/>
        <v>175841</v>
      </c>
    </row>
    <row r="41" spans="1:87" s="50" customFormat="1" ht="12" customHeight="1">
      <c r="A41" s="53" t="s">
        <v>413</v>
      </c>
      <c r="B41" s="54" t="s">
        <v>481</v>
      </c>
      <c r="C41" s="53" t="s">
        <v>482</v>
      </c>
      <c r="D41" s="74">
        <f t="shared" si="3"/>
        <v>17679</v>
      </c>
      <c r="E41" s="74">
        <f t="shared" si="4"/>
        <v>17679</v>
      </c>
      <c r="F41" s="74">
        <v>0</v>
      </c>
      <c r="G41" s="74">
        <v>17679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142845</v>
      </c>
      <c r="M41" s="74">
        <f t="shared" si="6"/>
        <v>41565</v>
      </c>
      <c r="N41" s="74">
        <v>13844</v>
      </c>
      <c r="O41" s="74">
        <v>0</v>
      </c>
      <c r="P41" s="74">
        <v>19451</v>
      </c>
      <c r="Q41" s="74">
        <v>8270</v>
      </c>
      <c r="R41" s="74">
        <f t="shared" si="7"/>
        <v>39517</v>
      </c>
      <c r="S41" s="74">
        <v>0</v>
      </c>
      <c r="T41" s="74">
        <v>35845</v>
      </c>
      <c r="U41" s="74">
        <v>3672</v>
      </c>
      <c r="V41" s="74">
        <v>0</v>
      </c>
      <c r="W41" s="74">
        <f t="shared" si="8"/>
        <v>61763</v>
      </c>
      <c r="X41" s="74">
        <v>44088</v>
      </c>
      <c r="Y41" s="74">
        <v>15091</v>
      </c>
      <c r="Z41" s="74">
        <v>2584</v>
      </c>
      <c r="AA41" s="74">
        <v>0</v>
      </c>
      <c r="AB41" s="75">
        <v>0</v>
      </c>
      <c r="AC41" s="74">
        <v>0</v>
      </c>
      <c r="AD41" s="74">
        <v>26119</v>
      </c>
      <c r="AE41" s="74">
        <f t="shared" si="9"/>
        <v>186643</v>
      </c>
      <c r="AF41" s="74">
        <f t="shared" si="10"/>
        <v>13493</v>
      </c>
      <c r="AG41" s="74">
        <f t="shared" si="11"/>
        <v>13493</v>
      </c>
      <c r="AH41" s="74">
        <v>0</v>
      </c>
      <c r="AI41" s="74">
        <v>13493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84704</v>
      </c>
      <c r="AO41" s="74">
        <f t="shared" si="13"/>
        <v>18706</v>
      </c>
      <c r="AP41" s="74">
        <v>11795</v>
      </c>
      <c r="AQ41" s="74">
        <v>0</v>
      </c>
      <c r="AR41" s="74">
        <v>6911</v>
      </c>
      <c r="AS41" s="74">
        <v>0</v>
      </c>
      <c r="AT41" s="74">
        <f t="shared" si="14"/>
        <v>28176</v>
      </c>
      <c r="AU41" s="74">
        <v>0</v>
      </c>
      <c r="AV41" s="74">
        <v>28176</v>
      </c>
      <c r="AW41" s="74">
        <v>0</v>
      </c>
      <c r="AX41" s="74">
        <v>0</v>
      </c>
      <c r="AY41" s="74">
        <f t="shared" si="15"/>
        <v>37822</v>
      </c>
      <c r="AZ41" s="74">
        <v>25707</v>
      </c>
      <c r="BA41" s="74">
        <v>12115</v>
      </c>
      <c r="BB41" s="74">
        <v>0</v>
      </c>
      <c r="BC41" s="74">
        <v>0</v>
      </c>
      <c r="BD41" s="75">
        <v>0</v>
      </c>
      <c r="BE41" s="74">
        <v>0</v>
      </c>
      <c r="BF41" s="74">
        <v>13098</v>
      </c>
      <c r="BG41" s="74">
        <f t="shared" si="16"/>
        <v>111295</v>
      </c>
      <c r="BH41" s="74">
        <f t="shared" si="45"/>
        <v>31172</v>
      </c>
      <c r="BI41" s="74">
        <f t="shared" si="46"/>
        <v>31172</v>
      </c>
      <c r="BJ41" s="74">
        <f t="shared" si="47"/>
        <v>0</v>
      </c>
      <c r="BK41" s="74">
        <f t="shared" si="48"/>
        <v>31172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227549</v>
      </c>
      <c r="BQ41" s="74">
        <f t="shared" si="53"/>
        <v>60271</v>
      </c>
      <c r="BR41" s="74">
        <f t="shared" si="54"/>
        <v>25639</v>
      </c>
      <c r="BS41" s="74">
        <f t="shared" si="55"/>
        <v>0</v>
      </c>
      <c r="BT41" s="74">
        <f t="shared" si="56"/>
        <v>26362</v>
      </c>
      <c r="BU41" s="74">
        <f t="shared" si="57"/>
        <v>8270</v>
      </c>
      <c r="BV41" s="74">
        <f t="shared" si="58"/>
        <v>67693</v>
      </c>
      <c r="BW41" s="74">
        <f t="shared" si="59"/>
        <v>0</v>
      </c>
      <c r="BX41" s="74">
        <f t="shared" si="60"/>
        <v>64021</v>
      </c>
      <c r="BY41" s="74">
        <f t="shared" si="61"/>
        <v>3672</v>
      </c>
      <c r="BZ41" s="74">
        <f t="shared" si="62"/>
        <v>0</v>
      </c>
      <c r="CA41" s="74">
        <f t="shared" si="63"/>
        <v>99585</v>
      </c>
      <c r="CB41" s="74">
        <f t="shared" si="64"/>
        <v>69795</v>
      </c>
      <c r="CC41" s="74">
        <f t="shared" si="65"/>
        <v>27206</v>
      </c>
      <c r="CD41" s="74">
        <f t="shared" si="66"/>
        <v>2584</v>
      </c>
      <c r="CE41" s="74">
        <f t="shared" si="67"/>
        <v>0</v>
      </c>
      <c r="CF41" s="75">
        <v>0</v>
      </c>
      <c r="CG41" s="74">
        <f t="shared" si="68"/>
        <v>0</v>
      </c>
      <c r="CH41" s="74">
        <f t="shared" si="69"/>
        <v>39217</v>
      </c>
      <c r="CI41" s="74">
        <f t="shared" si="70"/>
        <v>297938</v>
      </c>
    </row>
    <row r="42" spans="1:87" s="50" customFormat="1" ht="12" customHeight="1">
      <c r="A42" s="53" t="s">
        <v>413</v>
      </c>
      <c r="B42" s="54" t="s">
        <v>483</v>
      </c>
      <c r="C42" s="53" t="s">
        <v>484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269563</v>
      </c>
      <c r="M42" s="74">
        <f t="shared" si="6"/>
        <v>14271</v>
      </c>
      <c r="N42" s="74">
        <v>2335</v>
      </c>
      <c r="O42" s="74">
        <v>0</v>
      </c>
      <c r="P42" s="74">
        <v>11936</v>
      </c>
      <c r="Q42" s="74">
        <v>0</v>
      </c>
      <c r="R42" s="74">
        <f t="shared" si="7"/>
        <v>188970</v>
      </c>
      <c r="S42" s="74">
        <v>0</v>
      </c>
      <c r="T42" s="74">
        <v>131611</v>
      </c>
      <c r="U42" s="74">
        <v>57359</v>
      </c>
      <c r="V42" s="74">
        <v>0</v>
      </c>
      <c r="W42" s="74">
        <f t="shared" si="8"/>
        <v>66322</v>
      </c>
      <c r="X42" s="74">
        <v>0</v>
      </c>
      <c r="Y42" s="74">
        <v>65903</v>
      </c>
      <c r="Z42" s="74">
        <v>419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9"/>
        <v>269563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73059</v>
      </c>
      <c r="AO42" s="74">
        <f t="shared" si="13"/>
        <v>2361</v>
      </c>
      <c r="AP42" s="74">
        <v>2361</v>
      </c>
      <c r="AQ42" s="74">
        <v>0</v>
      </c>
      <c r="AR42" s="74">
        <v>0</v>
      </c>
      <c r="AS42" s="74">
        <v>0</v>
      </c>
      <c r="AT42" s="74">
        <f t="shared" si="14"/>
        <v>47891</v>
      </c>
      <c r="AU42" s="74">
        <v>0</v>
      </c>
      <c r="AV42" s="74">
        <v>47891</v>
      </c>
      <c r="AW42" s="74">
        <v>0</v>
      </c>
      <c r="AX42" s="74">
        <v>0</v>
      </c>
      <c r="AY42" s="74">
        <f t="shared" si="15"/>
        <v>22807</v>
      </c>
      <c r="AZ42" s="74">
        <v>0</v>
      </c>
      <c r="BA42" s="74">
        <v>22807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73059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342622</v>
      </c>
      <c r="BQ42" s="74">
        <f t="shared" si="53"/>
        <v>16632</v>
      </c>
      <c r="BR42" s="74">
        <f t="shared" si="54"/>
        <v>4696</v>
      </c>
      <c r="BS42" s="74">
        <f t="shared" si="55"/>
        <v>0</v>
      </c>
      <c r="BT42" s="74">
        <f t="shared" si="56"/>
        <v>11936</v>
      </c>
      <c r="BU42" s="74">
        <f t="shared" si="57"/>
        <v>0</v>
      </c>
      <c r="BV42" s="74">
        <f t="shared" si="58"/>
        <v>236861</v>
      </c>
      <c r="BW42" s="74">
        <f t="shared" si="59"/>
        <v>0</v>
      </c>
      <c r="BX42" s="74">
        <f t="shared" si="60"/>
        <v>179502</v>
      </c>
      <c r="BY42" s="74">
        <f t="shared" si="61"/>
        <v>57359</v>
      </c>
      <c r="BZ42" s="74">
        <f t="shared" si="62"/>
        <v>0</v>
      </c>
      <c r="CA42" s="74">
        <f t="shared" si="63"/>
        <v>89129</v>
      </c>
      <c r="CB42" s="74">
        <f t="shared" si="64"/>
        <v>0</v>
      </c>
      <c r="CC42" s="74">
        <f t="shared" si="65"/>
        <v>88710</v>
      </c>
      <c r="CD42" s="74">
        <f t="shared" si="66"/>
        <v>419</v>
      </c>
      <c r="CE42" s="74">
        <f t="shared" si="67"/>
        <v>0</v>
      </c>
      <c r="CF42" s="75">
        <v>0</v>
      </c>
      <c r="CG42" s="74">
        <f t="shared" si="68"/>
        <v>0</v>
      </c>
      <c r="CH42" s="74">
        <f t="shared" si="69"/>
        <v>0</v>
      </c>
      <c r="CI42" s="74">
        <f t="shared" si="70"/>
        <v>342622</v>
      </c>
    </row>
    <row r="43" spans="1:87" s="50" customFormat="1" ht="12" customHeight="1">
      <c r="A43" s="53" t="s">
        <v>413</v>
      </c>
      <c r="B43" s="54" t="s">
        <v>485</v>
      </c>
      <c r="C43" s="53" t="s">
        <v>486</v>
      </c>
      <c r="D43" s="74">
        <f t="shared" si="3"/>
        <v>195351</v>
      </c>
      <c r="E43" s="74">
        <f t="shared" si="4"/>
        <v>179116</v>
      </c>
      <c r="F43" s="74">
        <v>0</v>
      </c>
      <c r="G43" s="74">
        <v>176911</v>
      </c>
      <c r="H43" s="74">
        <v>2205</v>
      </c>
      <c r="I43" s="74">
        <v>0</v>
      </c>
      <c r="J43" s="74">
        <v>16235</v>
      </c>
      <c r="K43" s="75">
        <v>0</v>
      </c>
      <c r="L43" s="74">
        <f t="shared" si="5"/>
        <v>504962</v>
      </c>
      <c r="M43" s="74">
        <f t="shared" si="6"/>
        <v>108675</v>
      </c>
      <c r="N43" s="74">
        <v>0</v>
      </c>
      <c r="O43" s="74">
        <v>0</v>
      </c>
      <c r="P43" s="74">
        <v>92502</v>
      </c>
      <c r="Q43" s="74">
        <v>16173</v>
      </c>
      <c r="R43" s="74">
        <f t="shared" si="7"/>
        <v>172064</v>
      </c>
      <c r="S43" s="74">
        <v>0</v>
      </c>
      <c r="T43" s="74">
        <v>146591</v>
      </c>
      <c r="U43" s="74">
        <v>25473</v>
      </c>
      <c r="V43" s="74">
        <v>0</v>
      </c>
      <c r="W43" s="74">
        <f t="shared" si="8"/>
        <v>224223</v>
      </c>
      <c r="X43" s="74">
        <v>0</v>
      </c>
      <c r="Y43" s="74">
        <v>212215</v>
      </c>
      <c r="Z43" s="74">
        <v>12008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700313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195351</v>
      </c>
      <c r="BI43" s="74">
        <f t="shared" si="46"/>
        <v>179116</v>
      </c>
      <c r="BJ43" s="74">
        <f t="shared" si="47"/>
        <v>0</v>
      </c>
      <c r="BK43" s="74">
        <f t="shared" si="48"/>
        <v>176911</v>
      </c>
      <c r="BL43" s="74">
        <f t="shared" si="49"/>
        <v>2205</v>
      </c>
      <c r="BM43" s="74">
        <f t="shared" si="50"/>
        <v>0</v>
      </c>
      <c r="BN43" s="74">
        <f t="shared" si="51"/>
        <v>16235</v>
      </c>
      <c r="BO43" s="75">
        <v>0</v>
      </c>
      <c r="BP43" s="74">
        <f t="shared" si="52"/>
        <v>504962</v>
      </c>
      <c r="BQ43" s="74">
        <f t="shared" si="53"/>
        <v>108675</v>
      </c>
      <c r="BR43" s="74">
        <f t="shared" si="54"/>
        <v>0</v>
      </c>
      <c r="BS43" s="74">
        <f t="shared" si="55"/>
        <v>0</v>
      </c>
      <c r="BT43" s="74">
        <f t="shared" si="56"/>
        <v>92502</v>
      </c>
      <c r="BU43" s="74">
        <f t="shared" si="57"/>
        <v>16173</v>
      </c>
      <c r="BV43" s="74">
        <f t="shared" si="58"/>
        <v>172064</v>
      </c>
      <c r="BW43" s="74">
        <f t="shared" si="59"/>
        <v>0</v>
      </c>
      <c r="BX43" s="74">
        <f t="shared" si="60"/>
        <v>146591</v>
      </c>
      <c r="BY43" s="74">
        <f t="shared" si="61"/>
        <v>25473</v>
      </c>
      <c r="BZ43" s="74">
        <f t="shared" si="62"/>
        <v>0</v>
      </c>
      <c r="CA43" s="74">
        <f t="shared" si="63"/>
        <v>224223</v>
      </c>
      <c r="CB43" s="74">
        <f t="shared" si="64"/>
        <v>0</v>
      </c>
      <c r="CC43" s="74">
        <f t="shared" si="65"/>
        <v>212215</v>
      </c>
      <c r="CD43" s="74">
        <f t="shared" si="66"/>
        <v>12008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700313</v>
      </c>
    </row>
    <row r="44" spans="1:87" s="50" customFormat="1" ht="12" customHeight="1">
      <c r="A44" s="53" t="s">
        <v>413</v>
      </c>
      <c r="B44" s="54" t="s">
        <v>487</v>
      </c>
      <c r="C44" s="53" t="s">
        <v>488</v>
      </c>
      <c r="D44" s="74">
        <f t="shared" si="3"/>
        <v>327725</v>
      </c>
      <c r="E44" s="74">
        <f t="shared" si="4"/>
        <v>327725</v>
      </c>
      <c r="F44" s="74">
        <v>0</v>
      </c>
      <c r="G44" s="74">
        <v>321886</v>
      </c>
      <c r="H44" s="74">
        <v>5839</v>
      </c>
      <c r="I44" s="74">
        <v>0</v>
      </c>
      <c r="J44" s="74">
        <v>0</v>
      </c>
      <c r="K44" s="75">
        <v>0</v>
      </c>
      <c r="L44" s="74">
        <f t="shared" si="5"/>
        <v>430044</v>
      </c>
      <c r="M44" s="74">
        <f t="shared" si="6"/>
        <v>133109</v>
      </c>
      <c r="N44" s="74">
        <v>133109</v>
      </c>
      <c r="O44" s="74">
        <v>0</v>
      </c>
      <c r="P44" s="74">
        <v>0</v>
      </c>
      <c r="Q44" s="74">
        <v>0</v>
      </c>
      <c r="R44" s="74">
        <f t="shared" si="7"/>
        <v>226122</v>
      </c>
      <c r="S44" s="74">
        <v>0</v>
      </c>
      <c r="T44" s="74">
        <v>216426</v>
      </c>
      <c r="U44" s="74">
        <v>9696</v>
      </c>
      <c r="V44" s="74">
        <v>0</v>
      </c>
      <c r="W44" s="74">
        <f t="shared" si="8"/>
        <v>70813</v>
      </c>
      <c r="X44" s="74">
        <v>0</v>
      </c>
      <c r="Y44" s="74">
        <v>58380</v>
      </c>
      <c r="Z44" s="74">
        <v>12433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757769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327725</v>
      </c>
      <c r="BI44" s="74">
        <f t="shared" si="46"/>
        <v>327725</v>
      </c>
      <c r="BJ44" s="74">
        <f t="shared" si="47"/>
        <v>0</v>
      </c>
      <c r="BK44" s="74">
        <f t="shared" si="48"/>
        <v>321886</v>
      </c>
      <c r="BL44" s="74">
        <f t="shared" si="49"/>
        <v>5839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430044</v>
      </c>
      <c r="BQ44" s="74">
        <f t="shared" si="53"/>
        <v>133109</v>
      </c>
      <c r="BR44" s="74">
        <f t="shared" si="54"/>
        <v>133109</v>
      </c>
      <c r="BS44" s="74">
        <f t="shared" si="55"/>
        <v>0</v>
      </c>
      <c r="BT44" s="74">
        <f t="shared" si="56"/>
        <v>0</v>
      </c>
      <c r="BU44" s="74">
        <f t="shared" si="57"/>
        <v>0</v>
      </c>
      <c r="BV44" s="74">
        <f t="shared" si="58"/>
        <v>226122</v>
      </c>
      <c r="BW44" s="74">
        <f t="shared" si="59"/>
        <v>0</v>
      </c>
      <c r="BX44" s="74">
        <f t="shared" si="60"/>
        <v>216426</v>
      </c>
      <c r="BY44" s="74">
        <f t="shared" si="61"/>
        <v>9696</v>
      </c>
      <c r="BZ44" s="74">
        <f t="shared" si="62"/>
        <v>0</v>
      </c>
      <c r="CA44" s="74">
        <f t="shared" si="63"/>
        <v>70813</v>
      </c>
      <c r="CB44" s="74">
        <f t="shared" si="64"/>
        <v>0</v>
      </c>
      <c r="CC44" s="74">
        <f t="shared" si="65"/>
        <v>58380</v>
      </c>
      <c r="CD44" s="74">
        <f t="shared" si="66"/>
        <v>12433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0</v>
      </c>
      <c r="CI44" s="74">
        <f t="shared" si="70"/>
        <v>757769</v>
      </c>
    </row>
    <row r="45" spans="1:87" s="50" customFormat="1" ht="12" customHeight="1">
      <c r="A45" s="53" t="s">
        <v>413</v>
      </c>
      <c r="B45" s="54" t="s">
        <v>489</v>
      </c>
      <c r="C45" s="53" t="s">
        <v>490</v>
      </c>
      <c r="D45" s="74">
        <f t="shared" si="3"/>
        <v>97125</v>
      </c>
      <c r="E45" s="74">
        <f t="shared" si="4"/>
        <v>97125</v>
      </c>
      <c r="F45" s="74">
        <v>0</v>
      </c>
      <c r="G45" s="74">
        <v>97125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699457</v>
      </c>
      <c r="M45" s="74">
        <f t="shared" si="6"/>
        <v>124159</v>
      </c>
      <c r="N45" s="74">
        <v>65172</v>
      </c>
      <c r="O45" s="74">
        <v>0</v>
      </c>
      <c r="P45" s="74">
        <v>51997</v>
      </c>
      <c r="Q45" s="74">
        <v>6990</v>
      </c>
      <c r="R45" s="74">
        <f t="shared" si="7"/>
        <v>455255</v>
      </c>
      <c r="S45" s="74">
        <v>0</v>
      </c>
      <c r="T45" s="74">
        <v>401360</v>
      </c>
      <c r="U45" s="74">
        <v>53895</v>
      </c>
      <c r="V45" s="74">
        <v>0</v>
      </c>
      <c r="W45" s="74">
        <f t="shared" si="8"/>
        <v>120043</v>
      </c>
      <c r="X45" s="74">
        <v>0</v>
      </c>
      <c r="Y45" s="74">
        <v>120043</v>
      </c>
      <c r="Z45" s="74">
        <v>0</v>
      </c>
      <c r="AA45" s="74">
        <v>0</v>
      </c>
      <c r="AB45" s="75">
        <v>0</v>
      </c>
      <c r="AC45" s="74">
        <v>0</v>
      </c>
      <c r="AD45" s="74">
        <v>15361</v>
      </c>
      <c r="AE45" s="74">
        <f t="shared" si="9"/>
        <v>811943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272300</v>
      </c>
      <c r="AO45" s="74">
        <f t="shared" si="13"/>
        <v>37474</v>
      </c>
      <c r="AP45" s="74">
        <v>37474</v>
      </c>
      <c r="AQ45" s="74">
        <v>0</v>
      </c>
      <c r="AR45" s="74">
        <v>0</v>
      </c>
      <c r="AS45" s="74">
        <v>0</v>
      </c>
      <c r="AT45" s="74">
        <f t="shared" si="14"/>
        <v>184175</v>
      </c>
      <c r="AU45" s="74">
        <v>0</v>
      </c>
      <c r="AV45" s="74">
        <v>184175</v>
      </c>
      <c r="AW45" s="74">
        <v>0</v>
      </c>
      <c r="AX45" s="74">
        <v>0</v>
      </c>
      <c r="AY45" s="74">
        <f t="shared" si="15"/>
        <v>50651</v>
      </c>
      <c r="AZ45" s="74">
        <v>0</v>
      </c>
      <c r="BA45" s="74">
        <v>50651</v>
      </c>
      <c r="BB45" s="74">
        <v>0</v>
      </c>
      <c r="BC45" s="74">
        <v>0</v>
      </c>
      <c r="BD45" s="75">
        <v>0</v>
      </c>
      <c r="BE45" s="74">
        <v>0</v>
      </c>
      <c r="BF45" s="74">
        <v>10133</v>
      </c>
      <c r="BG45" s="74">
        <f t="shared" si="16"/>
        <v>282433</v>
      </c>
      <c r="BH45" s="74">
        <f t="shared" si="45"/>
        <v>97125</v>
      </c>
      <c r="BI45" s="74">
        <f t="shared" si="46"/>
        <v>97125</v>
      </c>
      <c r="BJ45" s="74">
        <f t="shared" si="47"/>
        <v>0</v>
      </c>
      <c r="BK45" s="74">
        <f t="shared" si="48"/>
        <v>97125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971757</v>
      </c>
      <c r="BQ45" s="74">
        <f t="shared" si="53"/>
        <v>161633</v>
      </c>
      <c r="BR45" s="74">
        <f t="shared" si="54"/>
        <v>102646</v>
      </c>
      <c r="BS45" s="74">
        <f t="shared" si="55"/>
        <v>0</v>
      </c>
      <c r="BT45" s="74">
        <f t="shared" si="56"/>
        <v>51997</v>
      </c>
      <c r="BU45" s="74">
        <f t="shared" si="57"/>
        <v>6990</v>
      </c>
      <c r="BV45" s="74">
        <f t="shared" si="58"/>
        <v>639430</v>
      </c>
      <c r="BW45" s="74">
        <f t="shared" si="59"/>
        <v>0</v>
      </c>
      <c r="BX45" s="74">
        <f t="shared" si="60"/>
        <v>585535</v>
      </c>
      <c r="BY45" s="74">
        <f t="shared" si="61"/>
        <v>53895</v>
      </c>
      <c r="BZ45" s="74">
        <f t="shared" si="62"/>
        <v>0</v>
      </c>
      <c r="CA45" s="74">
        <f t="shared" si="63"/>
        <v>170694</v>
      </c>
      <c r="CB45" s="74">
        <f t="shared" si="64"/>
        <v>0</v>
      </c>
      <c r="CC45" s="74">
        <f t="shared" si="65"/>
        <v>170694</v>
      </c>
      <c r="CD45" s="74">
        <f t="shared" si="66"/>
        <v>0</v>
      </c>
      <c r="CE45" s="74">
        <f t="shared" si="67"/>
        <v>0</v>
      </c>
      <c r="CF45" s="75">
        <v>0</v>
      </c>
      <c r="CG45" s="74">
        <f t="shared" si="68"/>
        <v>0</v>
      </c>
      <c r="CH45" s="74">
        <f t="shared" si="69"/>
        <v>25494</v>
      </c>
      <c r="CI45" s="74">
        <f t="shared" si="70"/>
        <v>1094376</v>
      </c>
    </row>
    <row r="46" spans="1:87" s="50" customFormat="1" ht="12" customHeight="1">
      <c r="A46" s="53" t="s">
        <v>413</v>
      </c>
      <c r="B46" s="54" t="s">
        <v>491</v>
      </c>
      <c r="C46" s="53" t="s">
        <v>492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226876</v>
      </c>
      <c r="M46" s="74">
        <f t="shared" si="6"/>
        <v>31244</v>
      </c>
      <c r="N46" s="74">
        <v>31244</v>
      </c>
      <c r="O46" s="74">
        <v>0</v>
      </c>
      <c r="P46" s="74">
        <v>0</v>
      </c>
      <c r="Q46" s="74">
        <v>0</v>
      </c>
      <c r="R46" s="74">
        <f t="shared" si="7"/>
        <v>155938</v>
      </c>
      <c r="S46" s="74">
        <v>0</v>
      </c>
      <c r="T46" s="74">
        <v>147978</v>
      </c>
      <c r="U46" s="74">
        <v>7960</v>
      </c>
      <c r="V46" s="74">
        <v>0</v>
      </c>
      <c r="W46" s="74">
        <f t="shared" si="8"/>
        <v>39694</v>
      </c>
      <c r="X46" s="74">
        <v>0</v>
      </c>
      <c r="Y46" s="74">
        <v>34402</v>
      </c>
      <c r="Z46" s="74">
        <v>5292</v>
      </c>
      <c r="AA46" s="74">
        <v>0</v>
      </c>
      <c r="AB46" s="75">
        <v>0</v>
      </c>
      <c r="AC46" s="74">
        <v>0</v>
      </c>
      <c r="AD46" s="74">
        <v>11140</v>
      </c>
      <c r="AE46" s="74">
        <f t="shared" si="9"/>
        <v>238016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85210</v>
      </c>
      <c r="AO46" s="74">
        <f t="shared" si="13"/>
        <v>19596</v>
      </c>
      <c r="AP46" s="74">
        <v>19596</v>
      </c>
      <c r="AQ46" s="74">
        <v>0</v>
      </c>
      <c r="AR46" s="74">
        <v>0</v>
      </c>
      <c r="AS46" s="74">
        <v>0</v>
      </c>
      <c r="AT46" s="74">
        <f t="shared" si="14"/>
        <v>30206</v>
      </c>
      <c r="AU46" s="74">
        <v>0</v>
      </c>
      <c r="AV46" s="74">
        <v>30206</v>
      </c>
      <c r="AW46" s="74">
        <v>0</v>
      </c>
      <c r="AX46" s="74">
        <v>0</v>
      </c>
      <c r="AY46" s="74">
        <f t="shared" si="15"/>
        <v>35408</v>
      </c>
      <c r="AZ46" s="74">
        <v>35408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4284</v>
      </c>
      <c r="BG46" s="74">
        <f t="shared" si="16"/>
        <v>89494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312086</v>
      </c>
      <c r="BQ46" s="74">
        <f t="shared" si="53"/>
        <v>50840</v>
      </c>
      <c r="BR46" s="74">
        <f t="shared" si="54"/>
        <v>50840</v>
      </c>
      <c r="BS46" s="74">
        <f t="shared" si="55"/>
        <v>0</v>
      </c>
      <c r="BT46" s="74">
        <f t="shared" si="56"/>
        <v>0</v>
      </c>
      <c r="BU46" s="74">
        <f t="shared" si="57"/>
        <v>0</v>
      </c>
      <c r="BV46" s="74">
        <f t="shared" si="58"/>
        <v>186144</v>
      </c>
      <c r="BW46" s="74">
        <f t="shared" si="59"/>
        <v>0</v>
      </c>
      <c r="BX46" s="74">
        <f t="shared" si="60"/>
        <v>178184</v>
      </c>
      <c r="BY46" s="74">
        <f t="shared" si="61"/>
        <v>7960</v>
      </c>
      <c r="BZ46" s="74">
        <f t="shared" si="62"/>
        <v>0</v>
      </c>
      <c r="CA46" s="74">
        <f t="shared" si="63"/>
        <v>75102</v>
      </c>
      <c r="CB46" s="74">
        <f t="shared" si="64"/>
        <v>35408</v>
      </c>
      <c r="CC46" s="74">
        <f t="shared" si="65"/>
        <v>34402</v>
      </c>
      <c r="CD46" s="74">
        <f t="shared" si="66"/>
        <v>5292</v>
      </c>
      <c r="CE46" s="74">
        <f t="shared" si="67"/>
        <v>0</v>
      </c>
      <c r="CF46" s="75">
        <v>0</v>
      </c>
      <c r="CG46" s="74">
        <f t="shared" si="68"/>
        <v>0</v>
      </c>
      <c r="CH46" s="74">
        <f t="shared" si="69"/>
        <v>15424</v>
      </c>
      <c r="CI46" s="74">
        <f t="shared" si="70"/>
        <v>327510</v>
      </c>
    </row>
    <row r="47" spans="1:87" s="50" customFormat="1" ht="12" customHeight="1">
      <c r="A47" s="53" t="s">
        <v>413</v>
      </c>
      <c r="B47" s="54" t="s">
        <v>493</v>
      </c>
      <c r="C47" s="53" t="s">
        <v>494</v>
      </c>
      <c r="D47" s="74">
        <f t="shared" si="3"/>
        <v>29820</v>
      </c>
      <c r="E47" s="74">
        <f t="shared" si="4"/>
        <v>29820</v>
      </c>
      <c r="F47" s="74">
        <v>0</v>
      </c>
      <c r="G47" s="74">
        <v>21210</v>
      </c>
      <c r="H47" s="74">
        <v>8610</v>
      </c>
      <c r="I47" s="74">
        <v>0</v>
      </c>
      <c r="J47" s="74">
        <v>0</v>
      </c>
      <c r="K47" s="75">
        <v>0</v>
      </c>
      <c r="L47" s="74">
        <f t="shared" si="5"/>
        <v>284693</v>
      </c>
      <c r="M47" s="74">
        <f t="shared" si="6"/>
        <v>82428</v>
      </c>
      <c r="N47" s="74">
        <v>82428</v>
      </c>
      <c r="O47" s="74">
        <v>0</v>
      </c>
      <c r="P47" s="74">
        <v>0</v>
      </c>
      <c r="Q47" s="74">
        <v>0</v>
      </c>
      <c r="R47" s="74">
        <f t="shared" si="7"/>
        <v>73366</v>
      </c>
      <c r="S47" s="74">
        <v>0</v>
      </c>
      <c r="T47" s="74">
        <v>71173</v>
      </c>
      <c r="U47" s="74">
        <v>2193</v>
      </c>
      <c r="V47" s="74">
        <v>0</v>
      </c>
      <c r="W47" s="74">
        <f t="shared" si="8"/>
        <v>128899</v>
      </c>
      <c r="X47" s="74">
        <v>0</v>
      </c>
      <c r="Y47" s="74">
        <v>100701</v>
      </c>
      <c r="Z47" s="74">
        <v>11800</v>
      </c>
      <c r="AA47" s="74">
        <v>16398</v>
      </c>
      <c r="AB47" s="75">
        <v>0</v>
      </c>
      <c r="AC47" s="74">
        <v>0</v>
      </c>
      <c r="AD47" s="74">
        <v>0</v>
      </c>
      <c r="AE47" s="74">
        <f t="shared" si="9"/>
        <v>314513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113463</v>
      </c>
      <c r="AO47" s="74">
        <f t="shared" si="13"/>
        <v>44275</v>
      </c>
      <c r="AP47" s="74">
        <v>44275</v>
      </c>
      <c r="AQ47" s="74">
        <v>0</v>
      </c>
      <c r="AR47" s="74">
        <v>0</v>
      </c>
      <c r="AS47" s="74">
        <v>0</v>
      </c>
      <c r="AT47" s="74">
        <f t="shared" si="14"/>
        <v>53634</v>
      </c>
      <c r="AU47" s="74">
        <v>0</v>
      </c>
      <c r="AV47" s="74">
        <v>53634</v>
      </c>
      <c r="AW47" s="74">
        <v>0</v>
      </c>
      <c r="AX47" s="74">
        <v>0</v>
      </c>
      <c r="AY47" s="74">
        <f t="shared" si="15"/>
        <v>15554</v>
      </c>
      <c r="AZ47" s="74">
        <v>0</v>
      </c>
      <c r="BA47" s="74">
        <v>8659</v>
      </c>
      <c r="BB47" s="74">
        <v>0</v>
      </c>
      <c r="BC47" s="74">
        <v>6895</v>
      </c>
      <c r="BD47" s="75">
        <v>0</v>
      </c>
      <c r="BE47" s="74">
        <v>0</v>
      </c>
      <c r="BF47" s="74">
        <v>0</v>
      </c>
      <c r="BG47" s="74">
        <f t="shared" si="16"/>
        <v>113463</v>
      </c>
      <c r="BH47" s="74">
        <f t="shared" si="45"/>
        <v>29820</v>
      </c>
      <c r="BI47" s="74">
        <f t="shared" si="46"/>
        <v>29820</v>
      </c>
      <c r="BJ47" s="74">
        <f t="shared" si="47"/>
        <v>0</v>
      </c>
      <c r="BK47" s="74">
        <f t="shared" si="48"/>
        <v>21210</v>
      </c>
      <c r="BL47" s="74">
        <f t="shared" si="49"/>
        <v>8610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398156</v>
      </c>
      <c r="BQ47" s="74">
        <f t="shared" si="53"/>
        <v>126703</v>
      </c>
      <c r="BR47" s="74">
        <f t="shared" si="54"/>
        <v>126703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127000</v>
      </c>
      <c r="BW47" s="74">
        <f t="shared" si="59"/>
        <v>0</v>
      </c>
      <c r="BX47" s="74">
        <f t="shared" si="60"/>
        <v>124807</v>
      </c>
      <c r="BY47" s="74">
        <f t="shared" si="61"/>
        <v>2193</v>
      </c>
      <c r="BZ47" s="74">
        <f t="shared" si="62"/>
        <v>0</v>
      </c>
      <c r="CA47" s="74">
        <f t="shared" si="63"/>
        <v>144453</v>
      </c>
      <c r="CB47" s="74">
        <f t="shared" si="64"/>
        <v>0</v>
      </c>
      <c r="CC47" s="74">
        <f t="shared" si="65"/>
        <v>109360</v>
      </c>
      <c r="CD47" s="74">
        <f t="shared" si="66"/>
        <v>11800</v>
      </c>
      <c r="CE47" s="74">
        <f t="shared" si="67"/>
        <v>23293</v>
      </c>
      <c r="CF47" s="75">
        <v>0</v>
      </c>
      <c r="CG47" s="74">
        <f t="shared" si="68"/>
        <v>0</v>
      </c>
      <c r="CH47" s="74">
        <f t="shared" si="69"/>
        <v>0</v>
      </c>
      <c r="CI47" s="74">
        <f t="shared" si="70"/>
        <v>427976</v>
      </c>
    </row>
    <row r="48" spans="1:87" s="50" customFormat="1" ht="12" customHeight="1">
      <c r="A48" s="53" t="s">
        <v>413</v>
      </c>
      <c r="B48" s="54" t="s">
        <v>495</v>
      </c>
      <c r="C48" s="53" t="s">
        <v>496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0</v>
      </c>
      <c r="M48" s="74">
        <f t="shared" si="6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7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8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9"/>
        <v>0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177199</v>
      </c>
      <c r="AO48" s="74">
        <f t="shared" si="13"/>
        <v>63524</v>
      </c>
      <c r="AP48" s="74">
        <v>63524</v>
      </c>
      <c r="AQ48" s="74">
        <v>0</v>
      </c>
      <c r="AR48" s="74">
        <v>0</v>
      </c>
      <c r="AS48" s="74">
        <v>0</v>
      </c>
      <c r="AT48" s="74">
        <f t="shared" si="14"/>
        <v>113675</v>
      </c>
      <c r="AU48" s="74">
        <v>0</v>
      </c>
      <c r="AV48" s="74">
        <v>113675</v>
      </c>
      <c r="AW48" s="74">
        <v>0</v>
      </c>
      <c r="AX48" s="74">
        <v>0</v>
      </c>
      <c r="AY48" s="74">
        <f t="shared" si="15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177199</v>
      </c>
      <c r="BH48" s="74">
        <f t="shared" si="45"/>
        <v>0</v>
      </c>
      <c r="BI48" s="74">
        <f t="shared" si="46"/>
        <v>0</v>
      </c>
      <c r="BJ48" s="74">
        <f t="shared" si="47"/>
        <v>0</v>
      </c>
      <c r="BK48" s="74">
        <f t="shared" si="48"/>
        <v>0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177199</v>
      </c>
      <c r="BQ48" s="74">
        <f t="shared" si="53"/>
        <v>63524</v>
      </c>
      <c r="BR48" s="74">
        <f t="shared" si="54"/>
        <v>63524</v>
      </c>
      <c r="BS48" s="74">
        <f t="shared" si="55"/>
        <v>0</v>
      </c>
      <c r="BT48" s="74">
        <f t="shared" si="56"/>
        <v>0</v>
      </c>
      <c r="BU48" s="74">
        <f t="shared" si="57"/>
        <v>0</v>
      </c>
      <c r="BV48" s="74">
        <f t="shared" si="58"/>
        <v>113675</v>
      </c>
      <c r="BW48" s="74">
        <f t="shared" si="59"/>
        <v>0</v>
      </c>
      <c r="BX48" s="74">
        <f t="shared" si="60"/>
        <v>113675</v>
      </c>
      <c r="BY48" s="74">
        <f t="shared" si="61"/>
        <v>0</v>
      </c>
      <c r="BZ48" s="74">
        <f t="shared" si="62"/>
        <v>0</v>
      </c>
      <c r="CA48" s="74">
        <f t="shared" si="63"/>
        <v>0</v>
      </c>
      <c r="CB48" s="74">
        <f t="shared" si="64"/>
        <v>0</v>
      </c>
      <c r="CC48" s="74">
        <f t="shared" si="65"/>
        <v>0</v>
      </c>
      <c r="CD48" s="74">
        <f t="shared" si="66"/>
        <v>0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0</v>
      </c>
      <c r="CI48" s="74">
        <f t="shared" si="70"/>
        <v>177199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11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497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498</v>
      </c>
      <c r="B2" s="147" t="s">
        <v>499</v>
      </c>
      <c r="C2" s="156" t="s">
        <v>500</v>
      </c>
      <c r="D2" s="139" t="s">
        <v>501</v>
      </c>
      <c r="E2" s="114"/>
      <c r="F2" s="114"/>
      <c r="G2" s="114"/>
      <c r="H2" s="114"/>
      <c r="I2" s="114"/>
      <c r="J2" s="139" t="s">
        <v>502</v>
      </c>
      <c r="K2" s="59"/>
      <c r="L2" s="59"/>
      <c r="M2" s="59"/>
      <c r="N2" s="59"/>
      <c r="O2" s="59"/>
      <c r="P2" s="59"/>
      <c r="Q2" s="115"/>
      <c r="R2" s="139" t="s">
        <v>503</v>
      </c>
      <c r="S2" s="59"/>
      <c r="T2" s="59"/>
      <c r="U2" s="59"/>
      <c r="V2" s="59"/>
      <c r="W2" s="59"/>
      <c r="X2" s="59"/>
      <c r="Y2" s="115"/>
      <c r="Z2" s="139" t="s">
        <v>504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505</v>
      </c>
      <c r="AQ2" s="59"/>
      <c r="AR2" s="59"/>
      <c r="AS2" s="59"/>
      <c r="AT2" s="59"/>
      <c r="AU2" s="59"/>
      <c r="AV2" s="59"/>
      <c r="AW2" s="115"/>
      <c r="AX2" s="139" t="s">
        <v>506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507</v>
      </c>
      <c r="E4" s="59"/>
      <c r="F4" s="118"/>
      <c r="G4" s="119" t="s">
        <v>508</v>
      </c>
      <c r="H4" s="59"/>
      <c r="I4" s="118"/>
      <c r="J4" s="159" t="s">
        <v>509</v>
      </c>
      <c r="K4" s="156" t="s">
        <v>510</v>
      </c>
      <c r="L4" s="119" t="s">
        <v>507</v>
      </c>
      <c r="M4" s="59"/>
      <c r="N4" s="118"/>
      <c r="O4" s="119" t="s">
        <v>508</v>
      </c>
      <c r="P4" s="59"/>
      <c r="Q4" s="118"/>
      <c r="R4" s="159" t="s">
        <v>509</v>
      </c>
      <c r="S4" s="156" t="s">
        <v>510</v>
      </c>
      <c r="T4" s="119" t="s">
        <v>507</v>
      </c>
      <c r="U4" s="59"/>
      <c r="V4" s="118"/>
      <c r="W4" s="119" t="s">
        <v>508</v>
      </c>
      <c r="X4" s="59"/>
      <c r="Y4" s="118"/>
      <c r="Z4" s="159" t="s">
        <v>509</v>
      </c>
      <c r="AA4" s="156" t="s">
        <v>510</v>
      </c>
      <c r="AB4" s="119" t="s">
        <v>507</v>
      </c>
      <c r="AC4" s="59"/>
      <c r="AD4" s="118"/>
      <c r="AE4" s="119" t="s">
        <v>508</v>
      </c>
      <c r="AF4" s="59"/>
      <c r="AG4" s="118"/>
      <c r="AH4" s="159" t="s">
        <v>509</v>
      </c>
      <c r="AI4" s="156" t="s">
        <v>510</v>
      </c>
      <c r="AJ4" s="119" t="s">
        <v>507</v>
      </c>
      <c r="AK4" s="59"/>
      <c r="AL4" s="118"/>
      <c r="AM4" s="119" t="s">
        <v>508</v>
      </c>
      <c r="AN4" s="59"/>
      <c r="AO4" s="118"/>
      <c r="AP4" s="159" t="s">
        <v>509</v>
      </c>
      <c r="AQ4" s="156" t="s">
        <v>510</v>
      </c>
      <c r="AR4" s="119" t="s">
        <v>507</v>
      </c>
      <c r="AS4" s="59"/>
      <c r="AT4" s="118"/>
      <c r="AU4" s="119" t="s">
        <v>508</v>
      </c>
      <c r="AV4" s="59"/>
      <c r="AW4" s="118"/>
      <c r="AX4" s="159" t="s">
        <v>509</v>
      </c>
      <c r="AY4" s="156" t="s">
        <v>510</v>
      </c>
      <c r="AZ4" s="119" t="s">
        <v>507</v>
      </c>
      <c r="BA4" s="59"/>
      <c r="BB4" s="118"/>
      <c r="BC4" s="119" t="s">
        <v>508</v>
      </c>
      <c r="BD4" s="59"/>
      <c r="BE4" s="118"/>
    </row>
    <row r="5" spans="1:57" s="45" customFormat="1" ht="22.5">
      <c r="A5" s="160"/>
      <c r="B5" s="148"/>
      <c r="C5" s="157"/>
      <c r="D5" s="140" t="s">
        <v>512</v>
      </c>
      <c r="E5" s="128" t="s">
        <v>513</v>
      </c>
      <c r="F5" s="129" t="s">
        <v>514</v>
      </c>
      <c r="G5" s="118" t="s">
        <v>512</v>
      </c>
      <c r="H5" s="128" t="s">
        <v>513</v>
      </c>
      <c r="I5" s="129" t="s">
        <v>514</v>
      </c>
      <c r="J5" s="160"/>
      <c r="K5" s="157"/>
      <c r="L5" s="140" t="s">
        <v>512</v>
      </c>
      <c r="M5" s="128" t="s">
        <v>513</v>
      </c>
      <c r="N5" s="129" t="s">
        <v>516</v>
      </c>
      <c r="O5" s="140" t="s">
        <v>512</v>
      </c>
      <c r="P5" s="128" t="s">
        <v>513</v>
      </c>
      <c r="Q5" s="129" t="s">
        <v>516</v>
      </c>
      <c r="R5" s="160"/>
      <c r="S5" s="157"/>
      <c r="T5" s="140" t="s">
        <v>512</v>
      </c>
      <c r="U5" s="128" t="s">
        <v>513</v>
      </c>
      <c r="V5" s="129" t="s">
        <v>516</v>
      </c>
      <c r="W5" s="140" t="s">
        <v>512</v>
      </c>
      <c r="X5" s="128" t="s">
        <v>513</v>
      </c>
      <c r="Y5" s="129" t="s">
        <v>516</v>
      </c>
      <c r="Z5" s="160"/>
      <c r="AA5" s="157"/>
      <c r="AB5" s="140" t="s">
        <v>512</v>
      </c>
      <c r="AC5" s="128" t="s">
        <v>513</v>
      </c>
      <c r="AD5" s="129" t="s">
        <v>516</v>
      </c>
      <c r="AE5" s="140" t="s">
        <v>512</v>
      </c>
      <c r="AF5" s="128" t="s">
        <v>513</v>
      </c>
      <c r="AG5" s="129" t="s">
        <v>516</v>
      </c>
      <c r="AH5" s="160"/>
      <c r="AI5" s="157"/>
      <c r="AJ5" s="140" t="s">
        <v>512</v>
      </c>
      <c r="AK5" s="128" t="s">
        <v>513</v>
      </c>
      <c r="AL5" s="129" t="s">
        <v>516</v>
      </c>
      <c r="AM5" s="140" t="s">
        <v>512</v>
      </c>
      <c r="AN5" s="128" t="s">
        <v>513</v>
      </c>
      <c r="AO5" s="129" t="s">
        <v>516</v>
      </c>
      <c r="AP5" s="160"/>
      <c r="AQ5" s="157"/>
      <c r="AR5" s="140" t="s">
        <v>512</v>
      </c>
      <c r="AS5" s="128" t="s">
        <v>513</v>
      </c>
      <c r="AT5" s="129" t="s">
        <v>516</v>
      </c>
      <c r="AU5" s="140" t="s">
        <v>512</v>
      </c>
      <c r="AV5" s="128" t="s">
        <v>513</v>
      </c>
      <c r="AW5" s="129" t="s">
        <v>516</v>
      </c>
      <c r="AX5" s="160"/>
      <c r="AY5" s="157"/>
      <c r="AZ5" s="140" t="s">
        <v>512</v>
      </c>
      <c r="BA5" s="128" t="s">
        <v>513</v>
      </c>
      <c r="BB5" s="129" t="s">
        <v>516</v>
      </c>
      <c r="BC5" s="140" t="s">
        <v>512</v>
      </c>
      <c r="BD5" s="128" t="s">
        <v>513</v>
      </c>
      <c r="BE5" s="129" t="s">
        <v>516</v>
      </c>
    </row>
    <row r="6" spans="1:57" s="46" customFormat="1" ht="13.5">
      <c r="A6" s="161"/>
      <c r="B6" s="149"/>
      <c r="C6" s="158"/>
      <c r="D6" s="141" t="s">
        <v>517</v>
      </c>
      <c r="E6" s="142" t="s">
        <v>517</v>
      </c>
      <c r="F6" s="142" t="s">
        <v>517</v>
      </c>
      <c r="G6" s="141" t="s">
        <v>517</v>
      </c>
      <c r="H6" s="142" t="s">
        <v>517</v>
      </c>
      <c r="I6" s="142" t="s">
        <v>517</v>
      </c>
      <c r="J6" s="161"/>
      <c r="K6" s="158"/>
      <c r="L6" s="141" t="s">
        <v>517</v>
      </c>
      <c r="M6" s="142" t="s">
        <v>517</v>
      </c>
      <c r="N6" s="142" t="s">
        <v>517</v>
      </c>
      <c r="O6" s="141" t="s">
        <v>517</v>
      </c>
      <c r="P6" s="142" t="s">
        <v>517</v>
      </c>
      <c r="Q6" s="142" t="s">
        <v>517</v>
      </c>
      <c r="R6" s="161"/>
      <c r="S6" s="158"/>
      <c r="T6" s="141" t="s">
        <v>517</v>
      </c>
      <c r="U6" s="142" t="s">
        <v>517</v>
      </c>
      <c r="V6" s="142" t="s">
        <v>517</v>
      </c>
      <c r="W6" s="141" t="s">
        <v>517</v>
      </c>
      <c r="X6" s="142" t="s">
        <v>517</v>
      </c>
      <c r="Y6" s="142" t="s">
        <v>517</v>
      </c>
      <c r="Z6" s="161"/>
      <c r="AA6" s="158"/>
      <c r="AB6" s="141" t="s">
        <v>517</v>
      </c>
      <c r="AC6" s="142" t="s">
        <v>517</v>
      </c>
      <c r="AD6" s="142" t="s">
        <v>517</v>
      </c>
      <c r="AE6" s="141" t="s">
        <v>517</v>
      </c>
      <c r="AF6" s="142" t="s">
        <v>517</v>
      </c>
      <c r="AG6" s="142" t="s">
        <v>517</v>
      </c>
      <c r="AH6" s="161"/>
      <c r="AI6" s="158"/>
      <c r="AJ6" s="141" t="s">
        <v>517</v>
      </c>
      <c r="AK6" s="142" t="s">
        <v>517</v>
      </c>
      <c r="AL6" s="142" t="s">
        <v>517</v>
      </c>
      <c r="AM6" s="141" t="s">
        <v>517</v>
      </c>
      <c r="AN6" s="142" t="s">
        <v>517</v>
      </c>
      <c r="AO6" s="142" t="s">
        <v>517</v>
      </c>
      <c r="AP6" s="161"/>
      <c r="AQ6" s="158"/>
      <c r="AR6" s="141" t="s">
        <v>517</v>
      </c>
      <c r="AS6" s="142" t="s">
        <v>517</v>
      </c>
      <c r="AT6" s="142" t="s">
        <v>517</v>
      </c>
      <c r="AU6" s="141" t="s">
        <v>517</v>
      </c>
      <c r="AV6" s="142" t="s">
        <v>517</v>
      </c>
      <c r="AW6" s="142" t="s">
        <v>517</v>
      </c>
      <c r="AX6" s="161"/>
      <c r="AY6" s="158"/>
      <c r="AZ6" s="141" t="s">
        <v>517</v>
      </c>
      <c r="BA6" s="142" t="s">
        <v>517</v>
      </c>
      <c r="BB6" s="142" t="s">
        <v>517</v>
      </c>
      <c r="BC6" s="141" t="s">
        <v>517</v>
      </c>
      <c r="BD6" s="142" t="s">
        <v>517</v>
      </c>
      <c r="BE6" s="142" t="s">
        <v>517</v>
      </c>
    </row>
    <row r="7" spans="1:57" s="61" customFormat="1" ht="12" customHeight="1">
      <c r="A7" s="48" t="s">
        <v>518</v>
      </c>
      <c r="B7" s="48">
        <v>15000</v>
      </c>
      <c r="C7" s="48" t="s">
        <v>514</v>
      </c>
      <c r="D7" s="70">
        <f aca="true" t="shared" si="0" ref="D7:I7">SUM(D8:D37)</f>
        <v>83416</v>
      </c>
      <c r="E7" s="70">
        <f t="shared" si="0"/>
        <v>2597556</v>
      </c>
      <c r="F7" s="70">
        <f t="shared" si="0"/>
        <v>2680972</v>
      </c>
      <c r="G7" s="70">
        <f t="shared" si="0"/>
        <v>0</v>
      </c>
      <c r="H7" s="70">
        <f t="shared" si="0"/>
        <v>1281281</v>
      </c>
      <c r="I7" s="70">
        <f t="shared" si="0"/>
        <v>1281281</v>
      </c>
      <c r="J7" s="49">
        <f>COUNTIF(J8:J37,"&lt;&gt;")</f>
        <v>19</v>
      </c>
      <c r="K7" s="49">
        <f>COUNTIF(K8:K37,"&lt;&gt;")</f>
        <v>19</v>
      </c>
      <c r="L7" s="70">
        <f aca="true" t="shared" si="1" ref="L7:Q7">SUM(L8:L37)</f>
        <v>83416</v>
      </c>
      <c r="M7" s="70">
        <f t="shared" si="1"/>
        <v>2597556</v>
      </c>
      <c r="N7" s="70">
        <f t="shared" si="1"/>
        <v>2680972</v>
      </c>
      <c r="O7" s="70">
        <f t="shared" si="1"/>
        <v>0</v>
      </c>
      <c r="P7" s="70">
        <f t="shared" si="1"/>
        <v>880559</v>
      </c>
      <c r="Q7" s="70">
        <f t="shared" si="1"/>
        <v>880559</v>
      </c>
      <c r="R7" s="49">
        <f>COUNTIF(R8:R37,"&lt;&gt;")</f>
        <v>7</v>
      </c>
      <c r="S7" s="49">
        <f>COUNTIF(S8:S37,"&lt;&gt;")</f>
        <v>7</v>
      </c>
      <c r="T7" s="70">
        <f aca="true" t="shared" si="2" ref="T7:Y7">SUM(T8:T37)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400722</v>
      </c>
      <c r="Y7" s="70">
        <f t="shared" si="2"/>
        <v>400722</v>
      </c>
      <c r="Z7" s="49">
        <f>COUNTIF(Z8:Z37,"&lt;&gt;")</f>
        <v>0</v>
      </c>
      <c r="AA7" s="49">
        <f>COUNTIF(AA8:AA37,"&lt;&gt;")</f>
        <v>0</v>
      </c>
      <c r="AB7" s="70">
        <f aca="true" t="shared" si="3" ref="AB7:AG7">SUM(AB8:AB37)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COUNTIF(AH8:AH37,"&lt;&gt;")</f>
        <v>0</v>
      </c>
      <c r="AI7" s="49">
        <f>COUNTIF(AI8:AI37,"&lt;&gt;")</f>
        <v>0</v>
      </c>
      <c r="AJ7" s="70">
        <f aca="true" t="shared" si="4" ref="AJ7:AO7">SUM(AJ8:AJ37)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COUNTIF(AP8:AP37,"&lt;&gt;")</f>
        <v>0</v>
      </c>
      <c r="AQ7" s="49">
        <f>COUNTIF(AQ8:AQ37,"&lt;&gt;")</f>
        <v>0</v>
      </c>
      <c r="AR7" s="70">
        <f aca="true" t="shared" si="5" ref="AR7:AW7">SUM(AR8:AR37)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COUNTIF(AX8:AX37,"&lt;&gt;")</f>
        <v>0</v>
      </c>
      <c r="AY7" s="49">
        <f>COUNTIF(AY8:AY37,"&lt;&gt;")</f>
        <v>0</v>
      </c>
      <c r="AZ7" s="70">
        <f aca="true" t="shared" si="6" ref="AZ7:BE7">SUM(AZ8:AZ37)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518</v>
      </c>
      <c r="B8" s="64" t="s">
        <v>519</v>
      </c>
      <c r="C8" s="51" t="s">
        <v>520</v>
      </c>
      <c r="D8" s="72">
        <f aca="true" t="shared" si="7" ref="D8:D37">SUM(L8,T8,AB8,AJ8,AR8,AZ8)</f>
        <v>0</v>
      </c>
      <c r="E8" s="72">
        <f aca="true" t="shared" si="8" ref="E8:E37">SUM(M8,U8,AC8,AK8,AS8,BA8)</f>
        <v>337411</v>
      </c>
      <c r="F8" s="72">
        <f aca="true" t="shared" si="9" ref="F8:F37">SUM(D8:E8)</f>
        <v>337411</v>
      </c>
      <c r="G8" s="72">
        <f aca="true" t="shared" si="10" ref="G8:G37">SUM(O8,W8,AE8,AM8,AU8,BC8)</f>
        <v>0</v>
      </c>
      <c r="H8" s="72">
        <f aca="true" t="shared" si="11" ref="H8:H37">SUM(P8,X8,AF8,AN8,AV8,BD8)</f>
        <v>75841</v>
      </c>
      <c r="I8" s="72">
        <f aca="true" t="shared" si="12" ref="I8:I37">SUM(G8:H8)</f>
        <v>75841</v>
      </c>
      <c r="J8" s="65" t="s">
        <v>750</v>
      </c>
      <c r="K8" s="52" t="s">
        <v>751</v>
      </c>
      <c r="L8" s="72">
        <v>0</v>
      </c>
      <c r="M8" s="72">
        <v>337411</v>
      </c>
      <c r="N8" s="72">
        <v>337411</v>
      </c>
      <c r="O8" s="72">
        <v>0</v>
      </c>
      <c r="P8" s="72">
        <v>0</v>
      </c>
      <c r="Q8" s="72">
        <v>0</v>
      </c>
      <c r="R8" s="65" t="s">
        <v>752</v>
      </c>
      <c r="S8" s="52" t="s">
        <v>753</v>
      </c>
      <c r="T8" s="72">
        <v>0</v>
      </c>
      <c r="U8" s="72">
        <v>0</v>
      </c>
      <c r="V8" s="72">
        <v>0</v>
      </c>
      <c r="W8" s="72">
        <v>0</v>
      </c>
      <c r="X8" s="72">
        <v>75841</v>
      </c>
      <c r="Y8" s="72">
        <v>75841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518</v>
      </c>
      <c r="B9" s="64" t="s">
        <v>521</v>
      </c>
      <c r="C9" s="51" t="s">
        <v>522</v>
      </c>
      <c r="D9" s="72">
        <f t="shared" si="7"/>
        <v>0</v>
      </c>
      <c r="E9" s="72">
        <f t="shared" si="8"/>
        <v>78168</v>
      </c>
      <c r="F9" s="72">
        <f t="shared" si="9"/>
        <v>78168</v>
      </c>
      <c r="G9" s="72">
        <f t="shared" si="10"/>
        <v>0</v>
      </c>
      <c r="H9" s="72">
        <f t="shared" si="11"/>
        <v>12784</v>
      </c>
      <c r="I9" s="72">
        <f t="shared" si="12"/>
        <v>12784</v>
      </c>
      <c r="J9" s="65" t="s">
        <v>754</v>
      </c>
      <c r="K9" s="52" t="s">
        <v>755</v>
      </c>
      <c r="L9" s="72">
        <v>0</v>
      </c>
      <c r="M9" s="72">
        <v>78168</v>
      </c>
      <c r="N9" s="72">
        <v>78168</v>
      </c>
      <c r="O9" s="72">
        <v>0</v>
      </c>
      <c r="P9" s="72">
        <v>12784</v>
      </c>
      <c r="Q9" s="72">
        <v>12784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518</v>
      </c>
      <c r="B10" s="64" t="s">
        <v>523</v>
      </c>
      <c r="C10" s="51" t="s">
        <v>524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179038</v>
      </c>
      <c r="I10" s="72">
        <f t="shared" si="12"/>
        <v>179038</v>
      </c>
      <c r="J10" s="65" t="s">
        <v>756</v>
      </c>
      <c r="K10" s="52" t="s">
        <v>757</v>
      </c>
      <c r="L10" s="72">
        <v>0</v>
      </c>
      <c r="M10" s="72">
        <v>0</v>
      </c>
      <c r="N10" s="72">
        <v>0</v>
      </c>
      <c r="O10" s="72">
        <v>0</v>
      </c>
      <c r="P10" s="72">
        <v>179038</v>
      </c>
      <c r="Q10" s="72">
        <v>179038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518</v>
      </c>
      <c r="B11" s="64" t="s">
        <v>525</v>
      </c>
      <c r="C11" s="51" t="s">
        <v>526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518</v>
      </c>
      <c r="B12" s="54" t="s">
        <v>527</v>
      </c>
      <c r="C12" s="53" t="s">
        <v>528</v>
      </c>
      <c r="D12" s="74">
        <f t="shared" si="7"/>
        <v>0</v>
      </c>
      <c r="E12" s="74">
        <f t="shared" si="8"/>
        <v>394784</v>
      </c>
      <c r="F12" s="74">
        <f t="shared" si="9"/>
        <v>394784</v>
      </c>
      <c r="G12" s="74">
        <f t="shared" si="10"/>
        <v>0</v>
      </c>
      <c r="H12" s="74">
        <f t="shared" si="11"/>
        <v>243440</v>
      </c>
      <c r="I12" s="74">
        <f t="shared" si="12"/>
        <v>243440</v>
      </c>
      <c r="J12" s="54" t="s">
        <v>758</v>
      </c>
      <c r="K12" s="53" t="s">
        <v>759</v>
      </c>
      <c r="L12" s="74">
        <v>0</v>
      </c>
      <c r="M12" s="74">
        <v>394784</v>
      </c>
      <c r="N12" s="74">
        <v>394784</v>
      </c>
      <c r="O12" s="74">
        <v>0</v>
      </c>
      <c r="P12" s="74">
        <v>217264</v>
      </c>
      <c r="Q12" s="74">
        <v>217264</v>
      </c>
      <c r="R12" s="54" t="s">
        <v>760</v>
      </c>
      <c r="S12" s="53" t="s">
        <v>761</v>
      </c>
      <c r="T12" s="74">
        <v>0</v>
      </c>
      <c r="U12" s="74">
        <v>0</v>
      </c>
      <c r="V12" s="74">
        <v>0</v>
      </c>
      <c r="W12" s="74">
        <v>0</v>
      </c>
      <c r="X12" s="74">
        <v>26176</v>
      </c>
      <c r="Y12" s="74">
        <v>26176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518</v>
      </c>
      <c r="B13" s="54" t="s">
        <v>529</v>
      </c>
      <c r="C13" s="53" t="s">
        <v>530</v>
      </c>
      <c r="D13" s="74">
        <f t="shared" si="7"/>
        <v>0</v>
      </c>
      <c r="E13" s="74">
        <f t="shared" si="8"/>
        <v>319384</v>
      </c>
      <c r="F13" s="74">
        <f t="shared" si="9"/>
        <v>319384</v>
      </c>
      <c r="G13" s="74">
        <f t="shared" si="10"/>
        <v>0</v>
      </c>
      <c r="H13" s="74">
        <f t="shared" si="11"/>
        <v>118068</v>
      </c>
      <c r="I13" s="74">
        <f t="shared" si="12"/>
        <v>118068</v>
      </c>
      <c r="J13" s="54" t="s">
        <v>754</v>
      </c>
      <c r="K13" s="53" t="s">
        <v>755</v>
      </c>
      <c r="L13" s="74">
        <v>0</v>
      </c>
      <c r="M13" s="74">
        <v>319384</v>
      </c>
      <c r="N13" s="74">
        <v>319384</v>
      </c>
      <c r="O13" s="74">
        <v>0</v>
      </c>
      <c r="P13" s="74">
        <v>118068</v>
      </c>
      <c r="Q13" s="74">
        <v>118068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518</v>
      </c>
      <c r="B14" s="54" t="s">
        <v>531</v>
      </c>
      <c r="C14" s="53" t="s">
        <v>532</v>
      </c>
      <c r="D14" s="74">
        <f t="shared" si="7"/>
        <v>0</v>
      </c>
      <c r="E14" s="74">
        <f t="shared" si="8"/>
        <v>185900</v>
      </c>
      <c r="F14" s="74">
        <f t="shared" si="9"/>
        <v>185900</v>
      </c>
      <c r="G14" s="74">
        <f t="shared" si="10"/>
        <v>0</v>
      </c>
      <c r="H14" s="74">
        <f t="shared" si="11"/>
        <v>44066</v>
      </c>
      <c r="I14" s="74">
        <f t="shared" si="12"/>
        <v>44066</v>
      </c>
      <c r="J14" s="54" t="s">
        <v>762</v>
      </c>
      <c r="K14" s="53" t="s">
        <v>763</v>
      </c>
      <c r="L14" s="74">
        <v>0</v>
      </c>
      <c r="M14" s="74">
        <v>185900</v>
      </c>
      <c r="N14" s="74">
        <v>185900</v>
      </c>
      <c r="O14" s="74">
        <v>0</v>
      </c>
      <c r="P14" s="74">
        <v>44066</v>
      </c>
      <c r="Q14" s="74">
        <v>44066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518</v>
      </c>
      <c r="B15" s="54" t="s">
        <v>533</v>
      </c>
      <c r="C15" s="53" t="s">
        <v>534</v>
      </c>
      <c r="D15" s="74">
        <f t="shared" si="7"/>
        <v>0</v>
      </c>
      <c r="E15" s="74">
        <f t="shared" si="8"/>
        <v>78264</v>
      </c>
      <c r="F15" s="74">
        <f t="shared" si="9"/>
        <v>78264</v>
      </c>
      <c r="G15" s="74">
        <f t="shared" si="10"/>
        <v>0</v>
      </c>
      <c r="H15" s="74">
        <f t="shared" si="11"/>
        <v>24928</v>
      </c>
      <c r="I15" s="74">
        <f t="shared" si="12"/>
        <v>24928</v>
      </c>
      <c r="J15" s="54" t="s">
        <v>764</v>
      </c>
      <c r="K15" s="53" t="s">
        <v>765</v>
      </c>
      <c r="L15" s="74">
        <v>0</v>
      </c>
      <c r="M15" s="74">
        <v>78264</v>
      </c>
      <c r="N15" s="74">
        <v>78264</v>
      </c>
      <c r="O15" s="74">
        <v>0</v>
      </c>
      <c r="P15" s="74">
        <v>24928</v>
      </c>
      <c r="Q15" s="74">
        <v>24928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518</v>
      </c>
      <c r="B16" s="54" t="s">
        <v>535</v>
      </c>
      <c r="C16" s="53" t="s">
        <v>536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518</v>
      </c>
      <c r="B17" s="54" t="s">
        <v>537</v>
      </c>
      <c r="C17" s="53" t="s">
        <v>538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40529</v>
      </c>
      <c r="I17" s="74">
        <f t="shared" si="12"/>
        <v>40529</v>
      </c>
      <c r="J17" s="54" t="s">
        <v>760</v>
      </c>
      <c r="K17" s="53" t="s">
        <v>761</v>
      </c>
      <c r="L17" s="74">
        <v>0</v>
      </c>
      <c r="M17" s="74">
        <v>0</v>
      </c>
      <c r="N17" s="74">
        <v>0</v>
      </c>
      <c r="O17" s="74">
        <v>0</v>
      </c>
      <c r="P17" s="74">
        <v>40529</v>
      </c>
      <c r="Q17" s="74">
        <v>40529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518</v>
      </c>
      <c r="B18" s="54" t="s">
        <v>539</v>
      </c>
      <c r="C18" s="53" t="s">
        <v>540</v>
      </c>
      <c r="D18" s="74">
        <f t="shared" si="7"/>
        <v>69394</v>
      </c>
      <c r="E18" s="74">
        <f t="shared" si="8"/>
        <v>274016</v>
      </c>
      <c r="F18" s="74">
        <f t="shared" si="9"/>
        <v>343410</v>
      </c>
      <c r="G18" s="74">
        <f t="shared" si="10"/>
        <v>0</v>
      </c>
      <c r="H18" s="74">
        <f t="shared" si="11"/>
        <v>59513</v>
      </c>
      <c r="I18" s="74">
        <f t="shared" si="12"/>
        <v>59513</v>
      </c>
      <c r="J18" s="54" t="s">
        <v>766</v>
      </c>
      <c r="K18" s="53" t="s">
        <v>767</v>
      </c>
      <c r="L18" s="74">
        <v>69394</v>
      </c>
      <c r="M18" s="74">
        <v>274016</v>
      </c>
      <c r="N18" s="74">
        <v>343410</v>
      </c>
      <c r="O18" s="74">
        <v>0</v>
      </c>
      <c r="P18" s="74">
        <v>0</v>
      </c>
      <c r="Q18" s="74">
        <v>0</v>
      </c>
      <c r="R18" s="54" t="s">
        <v>756</v>
      </c>
      <c r="S18" s="53" t="s">
        <v>757</v>
      </c>
      <c r="T18" s="74">
        <v>0</v>
      </c>
      <c r="U18" s="74">
        <v>0</v>
      </c>
      <c r="V18" s="74">
        <v>0</v>
      </c>
      <c r="W18" s="74">
        <v>0</v>
      </c>
      <c r="X18" s="74">
        <v>59513</v>
      </c>
      <c r="Y18" s="74">
        <v>59513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518</v>
      </c>
      <c r="B19" s="54" t="s">
        <v>541</v>
      </c>
      <c r="C19" s="53" t="s">
        <v>542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518</v>
      </c>
      <c r="B20" s="54" t="s">
        <v>543</v>
      </c>
      <c r="C20" s="53" t="s">
        <v>544</v>
      </c>
      <c r="D20" s="74">
        <f t="shared" si="7"/>
        <v>0</v>
      </c>
      <c r="E20" s="74">
        <f t="shared" si="8"/>
        <v>191045</v>
      </c>
      <c r="F20" s="74">
        <f t="shared" si="9"/>
        <v>191045</v>
      </c>
      <c r="G20" s="74">
        <f t="shared" si="10"/>
        <v>0</v>
      </c>
      <c r="H20" s="74">
        <f t="shared" si="11"/>
        <v>58855</v>
      </c>
      <c r="I20" s="74">
        <f t="shared" si="12"/>
        <v>58855</v>
      </c>
      <c r="J20" s="54" t="s">
        <v>768</v>
      </c>
      <c r="K20" s="53" t="s">
        <v>769</v>
      </c>
      <c r="L20" s="74">
        <v>0</v>
      </c>
      <c r="M20" s="74">
        <v>191045</v>
      </c>
      <c r="N20" s="74">
        <v>191045</v>
      </c>
      <c r="O20" s="74">
        <v>0</v>
      </c>
      <c r="P20" s="74">
        <v>58855</v>
      </c>
      <c r="Q20" s="74">
        <v>58855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518</v>
      </c>
      <c r="B21" s="54" t="s">
        <v>545</v>
      </c>
      <c r="C21" s="53" t="s">
        <v>546</v>
      </c>
      <c r="D21" s="74">
        <f t="shared" si="7"/>
        <v>0</v>
      </c>
      <c r="E21" s="74">
        <f t="shared" si="8"/>
        <v>172999</v>
      </c>
      <c r="F21" s="74">
        <f t="shared" si="9"/>
        <v>172999</v>
      </c>
      <c r="G21" s="74">
        <f t="shared" si="10"/>
        <v>0</v>
      </c>
      <c r="H21" s="74">
        <f t="shared" si="11"/>
        <v>90054</v>
      </c>
      <c r="I21" s="74">
        <f t="shared" si="12"/>
        <v>90054</v>
      </c>
      <c r="J21" s="54" t="s">
        <v>770</v>
      </c>
      <c r="K21" s="53" t="s">
        <v>771</v>
      </c>
      <c r="L21" s="74">
        <v>0</v>
      </c>
      <c r="M21" s="74">
        <v>172999</v>
      </c>
      <c r="N21" s="74">
        <v>172999</v>
      </c>
      <c r="O21" s="74">
        <v>0</v>
      </c>
      <c r="P21" s="74">
        <v>90054</v>
      </c>
      <c r="Q21" s="74">
        <v>90054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518</v>
      </c>
      <c r="B22" s="54" t="s">
        <v>547</v>
      </c>
      <c r="C22" s="53" t="s">
        <v>548</v>
      </c>
      <c r="D22" s="74">
        <f t="shared" si="7"/>
        <v>0</v>
      </c>
      <c r="E22" s="74">
        <f t="shared" si="8"/>
        <v>49906</v>
      </c>
      <c r="F22" s="74">
        <f t="shared" si="9"/>
        <v>49906</v>
      </c>
      <c r="G22" s="74">
        <f t="shared" si="10"/>
        <v>0</v>
      </c>
      <c r="H22" s="74">
        <f t="shared" si="11"/>
        <v>19526</v>
      </c>
      <c r="I22" s="74">
        <f t="shared" si="12"/>
        <v>19526</v>
      </c>
      <c r="J22" s="54" t="s">
        <v>768</v>
      </c>
      <c r="K22" s="53" t="s">
        <v>769</v>
      </c>
      <c r="L22" s="74" t="s">
        <v>772</v>
      </c>
      <c r="M22" s="74">
        <v>49906</v>
      </c>
      <c r="N22" s="74">
        <v>49906</v>
      </c>
      <c r="O22" s="74">
        <v>0</v>
      </c>
      <c r="P22" s="74">
        <v>19526</v>
      </c>
      <c r="Q22" s="74">
        <v>19526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518</v>
      </c>
      <c r="B23" s="54" t="s">
        <v>549</v>
      </c>
      <c r="C23" s="53" t="s">
        <v>550</v>
      </c>
      <c r="D23" s="74">
        <f t="shared" si="7"/>
        <v>0</v>
      </c>
      <c r="E23" s="74">
        <f t="shared" si="8"/>
        <v>31063</v>
      </c>
      <c r="F23" s="74">
        <f t="shared" si="9"/>
        <v>31063</v>
      </c>
      <c r="G23" s="74">
        <f t="shared" si="10"/>
        <v>0</v>
      </c>
      <c r="H23" s="74">
        <f t="shared" si="11"/>
        <v>117527</v>
      </c>
      <c r="I23" s="74">
        <f t="shared" si="12"/>
        <v>117527</v>
      </c>
      <c r="J23" s="54" t="s">
        <v>770</v>
      </c>
      <c r="K23" s="53" t="s">
        <v>771</v>
      </c>
      <c r="L23" s="74">
        <v>0</v>
      </c>
      <c r="M23" s="74">
        <v>31063</v>
      </c>
      <c r="N23" s="74">
        <v>31063</v>
      </c>
      <c r="O23" s="74">
        <v>0</v>
      </c>
      <c r="P23" s="74">
        <v>16169</v>
      </c>
      <c r="Q23" s="74">
        <v>16169</v>
      </c>
      <c r="R23" s="54" t="s">
        <v>752</v>
      </c>
      <c r="S23" s="53" t="s">
        <v>753</v>
      </c>
      <c r="T23" s="74">
        <v>0</v>
      </c>
      <c r="U23" s="74">
        <v>0</v>
      </c>
      <c r="V23" s="74">
        <v>0</v>
      </c>
      <c r="W23" s="74">
        <v>0</v>
      </c>
      <c r="X23" s="74">
        <v>101358</v>
      </c>
      <c r="Y23" s="74">
        <v>101358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518</v>
      </c>
      <c r="B24" s="54" t="s">
        <v>551</v>
      </c>
      <c r="C24" s="53" t="s">
        <v>552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518</v>
      </c>
      <c r="B25" s="54" t="s">
        <v>553</v>
      </c>
      <c r="C25" s="53" t="s">
        <v>554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518</v>
      </c>
      <c r="B26" s="54" t="s">
        <v>555</v>
      </c>
      <c r="C26" s="53" t="s">
        <v>556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518</v>
      </c>
      <c r="B27" s="54" t="s">
        <v>557</v>
      </c>
      <c r="C27" s="53" t="s">
        <v>558</v>
      </c>
      <c r="D27" s="74">
        <f t="shared" si="7"/>
        <v>0</v>
      </c>
      <c r="E27" s="74">
        <f t="shared" si="8"/>
        <v>132686</v>
      </c>
      <c r="F27" s="74">
        <f t="shared" si="9"/>
        <v>132686</v>
      </c>
      <c r="G27" s="74">
        <f t="shared" si="10"/>
        <v>0</v>
      </c>
      <c r="H27" s="74">
        <f t="shared" si="11"/>
        <v>76700</v>
      </c>
      <c r="I27" s="74">
        <f t="shared" si="12"/>
        <v>76700</v>
      </c>
      <c r="J27" s="54" t="s">
        <v>758</v>
      </c>
      <c r="K27" s="53" t="s">
        <v>759</v>
      </c>
      <c r="L27" s="74">
        <v>0</v>
      </c>
      <c r="M27" s="74">
        <v>132686</v>
      </c>
      <c r="N27" s="74">
        <v>132686</v>
      </c>
      <c r="O27" s="74">
        <v>0</v>
      </c>
      <c r="P27" s="74">
        <v>0</v>
      </c>
      <c r="Q27" s="74">
        <v>0</v>
      </c>
      <c r="R27" s="64" t="s">
        <v>760</v>
      </c>
      <c r="S27" s="53" t="s">
        <v>761</v>
      </c>
      <c r="T27" s="74">
        <v>0</v>
      </c>
      <c r="U27" s="74">
        <v>0</v>
      </c>
      <c r="V27" s="74">
        <v>0</v>
      </c>
      <c r="W27" s="74">
        <v>0</v>
      </c>
      <c r="X27" s="74">
        <v>76700</v>
      </c>
      <c r="Y27" s="74">
        <v>76700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518</v>
      </c>
      <c r="B28" s="54" t="s">
        <v>559</v>
      </c>
      <c r="C28" s="53" t="s">
        <v>560</v>
      </c>
      <c r="D28" s="74">
        <f t="shared" si="7"/>
        <v>0</v>
      </c>
      <c r="E28" s="74">
        <f t="shared" si="8"/>
        <v>111755</v>
      </c>
      <c r="F28" s="74">
        <f t="shared" si="9"/>
        <v>111755</v>
      </c>
      <c r="G28" s="74">
        <f t="shared" si="10"/>
        <v>0</v>
      </c>
      <c r="H28" s="74">
        <f t="shared" si="11"/>
        <v>44393</v>
      </c>
      <c r="I28" s="74">
        <f t="shared" si="12"/>
        <v>44393</v>
      </c>
      <c r="J28" s="54" t="s">
        <v>750</v>
      </c>
      <c r="K28" s="53" t="s">
        <v>751</v>
      </c>
      <c r="L28" s="74">
        <v>0</v>
      </c>
      <c r="M28" s="74">
        <v>111755</v>
      </c>
      <c r="N28" s="74">
        <v>111755</v>
      </c>
      <c r="O28" s="74">
        <v>0</v>
      </c>
      <c r="P28" s="74">
        <v>0</v>
      </c>
      <c r="Q28" s="74">
        <v>0</v>
      </c>
      <c r="R28" s="54" t="s">
        <v>758</v>
      </c>
      <c r="S28" s="53" t="s">
        <v>759</v>
      </c>
      <c r="T28" s="74">
        <v>0</v>
      </c>
      <c r="U28" s="74">
        <v>0</v>
      </c>
      <c r="V28" s="74">
        <v>0</v>
      </c>
      <c r="W28" s="74">
        <v>0</v>
      </c>
      <c r="X28" s="74">
        <v>44393</v>
      </c>
      <c r="Y28" s="74">
        <v>44393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518</v>
      </c>
      <c r="B29" s="54" t="s">
        <v>561</v>
      </c>
      <c r="C29" s="53" t="s">
        <v>562</v>
      </c>
      <c r="D29" s="74">
        <f t="shared" si="7"/>
        <v>14022</v>
      </c>
      <c r="E29" s="74">
        <f t="shared" si="8"/>
        <v>27053</v>
      </c>
      <c r="F29" s="74">
        <f t="shared" si="9"/>
        <v>41075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14022</v>
      </c>
      <c r="M29" s="74">
        <v>27053</v>
      </c>
      <c r="N29" s="74">
        <v>41075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518</v>
      </c>
      <c r="B30" s="54" t="s">
        <v>563</v>
      </c>
      <c r="C30" s="53" t="s">
        <v>564</v>
      </c>
      <c r="D30" s="74">
        <f t="shared" si="7"/>
        <v>0</v>
      </c>
      <c r="E30" s="74">
        <f t="shared" si="8"/>
        <v>78328</v>
      </c>
      <c r="F30" s="74">
        <f t="shared" si="9"/>
        <v>78328</v>
      </c>
      <c r="G30" s="74">
        <f t="shared" si="10"/>
        <v>0</v>
      </c>
      <c r="H30" s="74">
        <f t="shared" si="11"/>
        <v>26390</v>
      </c>
      <c r="I30" s="74">
        <f t="shared" si="12"/>
        <v>26390</v>
      </c>
      <c r="J30" s="54" t="s">
        <v>762</v>
      </c>
      <c r="K30" s="53" t="s">
        <v>763</v>
      </c>
      <c r="L30" s="74">
        <v>0</v>
      </c>
      <c r="M30" s="74">
        <v>78328</v>
      </c>
      <c r="N30" s="74">
        <v>78328</v>
      </c>
      <c r="O30" s="74">
        <v>0</v>
      </c>
      <c r="P30" s="74">
        <v>26390</v>
      </c>
      <c r="Q30" s="74">
        <v>26390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518</v>
      </c>
      <c r="B31" s="54" t="s">
        <v>565</v>
      </c>
      <c r="C31" s="53" t="s">
        <v>566</v>
      </c>
      <c r="D31" s="74">
        <f t="shared" si="7"/>
        <v>0</v>
      </c>
      <c r="E31" s="74">
        <f t="shared" si="8"/>
        <v>7323</v>
      </c>
      <c r="F31" s="74">
        <f t="shared" si="9"/>
        <v>7323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 t="s">
        <v>770</v>
      </c>
      <c r="K31" s="53" t="s">
        <v>771</v>
      </c>
      <c r="L31" s="74">
        <v>0</v>
      </c>
      <c r="M31" s="74">
        <v>7323</v>
      </c>
      <c r="N31" s="74">
        <v>7323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518</v>
      </c>
      <c r="B32" s="54" t="s">
        <v>567</v>
      </c>
      <c r="C32" s="53" t="s">
        <v>568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518</v>
      </c>
      <c r="B33" s="54" t="s">
        <v>569</v>
      </c>
      <c r="C33" s="53" t="s">
        <v>570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/>
      <c r="K33" s="53"/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518</v>
      </c>
      <c r="B34" s="54" t="s">
        <v>571</v>
      </c>
      <c r="C34" s="53" t="s">
        <v>572</v>
      </c>
      <c r="D34" s="74">
        <f t="shared" si="7"/>
        <v>0</v>
      </c>
      <c r="E34" s="74">
        <f t="shared" si="8"/>
        <v>107140</v>
      </c>
      <c r="F34" s="74">
        <f t="shared" si="9"/>
        <v>107140</v>
      </c>
      <c r="G34" s="74">
        <f t="shared" si="10"/>
        <v>0</v>
      </c>
      <c r="H34" s="74">
        <f t="shared" si="11"/>
        <v>32888</v>
      </c>
      <c r="I34" s="74">
        <f t="shared" si="12"/>
        <v>32888</v>
      </c>
      <c r="J34" s="54" t="s">
        <v>764</v>
      </c>
      <c r="K34" s="53" t="s">
        <v>765</v>
      </c>
      <c r="L34" s="74">
        <v>0</v>
      </c>
      <c r="M34" s="74">
        <v>107140</v>
      </c>
      <c r="N34" s="74">
        <v>107140</v>
      </c>
      <c r="O34" s="74">
        <v>0</v>
      </c>
      <c r="P34" s="74">
        <v>32888</v>
      </c>
      <c r="Q34" s="74">
        <v>32888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518</v>
      </c>
      <c r="B35" s="54" t="s">
        <v>573</v>
      </c>
      <c r="C35" s="53" t="s">
        <v>574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/>
      <c r="K35" s="53"/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518</v>
      </c>
      <c r="B36" s="54" t="s">
        <v>575</v>
      </c>
      <c r="C36" s="53" t="s">
        <v>576</v>
      </c>
      <c r="D36" s="74">
        <f t="shared" si="7"/>
        <v>0</v>
      </c>
      <c r="E36" s="74">
        <f t="shared" si="8"/>
        <v>20331</v>
      </c>
      <c r="F36" s="74">
        <f t="shared" si="9"/>
        <v>20331</v>
      </c>
      <c r="G36" s="74">
        <f t="shared" si="10"/>
        <v>0</v>
      </c>
      <c r="H36" s="74">
        <f t="shared" si="11"/>
        <v>16741</v>
      </c>
      <c r="I36" s="74">
        <f t="shared" si="12"/>
        <v>16741</v>
      </c>
      <c r="J36" s="64" t="s">
        <v>760</v>
      </c>
      <c r="K36" s="51" t="s">
        <v>761</v>
      </c>
      <c r="L36" s="74">
        <v>0</v>
      </c>
      <c r="M36" s="74">
        <v>20331</v>
      </c>
      <c r="N36" s="74">
        <v>20331</v>
      </c>
      <c r="O36" s="74">
        <v>0</v>
      </c>
      <c r="P36" s="74">
        <v>0</v>
      </c>
      <c r="Q36" s="74">
        <v>0</v>
      </c>
      <c r="R36" s="54" t="s">
        <v>760</v>
      </c>
      <c r="S36" s="53" t="s">
        <v>761</v>
      </c>
      <c r="T36" s="74">
        <v>0</v>
      </c>
      <c r="U36" s="74">
        <v>0</v>
      </c>
      <c r="V36" s="74">
        <v>0</v>
      </c>
      <c r="W36" s="74">
        <v>0</v>
      </c>
      <c r="X36" s="74">
        <v>16741</v>
      </c>
      <c r="Y36" s="74">
        <v>16741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518</v>
      </c>
      <c r="B37" s="54" t="s">
        <v>577</v>
      </c>
      <c r="C37" s="53" t="s">
        <v>578</v>
      </c>
      <c r="D37" s="74">
        <f t="shared" si="7"/>
        <v>0</v>
      </c>
      <c r="E37" s="74">
        <f t="shared" si="8"/>
        <v>0</v>
      </c>
      <c r="F37" s="74">
        <f t="shared" si="9"/>
        <v>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/>
      <c r="K37" s="53"/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579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580</v>
      </c>
      <c r="B2" s="147" t="s">
        <v>581</v>
      </c>
      <c r="C2" s="156" t="s">
        <v>582</v>
      </c>
      <c r="D2" s="165" t="s">
        <v>583</v>
      </c>
      <c r="E2" s="166"/>
      <c r="F2" s="143" t="s">
        <v>584</v>
      </c>
      <c r="G2" s="60"/>
      <c r="H2" s="60"/>
      <c r="I2" s="118"/>
      <c r="J2" s="143" t="s">
        <v>585</v>
      </c>
      <c r="K2" s="60"/>
      <c r="L2" s="60"/>
      <c r="M2" s="118"/>
      <c r="N2" s="143" t="s">
        <v>586</v>
      </c>
      <c r="O2" s="60"/>
      <c r="P2" s="60"/>
      <c r="Q2" s="118"/>
      <c r="R2" s="143" t="s">
        <v>587</v>
      </c>
      <c r="S2" s="60"/>
      <c r="T2" s="60"/>
      <c r="U2" s="118"/>
      <c r="V2" s="143" t="s">
        <v>588</v>
      </c>
      <c r="W2" s="60"/>
      <c r="X2" s="60"/>
      <c r="Y2" s="118"/>
      <c r="Z2" s="143" t="s">
        <v>589</v>
      </c>
      <c r="AA2" s="60"/>
      <c r="AB2" s="60"/>
      <c r="AC2" s="118"/>
      <c r="AD2" s="143" t="s">
        <v>590</v>
      </c>
      <c r="AE2" s="60"/>
      <c r="AF2" s="60"/>
      <c r="AG2" s="118"/>
      <c r="AH2" s="143" t="s">
        <v>591</v>
      </c>
      <c r="AI2" s="60"/>
      <c r="AJ2" s="60"/>
      <c r="AK2" s="118"/>
      <c r="AL2" s="143" t="s">
        <v>592</v>
      </c>
      <c r="AM2" s="60"/>
      <c r="AN2" s="60"/>
      <c r="AO2" s="118"/>
      <c r="AP2" s="143" t="s">
        <v>593</v>
      </c>
      <c r="AQ2" s="60"/>
      <c r="AR2" s="60"/>
      <c r="AS2" s="118"/>
      <c r="AT2" s="143" t="s">
        <v>594</v>
      </c>
      <c r="AU2" s="60"/>
      <c r="AV2" s="60"/>
      <c r="AW2" s="118"/>
      <c r="AX2" s="143" t="s">
        <v>595</v>
      </c>
      <c r="AY2" s="60"/>
      <c r="AZ2" s="60"/>
      <c r="BA2" s="118"/>
      <c r="BB2" s="143" t="s">
        <v>596</v>
      </c>
      <c r="BC2" s="60"/>
      <c r="BD2" s="60"/>
      <c r="BE2" s="118"/>
      <c r="BF2" s="143" t="s">
        <v>597</v>
      </c>
      <c r="BG2" s="60"/>
      <c r="BH2" s="60"/>
      <c r="BI2" s="118"/>
      <c r="BJ2" s="143" t="s">
        <v>598</v>
      </c>
      <c r="BK2" s="60"/>
      <c r="BL2" s="60"/>
      <c r="BM2" s="118"/>
      <c r="BN2" s="143" t="s">
        <v>599</v>
      </c>
      <c r="BO2" s="60"/>
      <c r="BP2" s="60"/>
      <c r="BQ2" s="118"/>
      <c r="BR2" s="143" t="s">
        <v>600</v>
      </c>
      <c r="BS2" s="60"/>
      <c r="BT2" s="60"/>
      <c r="BU2" s="118"/>
      <c r="BV2" s="143" t="s">
        <v>601</v>
      </c>
      <c r="BW2" s="60"/>
      <c r="BX2" s="60"/>
      <c r="BY2" s="118"/>
      <c r="BZ2" s="143" t="s">
        <v>602</v>
      </c>
      <c r="CA2" s="60"/>
      <c r="CB2" s="60"/>
      <c r="CC2" s="118"/>
      <c r="CD2" s="143" t="s">
        <v>603</v>
      </c>
      <c r="CE2" s="60"/>
      <c r="CF2" s="60"/>
      <c r="CG2" s="118"/>
      <c r="CH2" s="143" t="s">
        <v>604</v>
      </c>
      <c r="CI2" s="60"/>
      <c r="CJ2" s="60"/>
      <c r="CK2" s="118"/>
      <c r="CL2" s="143" t="s">
        <v>605</v>
      </c>
      <c r="CM2" s="60"/>
      <c r="CN2" s="60"/>
      <c r="CO2" s="118"/>
      <c r="CP2" s="143" t="s">
        <v>606</v>
      </c>
      <c r="CQ2" s="60"/>
      <c r="CR2" s="60"/>
      <c r="CS2" s="118"/>
      <c r="CT2" s="143" t="s">
        <v>607</v>
      </c>
      <c r="CU2" s="60"/>
      <c r="CV2" s="60"/>
      <c r="CW2" s="118"/>
      <c r="CX2" s="143" t="s">
        <v>608</v>
      </c>
      <c r="CY2" s="60"/>
      <c r="CZ2" s="60"/>
      <c r="DA2" s="118"/>
      <c r="DB2" s="143" t="s">
        <v>609</v>
      </c>
      <c r="DC2" s="60"/>
      <c r="DD2" s="60"/>
      <c r="DE2" s="118"/>
      <c r="DF2" s="143" t="s">
        <v>610</v>
      </c>
      <c r="DG2" s="60"/>
      <c r="DH2" s="60"/>
      <c r="DI2" s="118"/>
      <c r="DJ2" s="143" t="s">
        <v>611</v>
      </c>
      <c r="DK2" s="60"/>
      <c r="DL2" s="60"/>
      <c r="DM2" s="118"/>
      <c r="DN2" s="143" t="s">
        <v>612</v>
      </c>
      <c r="DO2" s="60"/>
      <c r="DP2" s="60"/>
      <c r="DQ2" s="118"/>
      <c r="DR2" s="143" t="s">
        <v>613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614</v>
      </c>
      <c r="E4" s="159" t="s">
        <v>615</v>
      </c>
      <c r="F4" s="159" t="s">
        <v>616</v>
      </c>
      <c r="G4" s="159" t="s">
        <v>617</v>
      </c>
      <c r="H4" s="159" t="s">
        <v>614</v>
      </c>
      <c r="I4" s="159" t="s">
        <v>615</v>
      </c>
      <c r="J4" s="159" t="s">
        <v>616</v>
      </c>
      <c r="K4" s="159" t="s">
        <v>617</v>
      </c>
      <c r="L4" s="159" t="s">
        <v>614</v>
      </c>
      <c r="M4" s="159" t="s">
        <v>615</v>
      </c>
      <c r="N4" s="159" t="s">
        <v>616</v>
      </c>
      <c r="O4" s="159" t="s">
        <v>617</v>
      </c>
      <c r="P4" s="159" t="s">
        <v>614</v>
      </c>
      <c r="Q4" s="159" t="s">
        <v>615</v>
      </c>
      <c r="R4" s="159" t="s">
        <v>616</v>
      </c>
      <c r="S4" s="159" t="s">
        <v>617</v>
      </c>
      <c r="T4" s="159" t="s">
        <v>614</v>
      </c>
      <c r="U4" s="159" t="s">
        <v>615</v>
      </c>
      <c r="V4" s="159" t="s">
        <v>616</v>
      </c>
      <c r="W4" s="159" t="s">
        <v>617</v>
      </c>
      <c r="X4" s="159" t="s">
        <v>614</v>
      </c>
      <c r="Y4" s="159" t="s">
        <v>615</v>
      </c>
      <c r="Z4" s="159" t="s">
        <v>616</v>
      </c>
      <c r="AA4" s="159" t="s">
        <v>617</v>
      </c>
      <c r="AB4" s="159" t="s">
        <v>614</v>
      </c>
      <c r="AC4" s="159" t="s">
        <v>615</v>
      </c>
      <c r="AD4" s="159" t="s">
        <v>616</v>
      </c>
      <c r="AE4" s="159" t="s">
        <v>617</v>
      </c>
      <c r="AF4" s="159" t="s">
        <v>614</v>
      </c>
      <c r="AG4" s="159" t="s">
        <v>615</v>
      </c>
      <c r="AH4" s="159" t="s">
        <v>616</v>
      </c>
      <c r="AI4" s="159" t="s">
        <v>617</v>
      </c>
      <c r="AJ4" s="159" t="s">
        <v>614</v>
      </c>
      <c r="AK4" s="159" t="s">
        <v>615</v>
      </c>
      <c r="AL4" s="159" t="s">
        <v>616</v>
      </c>
      <c r="AM4" s="159" t="s">
        <v>617</v>
      </c>
      <c r="AN4" s="159" t="s">
        <v>614</v>
      </c>
      <c r="AO4" s="159" t="s">
        <v>615</v>
      </c>
      <c r="AP4" s="159" t="s">
        <v>616</v>
      </c>
      <c r="AQ4" s="159" t="s">
        <v>617</v>
      </c>
      <c r="AR4" s="159" t="s">
        <v>614</v>
      </c>
      <c r="AS4" s="159" t="s">
        <v>615</v>
      </c>
      <c r="AT4" s="159" t="s">
        <v>616</v>
      </c>
      <c r="AU4" s="159" t="s">
        <v>617</v>
      </c>
      <c r="AV4" s="159" t="s">
        <v>614</v>
      </c>
      <c r="AW4" s="159" t="s">
        <v>615</v>
      </c>
      <c r="AX4" s="159" t="s">
        <v>616</v>
      </c>
      <c r="AY4" s="159" t="s">
        <v>617</v>
      </c>
      <c r="AZ4" s="159" t="s">
        <v>614</v>
      </c>
      <c r="BA4" s="159" t="s">
        <v>615</v>
      </c>
      <c r="BB4" s="159" t="s">
        <v>616</v>
      </c>
      <c r="BC4" s="159" t="s">
        <v>617</v>
      </c>
      <c r="BD4" s="159" t="s">
        <v>614</v>
      </c>
      <c r="BE4" s="159" t="s">
        <v>615</v>
      </c>
      <c r="BF4" s="159" t="s">
        <v>616</v>
      </c>
      <c r="BG4" s="159" t="s">
        <v>617</v>
      </c>
      <c r="BH4" s="159" t="s">
        <v>614</v>
      </c>
      <c r="BI4" s="159" t="s">
        <v>615</v>
      </c>
      <c r="BJ4" s="159" t="s">
        <v>616</v>
      </c>
      <c r="BK4" s="159" t="s">
        <v>617</v>
      </c>
      <c r="BL4" s="159" t="s">
        <v>614</v>
      </c>
      <c r="BM4" s="159" t="s">
        <v>615</v>
      </c>
      <c r="BN4" s="159" t="s">
        <v>616</v>
      </c>
      <c r="BO4" s="159" t="s">
        <v>617</v>
      </c>
      <c r="BP4" s="159" t="s">
        <v>614</v>
      </c>
      <c r="BQ4" s="159" t="s">
        <v>615</v>
      </c>
      <c r="BR4" s="159" t="s">
        <v>616</v>
      </c>
      <c r="BS4" s="159" t="s">
        <v>617</v>
      </c>
      <c r="BT4" s="159" t="s">
        <v>614</v>
      </c>
      <c r="BU4" s="159" t="s">
        <v>615</v>
      </c>
      <c r="BV4" s="159" t="s">
        <v>616</v>
      </c>
      <c r="BW4" s="159" t="s">
        <v>617</v>
      </c>
      <c r="BX4" s="159" t="s">
        <v>614</v>
      </c>
      <c r="BY4" s="159" t="s">
        <v>615</v>
      </c>
      <c r="BZ4" s="159" t="s">
        <v>616</v>
      </c>
      <c r="CA4" s="159" t="s">
        <v>617</v>
      </c>
      <c r="CB4" s="159" t="s">
        <v>614</v>
      </c>
      <c r="CC4" s="159" t="s">
        <v>615</v>
      </c>
      <c r="CD4" s="159" t="s">
        <v>616</v>
      </c>
      <c r="CE4" s="159" t="s">
        <v>617</v>
      </c>
      <c r="CF4" s="159" t="s">
        <v>614</v>
      </c>
      <c r="CG4" s="159" t="s">
        <v>615</v>
      </c>
      <c r="CH4" s="159" t="s">
        <v>616</v>
      </c>
      <c r="CI4" s="159" t="s">
        <v>617</v>
      </c>
      <c r="CJ4" s="159" t="s">
        <v>614</v>
      </c>
      <c r="CK4" s="159" t="s">
        <v>615</v>
      </c>
      <c r="CL4" s="159" t="s">
        <v>616</v>
      </c>
      <c r="CM4" s="159" t="s">
        <v>617</v>
      </c>
      <c r="CN4" s="159" t="s">
        <v>614</v>
      </c>
      <c r="CO4" s="159" t="s">
        <v>615</v>
      </c>
      <c r="CP4" s="159" t="s">
        <v>616</v>
      </c>
      <c r="CQ4" s="159" t="s">
        <v>617</v>
      </c>
      <c r="CR4" s="159" t="s">
        <v>614</v>
      </c>
      <c r="CS4" s="159" t="s">
        <v>615</v>
      </c>
      <c r="CT4" s="159" t="s">
        <v>616</v>
      </c>
      <c r="CU4" s="159" t="s">
        <v>617</v>
      </c>
      <c r="CV4" s="159" t="s">
        <v>614</v>
      </c>
      <c r="CW4" s="159" t="s">
        <v>615</v>
      </c>
      <c r="CX4" s="159" t="s">
        <v>616</v>
      </c>
      <c r="CY4" s="159" t="s">
        <v>617</v>
      </c>
      <c r="CZ4" s="159" t="s">
        <v>614</v>
      </c>
      <c r="DA4" s="159" t="s">
        <v>615</v>
      </c>
      <c r="DB4" s="159" t="s">
        <v>616</v>
      </c>
      <c r="DC4" s="159" t="s">
        <v>617</v>
      </c>
      <c r="DD4" s="159" t="s">
        <v>614</v>
      </c>
      <c r="DE4" s="159" t="s">
        <v>615</v>
      </c>
      <c r="DF4" s="159" t="s">
        <v>616</v>
      </c>
      <c r="DG4" s="159" t="s">
        <v>617</v>
      </c>
      <c r="DH4" s="159" t="s">
        <v>614</v>
      </c>
      <c r="DI4" s="159" t="s">
        <v>615</v>
      </c>
      <c r="DJ4" s="159" t="s">
        <v>616</v>
      </c>
      <c r="DK4" s="159" t="s">
        <v>617</v>
      </c>
      <c r="DL4" s="159" t="s">
        <v>614</v>
      </c>
      <c r="DM4" s="159" t="s">
        <v>615</v>
      </c>
      <c r="DN4" s="159" t="s">
        <v>616</v>
      </c>
      <c r="DO4" s="159" t="s">
        <v>617</v>
      </c>
      <c r="DP4" s="159" t="s">
        <v>614</v>
      </c>
      <c r="DQ4" s="159" t="s">
        <v>615</v>
      </c>
      <c r="DR4" s="159" t="s">
        <v>616</v>
      </c>
      <c r="DS4" s="159" t="s">
        <v>617</v>
      </c>
      <c r="DT4" s="159" t="s">
        <v>614</v>
      </c>
      <c r="DU4" s="159" t="s">
        <v>615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618</v>
      </c>
      <c r="E6" s="142" t="s">
        <v>618</v>
      </c>
      <c r="F6" s="164"/>
      <c r="G6" s="161"/>
      <c r="H6" s="142" t="s">
        <v>618</v>
      </c>
      <c r="I6" s="142" t="s">
        <v>618</v>
      </c>
      <c r="J6" s="164"/>
      <c r="K6" s="161"/>
      <c r="L6" s="142" t="s">
        <v>618</v>
      </c>
      <c r="M6" s="142" t="s">
        <v>618</v>
      </c>
      <c r="N6" s="164"/>
      <c r="O6" s="161"/>
      <c r="P6" s="142" t="s">
        <v>618</v>
      </c>
      <c r="Q6" s="142" t="s">
        <v>618</v>
      </c>
      <c r="R6" s="164"/>
      <c r="S6" s="161"/>
      <c r="T6" s="142" t="s">
        <v>618</v>
      </c>
      <c r="U6" s="142" t="s">
        <v>618</v>
      </c>
      <c r="V6" s="164"/>
      <c r="W6" s="161"/>
      <c r="X6" s="142" t="s">
        <v>618</v>
      </c>
      <c r="Y6" s="142" t="s">
        <v>618</v>
      </c>
      <c r="Z6" s="164"/>
      <c r="AA6" s="161"/>
      <c r="AB6" s="142" t="s">
        <v>618</v>
      </c>
      <c r="AC6" s="142" t="s">
        <v>618</v>
      </c>
      <c r="AD6" s="164"/>
      <c r="AE6" s="161"/>
      <c r="AF6" s="142" t="s">
        <v>618</v>
      </c>
      <c r="AG6" s="142" t="s">
        <v>618</v>
      </c>
      <c r="AH6" s="164"/>
      <c r="AI6" s="161"/>
      <c r="AJ6" s="142" t="s">
        <v>618</v>
      </c>
      <c r="AK6" s="142" t="s">
        <v>618</v>
      </c>
      <c r="AL6" s="164"/>
      <c r="AM6" s="161"/>
      <c r="AN6" s="142" t="s">
        <v>618</v>
      </c>
      <c r="AO6" s="142" t="s">
        <v>618</v>
      </c>
      <c r="AP6" s="164"/>
      <c r="AQ6" s="161"/>
      <c r="AR6" s="142" t="s">
        <v>618</v>
      </c>
      <c r="AS6" s="142" t="s">
        <v>618</v>
      </c>
      <c r="AT6" s="164"/>
      <c r="AU6" s="161"/>
      <c r="AV6" s="142" t="s">
        <v>618</v>
      </c>
      <c r="AW6" s="142" t="s">
        <v>618</v>
      </c>
      <c r="AX6" s="164"/>
      <c r="AY6" s="161"/>
      <c r="AZ6" s="142" t="s">
        <v>618</v>
      </c>
      <c r="BA6" s="142" t="s">
        <v>618</v>
      </c>
      <c r="BB6" s="164"/>
      <c r="BC6" s="161"/>
      <c r="BD6" s="142" t="s">
        <v>618</v>
      </c>
      <c r="BE6" s="142" t="s">
        <v>618</v>
      </c>
      <c r="BF6" s="164"/>
      <c r="BG6" s="161"/>
      <c r="BH6" s="142" t="s">
        <v>618</v>
      </c>
      <c r="BI6" s="142" t="s">
        <v>618</v>
      </c>
      <c r="BJ6" s="164"/>
      <c r="BK6" s="161"/>
      <c r="BL6" s="142" t="s">
        <v>618</v>
      </c>
      <c r="BM6" s="142" t="s">
        <v>618</v>
      </c>
      <c r="BN6" s="164"/>
      <c r="BO6" s="161"/>
      <c r="BP6" s="142" t="s">
        <v>618</v>
      </c>
      <c r="BQ6" s="142" t="s">
        <v>618</v>
      </c>
      <c r="BR6" s="164"/>
      <c r="BS6" s="161"/>
      <c r="BT6" s="142" t="s">
        <v>618</v>
      </c>
      <c r="BU6" s="142" t="s">
        <v>618</v>
      </c>
      <c r="BV6" s="164"/>
      <c r="BW6" s="161"/>
      <c r="BX6" s="142" t="s">
        <v>618</v>
      </c>
      <c r="BY6" s="142" t="s">
        <v>618</v>
      </c>
      <c r="BZ6" s="164"/>
      <c r="CA6" s="161"/>
      <c r="CB6" s="142" t="s">
        <v>618</v>
      </c>
      <c r="CC6" s="142" t="s">
        <v>618</v>
      </c>
      <c r="CD6" s="164"/>
      <c r="CE6" s="161"/>
      <c r="CF6" s="142" t="s">
        <v>618</v>
      </c>
      <c r="CG6" s="142" t="s">
        <v>618</v>
      </c>
      <c r="CH6" s="164"/>
      <c r="CI6" s="161"/>
      <c r="CJ6" s="142" t="s">
        <v>618</v>
      </c>
      <c r="CK6" s="142" t="s">
        <v>618</v>
      </c>
      <c r="CL6" s="164"/>
      <c r="CM6" s="161"/>
      <c r="CN6" s="142" t="s">
        <v>618</v>
      </c>
      <c r="CO6" s="142" t="s">
        <v>618</v>
      </c>
      <c r="CP6" s="164"/>
      <c r="CQ6" s="161"/>
      <c r="CR6" s="142" t="s">
        <v>618</v>
      </c>
      <c r="CS6" s="142" t="s">
        <v>618</v>
      </c>
      <c r="CT6" s="164"/>
      <c r="CU6" s="161"/>
      <c r="CV6" s="142" t="s">
        <v>618</v>
      </c>
      <c r="CW6" s="142" t="s">
        <v>618</v>
      </c>
      <c r="CX6" s="164"/>
      <c r="CY6" s="161"/>
      <c r="CZ6" s="142" t="s">
        <v>618</v>
      </c>
      <c r="DA6" s="142" t="s">
        <v>618</v>
      </c>
      <c r="DB6" s="164"/>
      <c r="DC6" s="161"/>
      <c r="DD6" s="142" t="s">
        <v>618</v>
      </c>
      <c r="DE6" s="142" t="s">
        <v>618</v>
      </c>
      <c r="DF6" s="164"/>
      <c r="DG6" s="161"/>
      <c r="DH6" s="142" t="s">
        <v>618</v>
      </c>
      <c r="DI6" s="142" t="s">
        <v>618</v>
      </c>
      <c r="DJ6" s="164"/>
      <c r="DK6" s="161"/>
      <c r="DL6" s="142" t="s">
        <v>618</v>
      </c>
      <c r="DM6" s="142" t="s">
        <v>618</v>
      </c>
      <c r="DN6" s="164"/>
      <c r="DO6" s="161"/>
      <c r="DP6" s="142" t="s">
        <v>618</v>
      </c>
      <c r="DQ6" s="142" t="s">
        <v>618</v>
      </c>
      <c r="DR6" s="164"/>
      <c r="DS6" s="161"/>
      <c r="DT6" s="142" t="s">
        <v>618</v>
      </c>
      <c r="DU6" s="142" t="s">
        <v>618</v>
      </c>
    </row>
    <row r="7" spans="1:125" s="61" customFormat="1" ht="12" customHeight="1">
      <c r="A7" s="48" t="s">
        <v>619</v>
      </c>
      <c r="B7" s="48">
        <v>15000</v>
      </c>
      <c r="C7" s="48" t="s">
        <v>620</v>
      </c>
      <c r="D7" s="70">
        <f>SUM(D8:D18)</f>
        <v>2556227</v>
      </c>
      <c r="E7" s="70">
        <f>SUM(E8:E18)</f>
        <v>1261120</v>
      </c>
      <c r="F7" s="49">
        <f>COUNTIF(F8:F18,"&lt;&gt;")</f>
        <v>11</v>
      </c>
      <c r="G7" s="49">
        <f>COUNTIF(G8:G18,"&lt;&gt;")</f>
        <v>11</v>
      </c>
      <c r="H7" s="70">
        <f>SUM(H8:H18)</f>
        <v>2007368</v>
      </c>
      <c r="I7" s="70">
        <f>SUM(I8:I18)</f>
        <v>871850</v>
      </c>
      <c r="J7" s="49">
        <f>COUNTIF(J8:J18,"&lt;&gt;")</f>
        <v>11</v>
      </c>
      <c r="K7" s="49">
        <f>COUNTIF(K8:K18,"&lt;&gt;")</f>
        <v>11</v>
      </c>
      <c r="L7" s="70">
        <f>SUM(L8:L18)</f>
        <v>525042</v>
      </c>
      <c r="M7" s="70">
        <f>SUM(M8:M18)</f>
        <v>283647</v>
      </c>
      <c r="N7" s="49">
        <f>COUNTIF(N8:N18,"&lt;&gt;")</f>
        <v>4</v>
      </c>
      <c r="O7" s="49">
        <f>COUNTIF(O8:O18,"&lt;&gt;")</f>
        <v>4</v>
      </c>
      <c r="P7" s="70">
        <f>SUM(P8:P18)</f>
        <v>23817</v>
      </c>
      <c r="Q7" s="70">
        <f>SUM(Q8:Q18)</f>
        <v>88882</v>
      </c>
      <c r="R7" s="49">
        <f>COUNTIF(R8:R18,"&lt;&gt;")</f>
        <v>1</v>
      </c>
      <c r="S7" s="49">
        <f>COUNTIF(S8:S18,"&lt;&gt;")</f>
        <v>1</v>
      </c>
      <c r="T7" s="70">
        <f>SUM(T8:T18)</f>
        <v>0</v>
      </c>
      <c r="U7" s="70">
        <f>SUM(U8:U18)</f>
        <v>16741</v>
      </c>
      <c r="V7" s="49">
        <f>COUNTIF(V8:V18,"&lt;&gt;")</f>
        <v>0</v>
      </c>
      <c r="W7" s="49">
        <f>COUNTIF(W8:W18,"&lt;&gt;")</f>
        <v>0</v>
      </c>
      <c r="X7" s="70">
        <f>SUM(X8:X18)</f>
        <v>0</v>
      </c>
      <c r="Y7" s="70">
        <f>SUM(Y8:Y18)</f>
        <v>0</v>
      </c>
      <c r="Z7" s="49">
        <f>COUNTIF(Z8:Z18,"&lt;&gt;")</f>
        <v>0</v>
      </c>
      <c r="AA7" s="49">
        <f>COUNTIF(AA8:AA18,"&lt;&gt;")</f>
        <v>0</v>
      </c>
      <c r="AB7" s="70">
        <f>SUM(AB8:AB18)</f>
        <v>0</v>
      </c>
      <c r="AC7" s="70">
        <f>SUM(AC8:AC18)</f>
        <v>0</v>
      </c>
      <c r="AD7" s="49">
        <f>COUNTIF(AD8:AD18,"&lt;&gt;")</f>
        <v>0</v>
      </c>
      <c r="AE7" s="49">
        <f>COUNTIF(AE8:AE18,"&lt;&gt;")</f>
        <v>0</v>
      </c>
      <c r="AF7" s="70">
        <f>SUM(AF8:AF18)</f>
        <v>0</v>
      </c>
      <c r="AG7" s="70">
        <f>SUM(AG8:AG18)</f>
        <v>0</v>
      </c>
      <c r="AH7" s="49">
        <f>COUNTIF(AH8:AH18,"&lt;&gt;")</f>
        <v>0</v>
      </c>
      <c r="AI7" s="49">
        <f>COUNTIF(AI8:AI18,"&lt;&gt;")</f>
        <v>0</v>
      </c>
      <c r="AJ7" s="70">
        <f>SUM(AJ8:AJ18)</f>
        <v>0</v>
      </c>
      <c r="AK7" s="70">
        <f>SUM(AK8:AK18)</f>
        <v>0</v>
      </c>
      <c r="AL7" s="49">
        <f>COUNTIF(AL8:AL18,"&lt;&gt;")</f>
        <v>0</v>
      </c>
      <c r="AM7" s="49">
        <f>COUNTIF(AM8:AM18,"&lt;&gt;")</f>
        <v>0</v>
      </c>
      <c r="AN7" s="70">
        <f>SUM(AN8:AN18)</f>
        <v>0</v>
      </c>
      <c r="AO7" s="70">
        <f>SUM(AO8:AO18)</f>
        <v>0</v>
      </c>
      <c r="AP7" s="49">
        <f>COUNTIF(AP8:AP18,"&lt;&gt;")</f>
        <v>0</v>
      </c>
      <c r="AQ7" s="49">
        <f>COUNTIF(AQ8:AQ18,"&lt;&gt;")</f>
        <v>0</v>
      </c>
      <c r="AR7" s="70">
        <f>SUM(AR8:AR18)</f>
        <v>0</v>
      </c>
      <c r="AS7" s="70">
        <f>SUM(AS8:AS18)</f>
        <v>0</v>
      </c>
      <c r="AT7" s="49">
        <f>COUNTIF(AT8:AT18,"&lt;&gt;")</f>
        <v>0</v>
      </c>
      <c r="AU7" s="49">
        <f>COUNTIF(AU8:AU18,"&lt;&gt;")</f>
        <v>0</v>
      </c>
      <c r="AV7" s="70">
        <f>SUM(AV8:AV18)</f>
        <v>0</v>
      </c>
      <c r="AW7" s="70">
        <f>SUM(AW8:AW18)</f>
        <v>0</v>
      </c>
      <c r="AX7" s="49">
        <f>COUNTIF(AX8:AX18,"&lt;&gt;")</f>
        <v>0</v>
      </c>
      <c r="AY7" s="49">
        <f>COUNTIF(AY8:AY18,"&lt;&gt;")</f>
        <v>0</v>
      </c>
      <c r="AZ7" s="70">
        <f>SUM(AZ8:AZ18)</f>
        <v>0</v>
      </c>
      <c r="BA7" s="70">
        <f>SUM(BA8:BA18)</f>
        <v>0</v>
      </c>
      <c r="BB7" s="49">
        <f>COUNTIF(BB8:BB18,"&lt;&gt;")</f>
        <v>0</v>
      </c>
      <c r="BC7" s="49">
        <f>COUNTIF(BC8:BC18,"&lt;&gt;")</f>
        <v>0</v>
      </c>
      <c r="BD7" s="70">
        <f>SUM(BD8:BD18)</f>
        <v>0</v>
      </c>
      <c r="BE7" s="70">
        <f>SUM(BE8:BE18)</f>
        <v>0</v>
      </c>
      <c r="BF7" s="49">
        <f>COUNTIF(BF8:BF18,"&lt;&gt;")</f>
        <v>0</v>
      </c>
      <c r="BG7" s="49">
        <f>COUNTIF(BG8:BG18,"&lt;&gt;")</f>
        <v>0</v>
      </c>
      <c r="BH7" s="70">
        <f>SUM(BH8:BH18)</f>
        <v>0</v>
      </c>
      <c r="BI7" s="70">
        <f>SUM(BI8:BI18)</f>
        <v>0</v>
      </c>
      <c r="BJ7" s="49">
        <f>COUNTIF(BJ8:BJ18,"&lt;&gt;")</f>
        <v>0</v>
      </c>
      <c r="BK7" s="49">
        <f>COUNTIF(BK8:BK18,"&lt;&gt;")</f>
        <v>0</v>
      </c>
      <c r="BL7" s="70">
        <f>SUM(BL8:BL18)</f>
        <v>0</v>
      </c>
      <c r="BM7" s="70">
        <f>SUM(BM8:BM18)</f>
        <v>0</v>
      </c>
      <c r="BN7" s="49">
        <f>COUNTIF(BN8:BN18,"&lt;&gt;")</f>
        <v>0</v>
      </c>
      <c r="BO7" s="49">
        <f>COUNTIF(BO8:BO18,"&lt;&gt;")</f>
        <v>0</v>
      </c>
      <c r="BP7" s="70">
        <f>SUM(BP8:BP18)</f>
        <v>0</v>
      </c>
      <c r="BQ7" s="70">
        <f>SUM(BQ8:BQ18)</f>
        <v>0</v>
      </c>
      <c r="BR7" s="49">
        <f>COUNTIF(BR8:BR18,"&lt;&gt;")</f>
        <v>0</v>
      </c>
      <c r="BS7" s="49">
        <f>COUNTIF(BS8:BS18,"&lt;&gt;")</f>
        <v>0</v>
      </c>
      <c r="BT7" s="70">
        <f>SUM(BT8:BT18)</f>
        <v>0</v>
      </c>
      <c r="BU7" s="70">
        <f>SUM(BU8:BU18)</f>
        <v>0</v>
      </c>
      <c r="BV7" s="49">
        <f>COUNTIF(BV8:BV18,"&lt;&gt;")</f>
        <v>0</v>
      </c>
      <c r="BW7" s="49">
        <f>COUNTIF(BW8:BW18,"&lt;&gt;")</f>
        <v>0</v>
      </c>
      <c r="BX7" s="70">
        <f>SUM(BX8:BX18)</f>
        <v>0</v>
      </c>
      <c r="BY7" s="70">
        <f>SUM(BY8:BY18)</f>
        <v>0</v>
      </c>
      <c r="BZ7" s="49">
        <f>COUNTIF(BZ8:BZ18,"&lt;&gt;")</f>
        <v>0</v>
      </c>
      <c r="CA7" s="49">
        <f>COUNTIF(CA8:CA18,"&lt;&gt;")</f>
        <v>0</v>
      </c>
      <c r="CB7" s="70">
        <f>SUM(CB8:CB18)</f>
        <v>0</v>
      </c>
      <c r="CC7" s="70">
        <f>SUM(CC8:CC18)</f>
        <v>0</v>
      </c>
      <c r="CD7" s="49">
        <f>COUNTIF(CD8:CD18,"&lt;&gt;")</f>
        <v>0</v>
      </c>
      <c r="CE7" s="49">
        <f>COUNTIF(CE8:CE18,"&lt;&gt;")</f>
        <v>0</v>
      </c>
      <c r="CF7" s="70">
        <f>SUM(CF8:CF18)</f>
        <v>0</v>
      </c>
      <c r="CG7" s="70">
        <f>SUM(CG8:CG18)</f>
        <v>0</v>
      </c>
      <c r="CH7" s="49">
        <f>COUNTIF(CH8:CH18,"&lt;&gt;")</f>
        <v>0</v>
      </c>
      <c r="CI7" s="49">
        <f>COUNTIF(CI8:CI18,"&lt;&gt;")</f>
        <v>0</v>
      </c>
      <c r="CJ7" s="70">
        <f>SUM(CJ8:CJ18)</f>
        <v>0</v>
      </c>
      <c r="CK7" s="70">
        <f>SUM(CK8:CK18)</f>
        <v>0</v>
      </c>
      <c r="CL7" s="49">
        <f>COUNTIF(CL8:CL18,"&lt;&gt;")</f>
        <v>0</v>
      </c>
      <c r="CM7" s="49">
        <f>COUNTIF(CM8:CM18,"&lt;&gt;")</f>
        <v>0</v>
      </c>
      <c r="CN7" s="70">
        <f>SUM(CN8:CN18)</f>
        <v>0</v>
      </c>
      <c r="CO7" s="70">
        <f>SUM(CO8:CO18)</f>
        <v>0</v>
      </c>
      <c r="CP7" s="49">
        <f>COUNTIF(CP8:CP18,"&lt;&gt;")</f>
        <v>0</v>
      </c>
      <c r="CQ7" s="49">
        <f>COUNTIF(CQ8:CQ18,"&lt;&gt;")</f>
        <v>0</v>
      </c>
      <c r="CR7" s="70">
        <f>SUM(CR8:CR18)</f>
        <v>0</v>
      </c>
      <c r="CS7" s="70">
        <f>SUM(CS8:CS18)</f>
        <v>0</v>
      </c>
      <c r="CT7" s="49">
        <f>COUNTIF(CT8:CT18,"&lt;&gt;")</f>
        <v>0</v>
      </c>
      <c r="CU7" s="49">
        <f>COUNTIF(CU8:CU18,"&lt;&gt;")</f>
        <v>0</v>
      </c>
      <c r="CV7" s="70">
        <f>SUM(CV8:CV18)</f>
        <v>0</v>
      </c>
      <c r="CW7" s="70">
        <f>SUM(CW8:CW18)</f>
        <v>0</v>
      </c>
      <c r="CX7" s="49">
        <f>COUNTIF(CX8:CX18,"&lt;&gt;")</f>
        <v>0</v>
      </c>
      <c r="CY7" s="49">
        <f>COUNTIF(CY8:CY18,"&lt;&gt;")</f>
        <v>0</v>
      </c>
      <c r="CZ7" s="70">
        <f>SUM(CZ8:CZ18)</f>
        <v>0</v>
      </c>
      <c r="DA7" s="70">
        <f>SUM(DA8:DA18)</f>
        <v>0</v>
      </c>
      <c r="DB7" s="49">
        <f>COUNTIF(DB8:DB18,"&lt;&gt;")</f>
        <v>0</v>
      </c>
      <c r="DC7" s="49">
        <f>COUNTIF(DC8:DC18,"&lt;&gt;")</f>
        <v>0</v>
      </c>
      <c r="DD7" s="70">
        <f>SUM(DD8:DD18)</f>
        <v>0</v>
      </c>
      <c r="DE7" s="70">
        <f>SUM(DE8:DE18)</f>
        <v>0</v>
      </c>
      <c r="DF7" s="49">
        <f>COUNTIF(DF8:DF18,"&lt;&gt;")</f>
        <v>0</v>
      </c>
      <c r="DG7" s="49">
        <f>COUNTIF(DG8:DG18,"&lt;&gt;")</f>
        <v>0</v>
      </c>
      <c r="DH7" s="70">
        <f>SUM(DH8:DH18)</f>
        <v>0</v>
      </c>
      <c r="DI7" s="70">
        <f>SUM(DI8:DI18)</f>
        <v>0</v>
      </c>
      <c r="DJ7" s="49">
        <f>COUNTIF(DJ8:DJ18,"&lt;&gt;")</f>
        <v>0</v>
      </c>
      <c r="DK7" s="49">
        <f>COUNTIF(DK8:DK18,"&lt;&gt;")</f>
        <v>0</v>
      </c>
      <c r="DL7" s="70">
        <f>SUM(DL8:DL18)</f>
        <v>0</v>
      </c>
      <c r="DM7" s="70">
        <f>SUM(DM8:DM18)</f>
        <v>0</v>
      </c>
      <c r="DN7" s="49">
        <f>COUNTIF(DN8:DN18,"&lt;&gt;")</f>
        <v>0</v>
      </c>
      <c r="DO7" s="49">
        <f>COUNTIF(DO8:DO18,"&lt;&gt;")</f>
        <v>0</v>
      </c>
      <c r="DP7" s="70">
        <f>SUM(DP8:DP18)</f>
        <v>0</v>
      </c>
      <c r="DQ7" s="70">
        <f>SUM(DQ8:DQ18)</f>
        <v>0</v>
      </c>
      <c r="DR7" s="49">
        <f>COUNTIF(DR8:DR18,"&lt;&gt;")</f>
        <v>0</v>
      </c>
      <c r="DS7" s="49">
        <f>COUNTIF(DS8:DS18,"&lt;&gt;")</f>
        <v>0</v>
      </c>
      <c r="DT7" s="70">
        <f>SUM(DT8:DT18)</f>
        <v>0</v>
      </c>
      <c r="DU7" s="70">
        <f>SUM(DU8:DU18)</f>
        <v>0</v>
      </c>
    </row>
    <row r="8" spans="1:125" s="50" customFormat="1" ht="12" customHeight="1">
      <c r="A8" s="51" t="s">
        <v>619</v>
      </c>
      <c r="B8" s="64" t="s">
        <v>621</v>
      </c>
      <c r="C8" s="51" t="s">
        <v>622</v>
      </c>
      <c r="D8" s="72">
        <f aca="true" t="shared" si="0" ref="D8:D18">SUM(H8,L8,P8,T8,X8,AB8,AF8,AJ8,AN8,AR8,AV8,AZ8,BD8,BH8,BL8,BP8,BT8,BX8,CB8,CF8,CJ8,CN8,CR8,CV8,CZ8,DD8,DH8,DL8,DP8,DT8)</f>
        <v>360447</v>
      </c>
      <c r="E8" s="72">
        <f aca="true" t="shared" si="1" ref="E8:E18">SUM(I8,M8,Q8,U8,Y8,AC8,AG8,AK8,AO8,AS8,AW8,BA8,BE8,BI8,BM8,BQ8,BU8,BY8,CC8,CG8,CK8,CO8,CS8,CW8,DA8,DE8,DI8,DM8,DQ8,DU8)</f>
        <v>130648</v>
      </c>
      <c r="F8" s="66" t="s">
        <v>773</v>
      </c>
      <c r="G8" s="52" t="s">
        <v>774</v>
      </c>
      <c r="H8" s="72">
        <v>319384</v>
      </c>
      <c r="I8" s="72">
        <v>118068</v>
      </c>
      <c r="J8" s="66" t="s">
        <v>775</v>
      </c>
      <c r="K8" s="52" t="s">
        <v>776</v>
      </c>
      <c r="L8" s="72">
        <v>41063</v>
      </c>
      <c r="M8" s="72">
        <v>12580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619</v>
      </c>
      <c r="B9" s="64" t="s">
        <v>623</v>
      </c>
      <c r="C9" s="51" t="s">
        <v>624</v>
      </c>
      <c r="D9" s="72">
        <f t="shared" si="0"/>
        <v>0</v>
      </c>
      <c r="E9" s="72">
        <f t="shared" si="1"/>
        <v>242500</v>
      </c>
      <c r="F9" s="66" t="s">
        <v>777</v>
      </c>
      <c r="G9" s="52" t="s">
        <v>778</v>
      </c>
      <c r="H9" s="72">
        <v>0</v>
      </c>
      <c r="I9" s="72">
        <v>179038</v>
      </c>
      <c r="J9" s="66" t="s">
        <v>779</v>
      </c>
      <c r="K9" s="52" t="s">
        <v>780</v>
      </c>
      <c r="L9" s="72">
        <v>0</v>
      </c>
      <c r="M9" s="72">
        <v>63462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619</v>
      </c>
      <c r="B10" s="64" t="s">
        <v>625</v>
      </c>
      <c r="C10" s="51" t="s">
        <v>626</v>
      </c>
      <c r="D10" s="72">
        <f t="shared" si="0"/>
        <v>0</v>
      </c>
      <c r="E10" s="72">
        <f t="shared" si="1"/>
        <v>152185</v>
      </c>
      <c r="F10" s="66" t="s">
        <v>781</v>
      </c>
      <c r="G10" s="52" t="s">
        <v>782</v>
      </c>
      <c r="H10" s="72">
        <v>0</v>
      </c>
      <c r="I10" s="72">
        <v>76700</v>
      </c>
      <c r="J10" s="66" t="s">
        <v>783</v>
      </c>
      <c r="K10" s="52" t="s">
        <v>784</v>
      </c>
      <c r="L10" s="72">
        <v>0</v>
      </c>
      <c r="M10" s="72">
        <v>26176</v>
      </c>
      <c r="N10" s="66" t="s">
        <v>785</v>
      </c>
      <c r="O10" s="52" t="s">
        <v>786</v>
      </c>
      <c r="P10" s="72">
        <v>0</v>
      </c>
      <c r="Q10" s="72">
        <v>32568</v>
      </c>
      <c r="R10" s="66" t="s">
        <v>787</v>
      </c>
      <c r="S10" s="52" t="s">
        <v>788</v>
      </c>
      <c r="T10" s="72">
        <v>0</v>
      </c>
      <c r="U10" s="72">
        <v>16741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619</v>
      </c>
      <c r="B11" s="64" t="s">
        <v>627</v>
      </c>
      <c r="C11" s="51" t="s">
        <v>628</v>
      </c>
      <c r="D11" s="72">
        <f t="shared" si="0"/>
        <v>145153</v>
      </c>
      <c r="E11" s="72">
        <f t="shared" si="1"/>
        <v>69737</v>
      </c>
      <c r="F11" s="66" t="s">
        <v>789</v>
      </c>
      <c r="G11" s="52" t="s">
        <v>790</v>
      </c>
      <c r="H11" s="72">
        <v>77042</v>
      </c>
      <c r="I11" s="72">
        <v>32888</v>
      </c>
      <c r="J11" s="66" t="s">
        <v>791</v>
      </c>
      <c r="K11" s="52" t="s">
        <v>792</v>
      </c>
      <c r="L11" s="72">
        <v>54973</v>
      </c>
      <c r="M11" s="72">
        <v>24928</v>
      </c>
      <c r="N11" s="66" t="s">
        <v>793</v>
      </c>
      <c r="O11" s="52" t="s">
        <v>794</v>
      </c>
      <c r="P11" s="72">
        <v>13138</v>
      </c>
      <c r="Q11" s="72">
        <v>11921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619</v>
      </c>
      <c r="B12" s="54" t="s">
        <v>629</v>
      </c>
      <c r="C12" s="53" t="s">
        <v>630</v>
      </c>
      <c r="D12" s="74">
        <f t="shared" si="0"/>
        <v>264228</v>
      </c>
      <c r="E12" s="74">
        <f t="shared" si="1"/>
        <v>70456</v>
      </c>
      <c r="F12" s="54" t="s">
        <v>795</v>
      </c>
      <c r="G12" s="53" t="s">
        <v>796</v>
      </c>
      <c r="H12" s="74">
        <v>185900</v>
      </c>
      <c r="I12" s="74">
        <v>44066</v>
      </c>
      <c r="J12" s="54" t="s">
        <v>797</v>
      </c>
      <c r="K12" s="53" t="s">
        <v>798</v>
      </c>
      <c r="L12" s="74">
        <v>78328</v>
      </c>
      <c r="M12" s="74">
        <v>26390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619</v>
      </c>
      <c r="B13" s="54" t="s">
        <v>631</v>
      </c>
      <c r="C13" s="53" t="s">
        <v>632</v>
      </c>
      <c r="D13" s="74">
        <f t="shared" si="0"/>
        <v>370413</v>
      </c>
      <c r="E13" s="74">
        <f t="shared" si="1"/>
        <v>0</v>
      </c>
      <c r="F13" s="54" t="s">
        <v>779</v>
      </c>
      <c r="G13" s="53" t="s">
        <v>780</v>
      </c>
      <c r="H13" s="74">
        <v>343410</v>
      </c>
      <c r="I13" s="74">
        <v>0</v>
      </c>
      <c r="J13" s="54" t="s">
        <v>799</v>
      </c>
      <c r="K13" s="53" t="s">
        <v>800</v>
      </c>
      <c r="L13" s="74">
        <v>27003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619</v>
      </c>
      <c r="B14" s="54" t="s">
        <v>633</v>
      </c>
      <c r="C14" s="53" t="s">
        <v>634</v>
      </c>
      <c r="D14" s="74">
        <f t="shared" si="0"/>
        <v>449166</v>
      </c>
      <c r="E14" s="74">
        <f t="shared" si="1"/>
        <v>0</v>
      </c>
      <c r="F14" s="64" t="s">
        <v>801</v>
      </c>
      <c r="G14" s="53" t="s">
        <v>802</v>
      </c>
      <c r="H14" s="74">
        <v>337411</v>
      </c>
      <c r="I14" s="74">
        <v>0</v>
      </c>
      <c r="J14" s="54" t="s">
        <v>803</v>
      </c>
      <c r="K14" s="53" t="s">
        <v>804</v>
      </c>
      <c r="L14" s="74">
        <v>111755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619</v>
      </c>
      <c r="B15" s="54" t="s">
        <v>635</v>
      </c>
      <c r="C15" s="53" t="s">
        <v>636</v>
      </c>
      <c r="D15" s="74">
        <f t="shared" si="0"/>
        <v>527470</v>
      </c>
      <c r="E15" s="74">
        <f t="shared" si="1"/>
        <v>261657</v>
      </c>
      <c r="F15" s="54" t="s">
        <v>783</v>
      </c>
      <c r="G15" s="53" t="s">
        <v>784</v>
      </c>
      <c r="H15" s="74">
        <v>394784</v>
      </c>
      <c r="I15" s="74">
        <v>217264</v>
      </c>
      <c r="J15" s="54" t="s">
        <v>781</v>
      </c>
      <c r="K15" s="53" t="s">
        <v>782</v>
      </c>
      <c r="L15" s="74">
        <v>132686</v>
      </c>
      <c r="M15" s="74">
        <v>0</v>
      </c>
      <c r="N15" s="54" t="s">
        <v>803</v>
      </c>
      <c r="O15" s="53" t="s">
        <v>804</v>
      </c>
      <c r="P15" s="74">
        <v>0</v>
      </c>
      <c r="Q15" s="74">
        <v>44393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619</v>
      </c>
      <c r="B16" s="54" t="s">
        <v>637</v>
      </c>
      <c r="C16" s="53" t="s">
        <v>638</v>
      </c>
      <c r="D16" s="74">
        <f t="shared" si="0"/>
        <v>224609</v>
      </c>
      <c r="E16" s="74">
        <f t="shared" si="1"/>
        <v>50515</v>
      </c>
      <c r="F16" s="54" t="s">
        <v>805</v>
      </c>
      <c r="G16" s="53" t="s">
        <v>806</v>
      </c>
      <c r="H16" s="74">
        <v>176438</v>
      </c>
      <c r="I16" s="74">
        <v>37931</v>
      </c>
      <c r="J16" s="54" t="s">
        <v>807</v>
      </c>
      <c r="K16" s="53" t="s">
        <v>808</v>
      </c>
      <c r="L16" s="74">
        <v>48171</v>
      </c>
      <c r="M16" s="74">
        <v>12584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619</v>
      </c>
      <c r="B17" s="54" t="s">
        <v>639</v>
      </c>
      <c r="C17" s="53" t="s">
        <v>640</v>
      </c>
      <c r="D17" s="74">
        <f t="shared" si="0"/>
        <v>214741</v>
      </c>
      <c r="E17" s="74">
        <f t="shared" si="1"/>
        <v>106223</v>
      </c>
      <c r="F17" s="54" t="s">
        <v>809</v>
      </c>
      <c r="G17" s="53" t="s">
        <v>810</v>
      </c>
      <c r="H17" s="74">
        <v>172999</v>
      </c>
      <c r="I17" s="74">
        <v>90054</v>
      </c>
      <c r="J17" s="54" t="s">
        <v>811</v>
      </c>
      <c r="K17" s="53" t="s">
        <v>812</v>
      </c>
      <c r="L17" s="74">
        <v>31063</v>
      </c>
      <c r="M17" s="74">
        <v>16169</v>
      </c>
      <c r="N17" s="54" t="s">
        <v>813</v>
      </c>
      <c r="O17" s="53" t="s">
        <v>814</v>
      </c>
      <c r="P17" s="74">
        <v>10679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619</v>
      </c>
      <c r="B18" s="54" t="s">
        <v>641</v>
      </c>
      <c r="C18" s="53" t="s">
        <v>642</v>
      </c>
      <c r="D18" s="74">
        <f t="shared" si="0"/>
        <v>0</v>
      </c>
      <c r="E18" s="74">
        <f t="shared" si="1"/>
        <v>177199</v>
      </c>
      <c r="F18" s="64" t="s">
        <v>801</v>
      </c>
      <c r="G18" s="53" t="s">
        <v>802</v>
      </c>
      <c r="H18" s="74">
        <v>0</v>
      </c>
      <c r="I18" s="74">
        <v>75841</v>
      </c>
      <c r="J18" s="54" t="s">
        <v>811</v>
      </c>
      <c r="K18" s="53" t="s">
        <v>812</v>
      </c>
      <c r="L18" s="74">
        <v>0</v>
      </c>
      <c r="M18" s="74">
        <v>101358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643</v>
      </c>
      <c r="D2" s="25" t="s">
        <v>107</v>
      </c>
      <c r="E2" s="144" t="s">
        <v>644</v>
      </c>
      <c r="F2" s="3"/>
      <c r="G2" s="3"/>
      <c r="H2" s="3"/>
      <c r="I2" s="3"/>
      <c r="J2" s="3"/>
      <c r="K2" s="3"/>
      <c r="L2" s="3" t="str">
        <f>LEFT(D2,2)</f>
        <v>15</v>
      </c>
      <c r="M2" s="3" t="str">
        <f>IF(L2&lt;&gt;"",VLOOKUP(L2,$AK$6:$AL$34,2,FALSE),"-")</f>
        <v>新潟県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645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646</v>
      </c>
      <c r="C6" s="192"/>
      <c r="D6" s="193"/>
      <c r="E6" s="13" t="s">
        <v>41</v>
      </c>
      <c r="F6" s="14" t="s">
        <v>43</v>
      </c>
      <c r="H6" s="169" t="s">
        <v>647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648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1107704</v>
      </c>
      <c r="F7" s="17">
        <f aca="true" t="shared" si="1" ref="F7:F12">AF14</f>
        <v>105611</v>
      </c>
      <c r="H7" s="175" t="s">
        <v>511</v>
      </c>
      <c r="I7" s="175" t="s">
        <v>649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142236</v>
      </c>
      <c r="AC7" s="15" t="s">
        <v>77</v>
      </c>
      <c r="AD7" s="41" t="s">
        <v>650</v>
      </c>
      <c r="AE7" s="40" t="s">
        <v>651</v>
      </c>
      <c r="AF7" s="36">
        <f aca="true" ca="1" t="shared" si="4" ref="AF7:AF38">IF(AF$2=0,INDIRECT("'"&amp;AD7&amp;"'!"&amp;AE7&amp;$AI$2),0)</f>
        <v>1107704</v>
      </c>
      <c r="AG7" s="40"/>
      <c r="AH7" s="122" t="str">
        <f>+'廃棄物事業経費（歳入）'!B7</f>
        <v>15000</v>
      </c>
      <c r="AI7" s="2">
        <v>7</v>
      </c>
      <c r="AK7" s="26" t="s">
        <v>652</v>
      </c>
      <c r="AL7" s="28" t="s">
        <v>7</v>
      </c>
    </row>
    <row r="8" spans="2:38" ht="19.5" customHeight="1">
      <c r="B8" s="187" t="s">
        <v>653</v>
      </c>
      <c r="C8" s="189"/>
      <c r="D8" s="189"/>
      <c r="E8" s="17">
        <f t="shared" si="0"/>
        <v>7950</v>
      </c>
      <c r="F8" s="17">
        <f t="shared" si="1"/>
        <v>24304</v>
      </c>
      <c r="H8" s="178"/>
      <c r="I8" s="178"/>
      <c r="J8" s="169" t="s">
        <v>87</v>
      </c>
      <c r="K8" s="182"/>
      <c r="L8" s="17">
        <f t="shared" si="2"/>
        <v>1868029</v>
      </c>
      <c r="M8" s="17">
        <f t="shared" si="3"/>
        <v>114116</v>
      </c>
      <c r="AC8" s="15" t="s">
        <v>653</v>
      </c>
      <c r="AD8" s="41" t="s">
        <v>650</v>
      </c>
      <c r="AE8" s="40" t="s">
        <v>654</v>
      </c>
      <c r="AF8" s="36">
        <f ca="1" t="shared" si="4"/>
        <v>7950</v>
      </c>
      <c r="AG8" s="40"/>
      <c r="AH8" s="122" t="str">
        <f>+'廃棄物事業経費（歳入）'!B8</f>
        <v>15100</v>
      </c>
      <c r="AI8" s="2">
        <v>8</v>
      </c>
      <c r="AK8" s="26" t="s">
        <v>655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1435124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1038679</v>
      </c>
      <c r="M9" s="17">
        <f t="shared" si="3"/>
        <v>0</v>
      </c>
      <c r="AC9" s="15" t="s">
        <v>80</v>
      </c>
      <c r="AD9" s="41" t="s">
        <v>650</v>
      </c>
      <c r="AE9" s="40" t="s">
        <v>656</v>
      </c>
      <c r="AF9" s="36">
        <f ca="1" t="shared" si="4"/>
        <v>1435124</v>
      </c>
      <c r="AG9" s="40"/>
      <c r="AH9" s="122" t="str">
        <f>+'廃棄物事業経費（歳入）'!B9</f>
        <v>15202</v>
      </c>
      <c r="AI9" s="2">
        <v>9</v>
      </c>
      <c r="AK9" s="26" t="s">
        <v>657</v>
      </c>
      <c r="AL9" s="28" t="s">
        <v>9</v>
      </c>
    </row>
    <row r="10" spans="2:38" ht="19.5" customHeight="1">
      <c r="B10" s="187" t="s">
        <v>658</v>
      </c>
      <c r="C10" s="189"/>
      <c r="D10" s="189"/>
      <c r="E10" s="17">
        <f t="shared" si="0"/>
        <v>5437164</v>
      </c>
      <c r="F10" s="17">
        <f t="shared" si="1"/>
        <v>1157998</v>
      </c>
      <c r="H10" s="178"/>
      <c r="I10" s="179"/>
      <c r="J10" s="169" t="s">
        <v>0</v>
      </c>
      <c r="K10" s="171"/>
      <c r="L10" s="17">
        <f t="shared" si="2"/>
        <v>24008</v>
      </c>
      <c r="M10" s="17">
        <f t="shared" si="3"/>
        <v>696</v>
      </c>
      <c r="AC10" s="15" t="s">
        <v>658</v>
      </c>
      <c r="AD10" s="41" t="s">
        <v>650</v>
      </c>
      <c r="AE10" s="40" t="s">
        <v>659</v>
      </c>
      <c r="AF10" s="36">
        <f ca="1" t="shared" si="4"/>
        <v>5437164</v>
      </c>
      <c r="AG10" s="40"/>
      <c r="AH10" s="122" t="str">
        <f>+'廃棄物事業経費（歳入）'!B10</f>
        <v>15204</v>
      </c>
      <c r="AI10" s="2">
        <v>10</v>
      </c>
      <c r="AK10" s="26" t="s">
        <v>660</v>
      </c>
      <c r="AL10" s="28" t="s">
        <v>10</v>
      </c>
    </row>
    <row r="11" spans="2:38" ht="19.5" customHeight="1">
      <c r="B11" s="187" t="s">
        <v>661</v>
      </c>
      <c r="C11" s="189"/>
      <c r="D11" s="189"/>
      <c r="E11" s="17">
        <f t="shared" si="0"/>
        <v>2556227</v>
      </c>
      <c r="F11" s="17">
        <f t="shared" si="1"/>
        <v>1261120</v>
      </c>
      <c r="H11" s="178"/>
      <c r="I11" s="190" t="s">
        <v>57</v>
      </c>
      <c r="J11" s="190"/>
      <c r="K11" s="190"/>
      <c r="L11" s="17">
        <f t="shared" si="2"/>
        <v>272917</v>
      </c>
      <c r="M11" s="17">
        <f t="shared" si="3"/>
        <v>33566</v>
      </c>
      <c r="AC11" s="15" t="s">
        <v>661</v>
      </c>
      <c r="AD11" s="41" t="s">
        <v>650</v>
      </c>
      <c r="AE11" s="40" t="s">
        <v>662</v>
      </c>
      <c r="AF11" s="36">
        <f ca="1" t="shared" si="4"/>
        <v>2556227</v>
      </c>
      <c r="AG11" s="40"/>
      <c r="AH11" s="122" t="str">
        <f>+'廃棄物事業経費（歳入）'!B11</f>
        <v>15205</v>
      </c>
      <c r="AI11" s="2">
        <v>11</v>
      </c>
      <c r="AK11" s="26" t="s">
        <v>663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1467663</v>
      </c>
      <c r="F12" s="17">
        <f t="shared" si="1"/>
        <v>100924</v>
      </c>
      <c r="H12" s="178"/>
      <c r="I12" s="190" t="s">
        <v>664</v>
      </c>
      <c r="J12" s="190"/>
      <c r="K12" s="190"/>
      <c r="L12" s="17">
        <f t="shared" si="2"/>
        <v>83416</v>
      </c>
      <c r="M12" s="17">
        <f t="shared" si="3"/>
        <v>0</v>
      </c>
      <c r="AC12" s="15" t="s">
        <v>0</v>
      </c>
      <c r="AD12" s="41" t="s">
        <v>650</v>
      </c>
      <c r="AE12" s="40" t="s">
        <v>665</v>
      </c>
      <c r="AF12" s="36">
        <f ca="1" t="shared" si="4"/>
        <v>1467663</v>
      </c>
      <c r="AG12" s="40"/>
      <c r="AH12" s="122" t="str">
        <f>+'廃棄物事業経費（歳入）'!B12</f>
        <v>15206</v>
      </c>
      <c r="AI12" s="2">
        <v>12</v>
      </c>
      <c r="AK12" s="26" t="s">
        <v>666</v>
      </c>
      <c r="AL12" s="28" t="s">
        <v>12</v>
      </c>
    </row>
    <row r="13" spans="2:38" ht="19.5" customHeight="1">
      <c r="B13" s="183" t="s">
        <v>667</v>
      </c>
      <c r="C13" s="191"/>
      <c r="D13" s="191"/>
      <c r="E13" s="18">
        <f>SUM(E7:E12)</f>
        <v>12011832</v>
      </c>
      <c r="F13" s="18">
        <f>SUM(F7:F12)</f>
        <v>2649957</v>
      </c>
      <c r="H13" s="178"/>
      <c r="I13" s="172" t="s">
        <v>515</v>
      </c>
      <c r="J13" s="173"/>
      <c r="K13" s="174"/>
      <c r="L13" s="19">
        <f>SUM(L7:L12)</f>
        <v>3287049</v>
      </c>
      <c r="M13" s="19">
        <f>SUM(M7:M12)</f>
        <v>290614</v>
      </c>
      <c r="AC13" s="15" t="s">
        <v>54</v>
      </c>
      <c r="AD13" s="41" t="s">
        <v>650</v>
      </c>
      <c r="AE13" s="40" t="s">
        <v>668</v>
      </c>
      <c r="AF13" s="36">
        <f ca="1" t="shared" si="4"/>
        <v>22580533</v>
      </c>
      <c r="AG13" s="40"/>
      <c r="AH13" s="122" t="str">
        <f>+'廃棄物事業経費（歳入）'!B13</f>
        <v>15208</v>
      </c>
      <c r="AI13" s="2">
        <v>13</v>
      </c>
      <c r="AK13" s="26" t="s">
        <v>669</v>
      </c>
      <c r="AL13" s="28" t="s">
        <v>13</v>
      </c>
    </row>
    <row r="14" spans="2:38" ht="19.5" customHeight="1">
      <c r="B14" s="20"/>
      <c r="C14" s="185" t="s">
        <v>670</v>
      </c>
      <c r="D14" s="186"/>
      <c r="E14" s="22">
        <f>E13-E11</f>
        <v>9455605</v>
      </c>
      <c r="F14" s="22">
        <f>F13-F11</f>
        <v>1388837</v>
      </c>
      <c r="H14" s="179"/>
      <c r="I14" s="20"/>
      <c r="J14" s="24"/>
      <c r="K14" s="21" t="s">
        <v>670</v>
      </c>
      <c r="L14" s="23">
        <f>L13-L12</f>
        <v>3203633</v>
      </c>
      <c r="M14" s="23">
        <f>M13-M12</f>
        <v>290614</v>
      </c>
      <c r="AC14" s="15" t="s">
        <v>77</v>
      </c>
      <c r="AD14" s="41" t="s">
        <v>650</v>
      </c>
      <c r="AE14" s="40" t="s">
        <v>671</v>
      </c>
      <c r="AF14" s="36">
        <f ca="1" t="shared" si="4"/>
        <v>105611</v>
      </c>
      <c r="AG14" s="40"/>
      <c r="AH14" s="122" t="str">
        <f>+'廃棄物事業経費（歳入）'!B14</f>
        <v>15209</v>
      </c>
      <c r="AI14" s="2">
        <v>14</v>
      </c>
      <c r="AK14" s="26" t="s">
        <v>672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22580533</v>
      </c>
      <c r="F15" s="17">
        <f>AF20</f>
        <v>4414621</v>
      </c>
      <c r="H15" s="175" t="s">
        <v>673</v>
      </c>
      <c r="I15" s="175" t="s">
        <v>674</v>
      </c>
      <c r="J15" s="16" t="s">
        <v>91</v>
      </c>
      <c r="K15" s="27"/>
      <c r="L15" s="17">
        <f aca="true" t="shared" si="5" ref="L15:L28">AF27</f>
        <v>2569793</v>
      </c>
      <c r="M15" s="17">
        <f aca="true" t="shared" si="6" ref="M15:M28">AF48</f>
        <v>833832</v>
      </c>
      <c r="AC15" s="15" t="s">
        <v>653</v>
      </c>
      <c r="AD15" s="41" t="s">
        <v>650</v>
      </c>
      <c r="AE15" s="40" t="s">
        <v>675</v>
      </c>
      <c r="AF15" s="36">
        <f ca="1" t="shared" si="4"/>
        <v>24304</v>
      </c>
      <c r="AG15" s="40"/>
      <c r="AH15" s="122" t="str">
        <f>+'廃棄物事業経費（歳入）'!B15</f>
        <v>15210</v>
      </c>
      <c r="AI15" s="2">
        <v>15</v>
      </c>
      <c r="AK15" s="26" t="s">
        <v>676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34592365</v>
      </c>
      <c r="F16" s="18">
        <f>SUM(F13,F15)</f>
        <v>7064578</v>
      </c>
      <c r="H16" s="176"/>
      <c r="I16" s="178"/>
      <c r="J16" s="178" t="s">
        <v>677</v>
      </c>
      <c r="K16" s="13" t="s">
        <v>93</v>
      </c>
      <c r="L16" s="17">
        <f t="shared" si="5"/>
        <v>698370</v>
      </c>
      <c r="M16" s="17">
        <f t="shared" si="6"/>
        <v>53197</v>
      </c>
      <c r="AC16" s="15" t="s">
        <v>80</v>
      </c>
      <c r="AD16" s="41" t="s">
        <v>650</v>
      </c>
      <c r="AE16" s="40" t="s">
        <v>678</v>
      </c>
      <c r="AF16" s="36">
        <f ca="1" t="shared" si="4"/>
        <v>0</v>
      </c>
      <c r="AG16" s="40"/>
      <c r="AH16" s="122" t="str">
        <f>+'廃棄物事業経費（歳入）'!B16</f>
        <v>15211</v>
      </c>
      <c r="AI16" s="2">
        <v>16</v>
      </c>
      <c r="AK16" s="26" t="s">
        <v>679</v>
      </c>
      <c r="AL16" s="28" t="s">
        <v>16</v>
      </c>
    </row>
    <row r="17" spans="2:38" ht="19.5" customHeight="1">
      <c r="B17" s="20"/>
      <c r="C17" s="185" t="s">
        <v>670</v>
      </c>
      <c r="D17" s="186"/>
      <c r="E17" s="22">
        <f>SUM(E14:E15)</f>
        <v>32036138</v>
      </c>
      <c r="F17" s="22">
        <f>SUM(F14:F15)</f>
        <v>5803458</v>
      </c>
      <c r="H17" s="176"/>
      <c r="I17" s="178"/>
      <c r="J17" s="178"/>
      <c r="K17" s="13" t="s">
        <v>95</v>
      </c>
      <c r="L17" s="17">
        <f t="shared" si="5"/>
        <v>1902956</v>
      </c>
      <c r="M17" s="17">
        <f t="shared" si="6"/>
        <v>308422</v>
      </c>
      <c r="AC17" s="15" t="s">
        <v>658</v>
      </c>
      <c r="AD17" s="41" t="s">
        <v>650</v>
      </c>
      <c r="AE17" s="40" t="s">
        <v>680</v>
      </c>
      <c r="AF17" s="36">
        <f ca="1" t="shared" si="4"/>
        <v>1157998</v>
      </c>
      <c r="AG17" s="40"/>
      <c r="AH17" s="122" t="str">
        <f>+'廃棄物事業経費（歳入）'!B17</f>
        <v>15212</v>
      </c>
      <c r="AI17" s="2">
        <v>17</v>
      </c>
      <c r="AK17" s="26" t="s">
        <v>681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225361</v>
      </c>
      <c r="M18" s="17">
        <f t="shared" si="6"/>
        <v>0</v>
      </c>
      <c r="AC18" s="15" t="s">
        <v>661</v>
      </c>
      <c r="AD18" s="41" t="s">
        <v>650</v>
      </c>
      <c r="AE18" s="40" t="s">
        <v>682</v>
      </c>
      <c r="AF18" s="36">
        <f ca="1" t="shared" si="4"/>
        <v>1261120</v>
      </c>
      <c r="AG18" s="40"/>
      <c r="AH18" s="122" t="str">
        <f>+'廃棄物事業経費（歳入）'!B18</f>
        <v>15213</v>
      </c>
      <c r="AI18" s="2">
        <v>18</v>
      </c>
      <c r="AK18" s="26" t="s">
        <v>683</v>
      </c>
      <c r="AL18" s="28" t="s">
        <v>18</v>
      </c>
    </row>
    <row r="19" spans="8:38" ht="19.5" customHeight="1">
      <c r="H19" s="176"/>
      <c r="I19" s="175" t="s">
        <v>684</v>
      </c>
      <c r="J19" s="169" t="s">
        <v>99</v>
      </c>
      <c r="K19" s="171"/>
      <c r="L19" s="17">
        <f t="shared" si="5"/>
        <v>453125</v>
      </c>
      <c r="M19" s="17">
        <f t="shared" si="6"/>
        <v>7896</v>
      </c>
      <c r="AC19" s="15" t="s">
        <v>0</v>
      </c>
      <c r="AD19" s="41" t="s">
        <v>650</v>
      </c>
      <c r="AE19" s="40" t="s">
        <v>685</v>
      </c>
      <c r="AF19" s="36">
        <f ca="1" t="shared" si="4"/>
        <v>100924</v>
      </c>
      <c r="AG19" s="40"/>
      <c r="AH19" s="122" t="str">
        <f>+'廃棄物事業経費（歳入）'!B19</f>
        <v>15216</v>
      </c>
      <c r="AI19" s="2">
        <v>19</v>
      </c>
      <c r="AK19" s="26" t="s">
        <v>686</v>
      </c>
      <c r="AL19" s="28" t="s">
        <v>19</v>
      </c>
    </row>
    <row r="20" spans="2:38" ht="19.5" customHeight="1">
      <c r="B20" s="187" t="s">
        <v>687</v>
      </c>
      <c r="C20" s="188"/>
      <c r="D20" s="188"/>
      <c r="E20" s="29">
        <f>E11</f>
        <v>2556227</v>
      </c>
      <c r="F20" s="29">
        <f>F11</f>
        <v>1261120</v>
      </c>
      <c r="H20" s="176"/>
      <c r="I20" s="178"/>
      <c r="J20" s="169" t="s">
        <v>101</v>
      </c>
      <c r="K20" s="171"/>
      <c r="L20" s="17">
        <f t="shared" si="5"/>
        <v>5962952</v>
      </c>
      <c r="M20" s="17">
        <f t="shared" si="6"/>
        <v>2074367</v>
      </c>
      <c r="AC20" s="15" t="s">
        <v>54</v>
      </c>
      <c r="AD20" s="41" t="s">
        <v>650</v>
      </c>
      <c r="AE20" s="40" t="s">
        <v>688</v>
      </c>
      <c r="AF20" s="36">
        <f ca="1" t="shared" si="4"/>
        <v>4414621</v>
      </c>
      <c r="AG20" s="40"/>
      <c r="AH20" s="122" t="str">
        <f>+'廃棄物事業経費（歳入）'!B20</f>
        <v>15217</v>
      </c>
      <c r="AI20" s="2">
        <v>20</v>
      </c>
      <c r="AK20" s="26" t="s">
        <v>689</v>
      </c>
      <c r="AL20" s="28" t="s">
        <v>20</v>
      </c>
    </row>
    <row r="21" spans="2:38" ht="19.5" customHeight="1">
      <c r="B21" s="187" t="s">
        <v>690</v>
      </c>
      <c r="C21" s="187"/>
      <c r="D21" s="187"/>
      <c r="E21" s="29">
        <f>L12+L27</f>
        <v>2680972</v>
      </c>
      <c r="F21" s="29">
        <f>M12+M27</f>
        <v>1281281</v>
      </c>
      <c r="H21" s="176"/>
      <c r="I21" s="179"/>
      <c r="J21" s="169" t="s">
        <v>103</v>
      </c>
      <c r="K21" s="171"/>
      <c r="L21" s="17">
        <f t="shared" si="5"/>
        <v>565777</v>
      </c>
      <c r="M21" s="17">
        <f t="shared" si="6"/>
        <v>675</v>
      </c>
      <c r="AB21" s="28" t="s">
        <v>41</v>
      </c>
      <c r="AC21" s="15" t="s">
        <v>691</v>
      </c>
      <c r="AD21" s="41" t="s">
        <v>692</v>
      </c>
      <c r="AE21" s="40" t="s">
        <v>651</v>
      </c>
      <c r="AF21" s="36">
        <f ca="1" t="shared" si="4"/>
        <v>0</v>
      </c>
      <c r="AG21" s="40"/>
      <c r="AH21" s="122" t="str">
        <f>+'廃棄物事業経費（歳入）'!B21</f>
        <v>15218</v>
      </c>
      <c r="AI21" s="2">
        <v>21</v>
      </c>
      <c r="AK21" s="26" t="s">
        <v>693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5344</v>
      </c>
      <c r="M22" s="17">
        <f t="shared" si="6"/>
        <v>0</v>
      </c>
      <c r="AB22" s="28" t="s">
        <v>41</v>
      </c>
      <c r="AC22" s="15" t="s">
        <v>694</v>
      </c>
      <c r="AD22" s="41" t="s">
        <v>692</v>
      </c>
      <c r="AE22" s="40" t="s">
        <v>654</v>
      </c>
      <c r="AF22" s="36">
        <f ca="1" t="shared" si="4"/>
        <v>1868029</v>
      </c>
      <c r="AH22" s="122" t="str">
        <f>+'廃棄物事業経費（歳入）'!B22</f>
        <v>15222</v>
      </c>
      <c r="AI22" s="2">
        <v>22</v>
      </c>
      <c r="AK22" s="26" t="s">
        <v>695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696</v>
      </c>
      <c r="J23" s="172" t="s">
        <v>99</v>
      </c>
      <c r="K23" s="174"/>
      <c r="L23" s="17">
        <f t="shared" si="5"/>
        <v>7838299</v>
      </c>
      <c r="M23" s="17">
        <f t="shared" si="6"/>
        <v>1319498</v>
      </c>
      <c r="AB23" s="28" t="s">
        <v>41</v>
      </c>
      <c r="AC23" s="1" t="s">
        <v>697</v>
      </c>
      <c r="AD23" s="41" t="s">
        <v>692</v>
      </c>
      <c r="AE23" s="35" t="s">
        <v>656</v>
      </c>
      <c r="AF23" s="36">
        <f ca="1" t="shared" si="4"/>
        <v>1038679</v>
      </c>
      <c r="AH23" s="122" t="str">
        <f>+'廃棄物事業経費（歳入）'!B23</f>
        <v>15223</v>
      </c>
      <c r="AI23" s="2">
        <v>23</v>
      </c>
      <c r="AK23" s="26" t="s">
        <v>698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5425810</v>
      </c>
      <c r="M24" s="17">
        <f t="shared" si="6"/>
        <v>605429</v>
      </c>
      <c r="AB24" s="28" t="s">
        <v>41</v>
      </c>
      <c r="AC24" s="15" t="s">
        <v>0</v>
      </c>
      <c r="AD24" s="41" t="s">
        <v>692</v>
      </c>
      <c r="AE24" s="40" t="s">
        <v>659</v>
      </c>
      <c r="AF24" s="36">
        <f ca="1" t="shared" si="4"/>
        <v>24008</v>
      </c>
      <c r="AH24" s="122" t="str">
        <f>+'廃棄物事業経費（歳入）'!B24</f>
        <v>15224</v>
      </c>
      <c r="AI24" s="2">
        <v>24</v>
      </c>
      <c r="AK24" s="26" t="s">
        <v>699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956496</v>
      </c>
      <c r="M25" s="17">
        <f t="shared" si="6"/>
        <v>12199</v>
      </c>
      <c r="AB25" s="28" t="s">
        <v>41</v>
      </c>
      <c r="AC25" s="15" t="s">
        <v>57</v>
      </c>
      <c r="AD25" s="41" t="s">
        <v>692</v>
      </c>
      <c r="AE25" s="40" t="s">
        <v>662</v>
      </c>
      <c r="AF25" s="36">
        <f ca="1" t="shared" si="4"/>
        <v>272917</v>
      </c>
      <c r="AH25" s="122" t="str">
        <f>+'廃棄物事業経費（歳入）'!B25</f>
        <v>15225</v>
      </c>
      <c r="AI25" s="2">
        <v>25</v>
      </c>
      <c r="AK25" s="26" t="s">
        <v>700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715577</v>
      </c>
      <c r="M26" s="17">
        <f t="shared" si="6"/>
        <v>45786</v>
      </c>
      <c r="AB26" s="28" t="s">
        <v>41</v>
      </c>
      <c r="AC26" s="1" t="s">
        <v>664</v>
      </c>
      <c r="AD26" s="41" t="s">
        <v>692</v>
      </c>
      <c r="AE26" s="35" t="s">
        <v>665</v>
      </c>
      <c r="AF26" s="36">
        <f ca="1" t="shared" si="4"/>
        <v>83416</v>
      </c>
      <c r="AH26" s="122" t="str">
        <f>+'廃棄物事業経費（歳入）'!B26</f>
        <v>15226</v>
      </c>
      <c r="AI26" s="2">
        <v>26</v>
      </c>
      <c r="AK26" s="26" t="s">
        <v>701</v>
      </c>
      <c r="AL26" s="28" t="s">
        <v>26</v>
      </c>
    </row>
    <row r="27" spans="8:38" ht="19.5" customHeight="1">
      <c r="H27" s="176"/>
      <c r="I27" s="169" t="s">
        <v>664</v>
      </c>
      <c r="J27" s="170"/>
      <c r="K27" s="171"/>
      <c r="L27" s="17">
        <f t="shared" si="5"/>
        <v>2597556</v>
      </c>
      <c r="M27" s="17">
        <f t="shared" si="6"/>
        <v>1281281</v>
      </c>
      <c r="AB27" s="28" t="s">
        <v>41</v>
      </c>
      <c r="AC27" s="1" t="s">
        <v>702</v>
      </c>
      <c r="AD27" s="41" t="s">
        <v>692</v>
      </c>
      <c r="AE27" s="35" t="s">
        <v>703</v>
      </c>
      <c r="AF27" s="36">
        <f ca="1" t="shared" si="4"/>
        <v>2569793</v>
      </c>
      <c r="AH27" s="122" t="str">
        <f>+'廃棄物事業経費（歳入）'!B27</f>
        <v>15227</v>
      </c>
      <c r="AI27" s="2">
        <v>27</v>
      </c>
      <c r="AK27" s="26" t="s">
        <v>704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27706</v>
      </c>
      <c r="M28" s="17">
        <f t="shared" si="6"/>
        <v>52912</v>
      </c>
      <c r="AB28" s="28" t="s">
        <v>41</v>
      </c>
      <c r="AC28" s="1" t="s">
        <v>705</v>
      </c>
      <c r="AD28" s="41" t="s">
        <v>692</v>
      </c>
      <c r="AE28" s="35" t="s">
        <v>671</v>
      </c>
      <c r="AF28" s="36">
        <f ca="1" t="shared" si="4"/>
        <v>698370</v>
      </c>
      <c r="AH28" s="122" t="str">
        <f>+'廃棄物事業経費（歳入）'!B28</f>
        <v>15307</v>
      </c>
      <c r="AI28" s="2">
        <v>28</v>
      </c>
      <c r="AK28" s="26" t="s">
        <v>706</v>
      </c>
      <c r="AL28" s="28" t="s">
        <v>28</v>
      </c>
    </row>
    <row r="29" spans="8:38" ht="19.5" customHeight="1">
      <c r="H29" s="176"/>
      <c r="I29" s="172" t="s">
        <v>515</v>
      </c>
      <c r="J29" s="173"/>
      <c r="K29" s="174"/>
      <c r="L29" s="19">
        <f>SUM(L15:L28)</f>
        <v>29945122</v>
      </c>
      <c r="M29" s="19">
        <f>SUM(M15:M28)</f>
        <v>6595494</v>
      </c>
      <c r="AB29" s="28" t="s">
        <v>41</v>
      </c>
      <c r="AC29" s="1" t="s">
        <v>707</v>
      </c>
      <c r="AD29" s="41" t="s">
        <v>692</v>
      </c>
      <c r="AE29" s="35" t="s">
        <v>675</v>
      </c>
      <c r="AF29" s="36">
        <f ca="1" t="shared" si="4"/>
        <v>1902956</v>
      </c>
      <c r="AH29" s="122" t="str">
        <f>+'廃棄物事業経費（歳入）'!B29</f>
        <v>15342</v>
      </c>
      <c r="AI29" s="2">
        <v>29</v>
      </c>
      <c r="AK29" s="26" t="s">
        <v>708</v>
      </c>
      <c r="AL29" s="28" t="s">
        <v>29</v>
      </c>
    </row>
    <row r="30" spans="8:38" ht="19.5" customHeight="1">
      <c r="H30" s="177"/>
      <c r="I30" s="20"/>
      <c r="J30" s="24"/>
      <c r="K30" s="21" t="s">
        <v>670</v>
      </c>
      <c r="L30" s="23">
        <f>L29-L27</f>
        <v>27347566</v>
      </c>
      <c r="M30" s="23">
        <f>M29-M27</f>
        <v>5314213</v>
      </c>
      <c r="AB30" s="28" t="s">
        <v>41</v>
      </c>
      <c r="AC30" s="1" t="s">
        <v>709</v>
      </c>
      <c r="AD30" s="41" t="s">
        <v>692</v>
      </c>
      <c r="AE30" s="35" t="s">
        <v>678</v>
      </c>
      <c r="AF30" s="36">
        <f ca="1" t="shared" si="4"/>
        <v>225361</v>
      </c>
      <c r="AH30" s="122" t="str">
        <f>+'廃棄物事業経費（歳入）'!B30</f>
        <v>15361</v>
      </c>
      <c r="AI30" s="2">
        <v>30</v>
      </c>
      <c r="AK30" s="26" t="s">
        <v>710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1370555</v>
      </c>
      <c r="M31" s="17">
        <f>AF62</f>
        <v>168109</v>
      </c>
      <c r="AB31" s="28" t="s">
        <v>41</v>
      </c>
      <c r="AC31" s="1" t="s">
        <v>711</v>
      </c>
      <c r="AD31" s="41" t="s">
        <v>692</v>
      </c>
      <c r="AE31" s="35" t="s">
        <v>682</v>
      </c>
      <c r="AF31" s="36">
        <f ca="1" t="shared" si="4"/>
        <v>453125</v>
      </c>
      <c r="AH31" s="122" t="str">
        <f>+'廃棄物事業経費（歳入）'!B31</f>
        <v>15385</v>
      </c>
      <c r="AI31" s="2">
        <v>31</v>
      </c>
      <c r="AK31" s="26" t="s">
        <v>712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34602726</v>
      </c>
      <c r="M32" s="19">
        <f>SUM(M13,M29,M31)</f>
        <v>7054217</v>
      </c>
      <c r="AB32" s="28" t="s">
        <v>41</v>
      </c>
      <c r="AC32" s="1" t="s">
        <v>713</v>
      </c>
      <c r="AD32" s="41" t="s">
        <v>692</v>
      </c>
      <c r="AE32" s="35" t="s">
        <v>685</v>
      </c>
      <c r="AF32" s="36">
        <f ca="1" t="shared" si="4"/>
        <v>5962952</v>
      </c>
      <c r="AH32" s="122" t="str">
        <f>+'廃棄物事業経費（歳入）'!B32</f>
        <v>15405</v>
      </c>
      <c r="AI32" s="2">
        <v>32</v>
      </c>
      <c r="AK32" s="26" t="s">
        <v>714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670</v>
      </c>
      <c r="L33" s="23">
        <f>SUM(L14,L30,L31)</f>
        <v>31921754</v>
      </c>
      <c r="M33" s="23">
        <f>SUM(M14,M30,M31)</f>
        <v>5772936</v>
      </c>
      <c r="AB33" s="28" t="s">
        <v>41</v>
      </c>
      <c r="AC33" s="1" t="s">
        <v>715</v>
      </c>
      <c r="AD33" s="41" t="s">
        <v>692</v>
      </c>
      <c r="AE33" s="35" t="s">
        <v>688</v>
      </c>
      <c r="AF33" s="36">
        <f ca="1" t="shared" si="4"/>
        <v>565777</v>
      </c>
      <c r="AH33" s="122" t="str">
        <f>+'廃棄物事業経費（歳入）'!B33</f>
        <v>15461</v>
      </c>
      <c r="AI33" s="2">
        <v>33</v>
      </c>
      <c r="AK33" s="26" t="s">
        <v>716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692</v>
      </c>
      <c r="AE34" s="35" t="s">
        <v>717</v>
      </c>
      <c r="AF34" s="36">
        <f ca="1" t="shared" si="4"/>
        <v>5344</v>
      </c>
      <c r="AH34" s="122" t="str">
        <f>+'廃棄物事業経費（歳入）'!B34</f>
        <v>15482</v>
      </c>
      <c r="AI34" s="2">
        <v>34</v>
      </c>
      <c r="AK34" s="26" t="s">
        <v>718</v>
      </c>
      <c r="AL34" s="28" t="s">
        <v>34</v>
      </c>
    </row>
    <row r="35" spans="28:35" ht="14.25" hidden="1">
      <c r="AB35" s="28" t="s">
        <v>41</v>
      </c>
      <c r="AC35" s="1" t="s">
        <v>719</v>
      </c>
      <c r="AD35" s="41" t="s">
        <v>692</v>
      </c>
      <c r="AE35" s="35" t="s">
        <v>720</v>
      </c>
      <c r="AF35" s="36">
        <f ca="1" t="shared" si="4"/>
        <v>7838299</v>
      </c>
      <c r="AH35" s="122" t="str">
        <f>+'廃棄物事業経費（歳入）'!B35</f>
        <v>15504</v>
      </c>
      <c r="AI35" s="2">
        <v>35</v>
      </c>
    </row>
    <row r="36" spans="28:35" ht="14.25" hidden="1">
      <c r="AB36" s="28" t="s">
        <v>41</v>
      </c>
      <c r="AC36" s="1" t="s">
        <v>721</v>
      </c>
      <c r="AD36" s="41" t="s">
        <v>692</v>
      </c>
      <c r="AE36" s="35" t="s">
        <v>722</v>
      </c>
      <c r="AF36" s="36">
        <f ca="1" t="shared" si="4"/>
        <v>5425810</v>
      </c>
      <c r="AH36" s="122" t="str">
        <f>+'廃棄物事業経費（歳入）'!B36</f>
        <v>15581</v>
      </c>
      <c r="AI36" s="2">
        <v>36</v>
      </c>
    </row>
    <row r="37" spans="28:35" ht="14.25" hidden="1">
      <c r="AB37" s="28" t="s">
        <v>41</v>
      </c>
      <c r="AC37" s="1" t="s">
        <v>723</v>
      </c>
      <c r="AD37" s="41" t="s">
        <v>692</v>
      </c>
      <c r="AE37" s="35" t="s">
        <v>724</v>
      </c>
      <c r="AF37" s="36">
        <f ca="1" t="shared" si="4"/>
        <v>956496</v>
      </c>
      <c r="AH37" s="122" t="str">
        <f>+'廃棄物事業経費（歳入）'!B37</f>
        <v>15586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692</v>
      </c>
      <c r="AE38" s="35" t="s">
        <v>725</v>
      </c>
      <c r="AF38" s="35">
        <f ca="1" t="shared" si="4"/>
        <v>715577</v>
      </c>
      <c r="AH38" s="122" t="str">
        <f>+'廃棄物事業経費（歳入）'!B38</f>
        <v>15815</v>
      </c>
      <c r="AI38" s="2">
        <v>38</v>
      </c>
    </row>
    <row r="39" spans="28:35" ht="14.25" hidden="1">
      <c r="AB39" s="28" t="s">
        <v>41</v>
      </c>
      <c r="AC39" s="1" t="s">
        <v>664</v>
      </c>
      <c r="AD39" s="41" t="s">
        <v>692</v>
      </c>
      <c r="AE39" s="35" t="s">
        <v>726</v>
      </c>
      <c r="AF39" s="35">
        <f aca="true" ca="1" t="shared" si="7" ref="AF39:AF70">IF(AF$2=0,INDIRECT("'"&amp;AD39&amp;"'!"&amp;AE39&amp;$AI$2),0)</f>
        <v>2597556</v>
      </c>
      <c r="AH39" s="122" t="str">
        <f>+'廃棄物事業経費（歳入）'!B39</f>
        <v>15828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692</v>
      </c>
      <c r="AE40" s="35" t="s">
        <v>727</v>
      </c>
      <c r="AF40" s="35">
        <f ca="1" t="shared" si="7"/>
        <v>27706</v>
      </c>
      <c r="AH40" s="122" t="str">
        <f>+'廃棄物事業経費（歳入）'!B40</f>
        <v>15832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692</v>
      </c>
      <c r="AE41" s="35" t="s">
        <v>728</v>
      </c>
      <c r="AF41" s="35">
        <f ca="1" t="shared" si="7"/>
        <v>1370555</v>
      </c>
      <c r="AH41" s="122" t="str">
        <f>+'廃棄物事業経費（歳入）'!B41</f>
        <v>15838</v>
      </c>
      <c r="AI41" s="2">
        <v>41</v>
      </c>
    </row>
    <row r="42" spans="28:35" ht="14.25" hidden="1">
      <c r="AB42" s="28" t="s">
        <v>43</v>
      </c>
      <c r="AC42" s="15" t="s">
        <v>691</v>
      </c>
      <c r="AD42" s="41" t="s">
        <v>692</v>
      </c>
      <c r="AE42" s="35" t="s">
        <v>729</v>
      </c>
      <c r="AF42" s="35">
        <f ca="1" t="shared" si="7"/>
        <v>142236</v>
      </c>
      <c r="AH42" s="122" t="str">
        <f>+'廃棄物事業経費（歳入）'!B42</f>
        <v>15893</v>
      </c>
      <c r="AI42" s="2">
        <v>42</v>
      </c>
    </row>
    <row r="43" spans="28:35" ht="14.25" hidden="1">
      <c r="AB43" s="28" t="s">
        <v>43</v>
      </c>
      <c r="AC43" s="15" t="s">
        <v>694</v>
      </c>
      <c r="AD43" s="41" t="s">
        <v>692</v>
      </c>
      <c r="AE43" s="35" t="s">
        <v>730</v>
      </c>
      <c r="AF43" s="35">
        <f ca="1" t="shared" si="7"/>
        <v>114116</v>
      </c>
      <c r="AH43" s="122" t="str">
        <f>+'廃棄物事業経費（歳入）'!B43</f>
        <v>15900</v>
      </c>
      <c r="AI43" s="2">
        <v>43</v>
      </c>
    </row>
    <row r="44" spans="28:35" ht="14.25" hidden="1">
      <c r="AB44" s="28" t="s">
        <v>43</v>
      </c>
      <c r="AC44" s="1" t="s">
        <v>697</v>
      </c>
      <c r="AD44" s="41" t="s">
        <v>692</v>
      </c>
      <c r="AE44" s="35" t="s">
        <v>731</v>
      </c>
      <c r="AF44" s="35">
        <f ca="1" t="shared" si="7"/>
        <v>0</v>
      </c>
      <c r="AH44" s="122" t="str">
        <f>+'廃棄物事業経費（歳入）'!B44</f>
        <v>15906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692</v>
      </c>
      <c r="AE45" s="35" t="s">
        <v>732</v>
      </c>
      <c r="AF45" s="35">
        <f ca="1" t="shared" si="7"/>
        <v>696</v>
      </c>
      <c r="AH45" s="122" t="str">
        <f>+'廃棄物事業経費（歳入）'!B45</f>
        <v>15912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692</v>
      </c>
      <c r="AE46" s="35" t="s">
        <v>733</v>
      </c>
      <c r="AF46" s="35">
        <f ca="1" t="shared" si="7"/>
        <v>33566</v>
      </c>
      <c r="AH46" s="122" t="str">
        <f>+'廃棄物事業経費（歳入）'!B46</f>
        <v>15940</v>
      </c>
      <c r="AI46" s="2">
        <v>46</v>
      </c>
    </row>
    <row r="47" spans="28:35" ht="14.25" hidden="1">
      <c r="AB47" s="28" t="s">
        <v>43</v>
      </c>
      <c r="AC47" s="1" t="s">
        <v>664</v>
      </c>
      <c r="AD47" s="41" t="s">
        <v>692</v>
      </c>
      <c r="AE47" s="35" t="s">
        <v>734</v>
      </c>
      <c r="AF47" s="35">
        <f ca="1" t="shared" si="7"/>
        <v>0</v>
      </c>
      <c r="AH47" s="122" t="str">
        <f>+'廃棄物事業経費（歳入）'!B47</f>
        <v>15947</v>
      </c>
      <c r="AI47" s="2">
        <v>47</v>
      </c>
    </row>
    <row r="48" spans="28:35" ht="14.25" hidden="1">
      <c r="AB48" s="28" t="s">
        <v>43</v>
      </c>
      <c r="AC48" s="1" t="s">
        <v>702</v>
      </c>
      <c r="AD48" s="41" t="s">
        <v>692</v>
      </c>
      <c r="AE48" s="35" t="s">
        <v>735</v>
      </c>
      <c r="AF48" s="35">
        <f ca="1" t="shared" si="7"/>
        <v>833832</v>
      </c>
      <c r="AH48" s="122" t="str">
        <f>+'廃棄物事業経費（歳入）'!B48</f>
        <v>15948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705</v>
      </c>
      <c r="AD49" s="41" t="s">
        <v>692</v>
      </c>
      <c r="AE49" s="35" t="s">
        <v>736</v>
      </c>
      <c r="AF49" s="35">
        <f ca="1" t="shared" si="7"/>
        <v>53197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707</v>
      </c>
      <c r="AD50" s="41" t="s">
        <v>692</v>
      </c>
      <c r="AE50" s="35" t="s">
        <v>737</v>
      </c>
      <c r="AF50" s="35">
        <f ca="1" t="shared" si="7"/>
        <v>308422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709</v>
      </c>
      <c r="AD51" s="41" t="s">
        <v>692</v>
      </c>
      <c r="AE51" s="35" t="s">
        <v>738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711</v>
      </c>
      <c r="AD52" s="41" t="s">
        <v>692</v>
      </c>
      <c r="AE52" s="35" t="s">
        <v>739</v>
      </c>
      <c r="AF52" s="35">
        <f ca="1" t="shared" si="7"/>
        <v>7896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713</v>
      </c>
      <c r="AD53" s="41" t="s">
        <v>692</v>
      </c>
      <c r="AE53" s="35" t="s">
        <v>740</v>
      </c>
      <c r="AF53" s="35">
        <f ca="1" t="shared" si="7"/>
        <v>2074367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715</v>
      </c>
      <c r="AD54" s="41" t="s">
        <v>692</v>
      </c>
      <c r="AE54" s="35" t="s">
        <v>741</v>
      </c>
      <c r="AF54" s="35">
        <f ca="1" t="shared" si="7"/>
        <v>675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692</v>
      </c>
      <c r="AE55" s="35" t="s">
        <v>742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719</v>
      </c>
      <c r="AD56" s="41" t="s">
        <v>692</v>
      </c>
      <c r="AE56" s="35" t="s">
        <v>743</v>
      </c>
      <c r="AF56" s="35">
        <f ca="1" t="shared" si="7"/>
        <v>1319498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721</v>
      </c>
      <c r="AD57" s="41" t="s">
        <v>692</v>
      </c>
      <c r="AE57" s="35" t="s">
        <v>744</v>
      </c>
      <c r="AF57" s="35">
        <f ca="1" t="shared" si="7"/>
        <v>605429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723</v>
      </c>
      <c r="AD58" s="41" t="s">
        <v>692</v>
      </c>
      <c r="AE58" s="35" t="s">
        <v>745</v>
      </c>
      <c r="AF58" s="35">
        <f ca="1" t="shared" si="7"/>
        <v>12199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692</v>
      </c>
      <c r="AE59" s="35" t="s">
        <v>746</v>
      </c>
      <c r="AF59" s="35">
        <f ca="1" t="shared" si="7"/>
        <v>45786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664</v>
      </c>
      <c r="AD60" s="41" t="s">
        <v>692</v>
      </c>
      <c r="AE60" s="35" t="s">
        <v>747</v>
      </c>
      <c r="AF60" s="35">
        <f ca="1" t="shared" si="7"/>
        <v>1281281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692</v>
      </c>
      <c r="AE61" s="35" t="s">
        <v>748</v>
      </c>
      <c r="AF61" s="35">
        <f ca="1" t="shared" si="7"/>
        <v>52912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692</v>
      </c>
      <c r="AE62" s="35" t="s">
        <v>749</v>
      </c>
      <c r="AF62" s="35">
        <f ca="1" t="shared" si="7"/>
        <v>168109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2011-03-29T13:58:06Z</dcterms:modified>
  <cp:category/>
  <cp:version/>
  <cp:contentType/>
  <cp:contentStatus/>
</cp:coreProperties>
</file>