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'組合分担金内訳'!$2:$40</definedName>
    <definedName name="_xlnm.Print_Area" localSheetId="3">'廃棄物事業経費（歳出）'!$2:$47</definedName>
    <definedName name="_xlnm.Print_Area" localSheetId="2">'廃棄物事業経費（歳入）'!$2:$47</definedName>
    <definedName name="_xlnm.Print_Area" localSheetId="0">'廃棄物事業経費（市町村）'!$2:$40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<sst xmlns="http://schemas.openxmlformats.org/spreadsheetml/2006/main" count="2140" uniqueCount="765">
  <si>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</si>
  <si>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</si>
  <si>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</si>
  <si>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</si>
  <si>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</si>
  <si>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</si>
  <si>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</si>
  <si>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</si>
  <si>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</si>
  <si>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</si>
  <si>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</si>
  <si>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</si>
  <si>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</si>
  <si>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</si>
  <si>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</si>
  <si>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</si>
  <si>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</si>
  <si>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</si>
  <si>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</si>
  <si>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</si>
  <si>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</si>
  <si>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</si>
  <si>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</si>
  <si>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</si>
  <si>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</si>
  <si>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</si>
  <si>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</si>
  <si>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</si>
  <si>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</si>
  <si>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</si>
  <si>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</si>
  <si>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</si>
  <si>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</si>
  <si>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</si>
  <si>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</si>
  <si>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</si>
  <si>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</si>
  <si>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</si>
  <si>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</si>
  <si>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</si>
  <si>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</si>
  <si>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</si>
  <si>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</si>
  <si>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</si>
  <si>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</si>
  <si>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</si>
  <si>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</si>
  <si>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</si>
  <si>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</si>
  <si>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</si>
  <si>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</si>
  <si>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</si>
  <si>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</si>
  <si>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</si>
  <si>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</si>
  <si>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</si>
  <si>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</si>
  <si>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</si>
  <si>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</si>
  <si>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</si>
  <si>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</si>
  <si>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</si>
  <si>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</si>
  <si>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</si>
  <si>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</si>
  <si>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</si>
  <si>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</si>
  <si>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</si>
  <si>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</si>
  <si>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</si>
  <si>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</si>
  <si>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</si>
  <si>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</si>
  <si>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</si>
  <si>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</si>
  <si>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</si>
  <si>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</si>
  <si>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</si>
  <si>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</si>
  <si>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</si>
  <si>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</si>
  <si>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</si>
  <si>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</si>
  <si>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</si>
  <si>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</si>
  <si>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</si>
  <si>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</si>
  <si>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</si>
  <si>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</si>
  <si>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</si>
  <si>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</si>
  <si>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</si>
  <si>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</si>
  <si>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</si>
  <si>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</si>
  <si>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</si>
  <si>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</si>
  <si>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</si>
  <si>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</si>
  <si>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</si>
  <si>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</si>
  <si>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</si>
  <si>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</si>
  <si>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</si>
  <si>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</si>
  <si>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</si>
  <si>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神奈川県</t>
  </si>
  <si>
    <t>14000</t>
  </si>
  <si>
    <t>14000</t>
  </si>
  <si>
    <t>-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</si>
  <si>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</si>
  <si>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</si>
  <si>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</si>
  <si>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</si>
  <si>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</si>
  <si>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</si>
  <si>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</si>
  <si>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</si>
  <si>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</si>
  <si>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</si>
  <si>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</si>
  <si>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</si>
  <si>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</si>
  <si>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</si>
  <si>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</si>
  <si>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</si>
  <si>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</si>
  <si>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</si>
  <si>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</si>
  <si>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</si>
  <si>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</si>
  <si>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</si>
  <si>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</si>
  <si>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</si>
  <si>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</si>
  <si>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</si>
  <si>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</si>
  <si>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</si>
  <si>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</si>
  <si>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</si>
  <si>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</si>
  <si>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</si>
  <si>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</si>
  <si>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</si>
  <si>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</si>
  <si>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</si>
  <si>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</si>
  <si>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</si>
  <si>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</si>
  <si>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</si>
  <si>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</si>
  <si>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</si>
  <si>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</si>
  <si>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</si>
  <si>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</si>
  <si>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</si>
  <si>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</si>
  <si>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</si>
  <si>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</si>
  <si>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</si>
  <si>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</si>
  <si>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</si>
  <si>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</si>
  <si>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</si>
  <si>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</si>
  <si>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</si>
  <si>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</si>
  <si>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</si>
  <si>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</si>
  <si>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</si>
  <si>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</si>
  <si>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</si>
  <si>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</si>
  <si>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</si>
  <si>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</si>
  <si>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</si>
  <si>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</si>
  <si>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</si>
  <si>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</si>
  <si>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</si>
  <si>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</si>
  <si>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</si>
  <si>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</si>
  <si>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</si>
  <si>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</si>
  <si>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</si>
  <si>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</si>
  <si>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</si>
  <si>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</si>
  <si>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</si>
  <si>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</si>
  <si>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</si>
  <si>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</si>
  <si>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</si>
  <si>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</si>
  <si>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</si>
  <si>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</si>
  <si>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</si>
  <si>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</si>
  <si>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</si>
  <si>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</si>
  <si>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</si>
  <si>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</si>
  <si>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</si>
  <si>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</si>
  <si>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</si>
  <si>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</si>
  <si>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</si>
  <si>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</si>
  <si>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</si>
  <si>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</si>
  <si>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</si>
  <si>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</si>
  <si>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</si>
  <si>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</si>
  <si>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</si>
  <si>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</si>
  <si>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</si>
  <si>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</si>
  <si>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</si>
  <si>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</si>
  <si>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</si>
  <si>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</si>
  <si>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</si>
  <si>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</si>
  <si>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</si>
  <si>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</si>
  <si>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</si>
  <si>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</si>
  <si>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</si>
  <si>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</si>
  <si>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</si>
  <si>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</si>
  <si>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</si>
  <si>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</si>
  <si>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</si>
  <si>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</si>
  <si>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</si>
  <si>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</si>
  <si>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</si>
  <si>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</si>
  <si>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</si>
  <si>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</si>
  <si>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</si>
  <si>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</si>
  <si>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</si>
  <si>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</si>
  <si>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</si>
  <si>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</si>
  <si>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</si>
  <si>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</si>
  <si>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</si>
  <si>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</si>
  <si>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</si>
  <si>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</si>
  <si>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</si>
  <si>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</si>
  <si>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神奈川県</t>
  </si>
  <si>
    <t>14000</t>
  </si>
  <si>
    <t>-</t>
  </si>
  <si>
    <t>神奈川県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</si>
  <si>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</si>
  <si>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</si>
  <si>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</si>
  <si>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</si>
  <si>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</si>
  <si>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</si>
  <si>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</si>
  <si>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</si>
  <si>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</si>
  <si>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</si>
  <si>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</si>
  <si>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</si>
  <si>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</si>
  <si>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</si>
  <si>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</si>
  <si>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</si>
  <si>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</si>
  <si>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</si>
  <si>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</si>
  <si>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</si>
  <si>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</si>
  <si>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</si>
  <si>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</si>
  <si>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</si>
  <si>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</si>
  <si>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</si>
  <si>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その他</t>
  </si>
  <si>
    <t>国庫支出金</t>
  </si>
  <si>
    <t>（市区町村
分担金）</t>
  </si>
  <si>
    <t>使用料及び
手数料</t>
  </si>
  <si>
    <t>（市区町村
分担金）</t>
  </si>
  <si>
    <t>（千円）</t>
  </si>
  <si>
    <t>（千円）</t>
  </si>
  <si>
    <t>（千円）</t>
  </si>
  <si>
    <t>（千円）</t>
  </si>
  <si>
    <t>（千円）</t>
  </si>
  <si>
    <t>神奈川県</t>
  </si>
  <si>
    <t>14000</t>
  </si>
  <si>
    <t>合計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</si>
  <si>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</si>
  <si>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</si>
  <si>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</si>
  <si>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</si>
  <si>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</si>
  <si>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</si>
  <si>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</si>
  <si>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</si>
  <si>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</si>
  <si>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</si>
  <si>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</si>
  <si>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</si>
  <si>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</si>
  <si>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</si>
  <si>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</si>
  <si>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</si>
  <si>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</si>
  <si>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</si>
  <si>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</si>
  <si>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</si>
  <si>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</si>
  <si>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</si>
  <si>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</si>
  <si>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</si>
  <si>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</si>
  <si>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</si>
  <si>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</si>
  <si>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</si>
  <si>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</si>
  <si>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</si>
  <si>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</si>
  <si>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</si>
  <si>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</si>
  <si>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</si>
  <si>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</si>
  <si>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</si>
  <si>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</si>
  <si>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</si>
  <si>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</si>
  <si>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</si>
  <si>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</si>
  <si>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</si>
  <si>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</si>
  <si>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</si>
  <si>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</si>
  <si>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</si>
  <si>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</si>
  <si>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</si>
  <si>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</si>
  <si>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</si>
  <si>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</si>
  <si>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</si>
  <si>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</si>
  <si>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</si>
  <si>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</si>
  <si>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</si>
  <si>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</si>
  <si>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</si>
  <si>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</si>
  <si>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</si>
  <si>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</si>
  <si>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</si>
  <si>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</si>
  <si>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</si>
  <si>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</si>
  <si>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</si>
  <si>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</si>
  <si>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</si>
  <si>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</si>
  <si>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</si>
  <si>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</si>
  <si>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</si>
  <si>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</si>
  <si>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</si>
  <si>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</si>
  <si>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</si>
  <si>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</si>
  <si>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</si>
  <si>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</si>
  <si>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</si>
  <si>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</si>
  <si>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</si>
  <si>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</si>
  <si>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</si>
  <si>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</si>
  <si>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</si>
  <si>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</si>
  <si>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</si>
  <si>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</si>
  <si>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</si>
  <si>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</si>
  <si>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</si>
  <si>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</si>
  <si>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</si>
  <si>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</si>
  <si>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</si>
  <si>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</si>
  <si>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</si>
  <si>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</si>
  <si>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</si>
  <si>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</si>
  <si>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</si>
  <si>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</si>
  <si>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</si>
  <si>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</si>
  <si>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</si>
  <si>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</si>
  <si>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</si>
  <si>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</si>
  <si>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14000</t>
  </si>
  <si>
    <t>14100</t>
  </si>
  <si>
    <t>横浜市</t>
  </si>
  <si>
    <t>14130</t>
  </si>
  <si>
    <t>14201</t>
  </si>
  <si>
    <t>横須賀市</t>
  </si>
  <si>
    <t>14203</t>
  </si>
  <si>
    <t>14204</t>
  </si>
  <si>
    <t>鎌倉市</t>
  </si>
  <si>
    <t>14205</t>
  </si>
  <si>
    <t>14206</t>
  </si>
  <si>
    <t>小田原市</t>
  </si>
  <si>
    <t>14207</t>
  </si>
  <si>
    <t>14208</t>
  </si>
  <si>
    <t>逗子市</t>
  </si>
  <si>
    <t>14209</t>
  </si>
  <si>
    <t>14210</t>
  </si>
  <si>
    <t>三浦市</t>
  </si>
  <si>
    <t>14211</t>
  </si>
  <si>
    <t>14212</t>
  </si>
  <si>
    <t>厚木市</t>
  </si>
  <si>
    <t>14213</t>
  </si>
  <si>
    <t>14214</t>
  </si>
  <si>
    <t>伊勢原市</t>
  </si>
  <si>
    <t>14215</t>
  </si>
  <si>
    <t>14216</t>
  </si>
  <si>
    <t>座間市</t>
  </si>
  <si>
    <t>14217</t>
  </si>
  <si>
    <t>14218</t>
  </si>
  <si>
    <t>綾瀬市</t>
  </si>
  <si>
    <t>14301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</si>
  <si>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</si>
  <si>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</si>
  <si>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</si>
  <si>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</si>
  <si>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</si>
  <si>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</si>
  <si>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</si>
  <si>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</si>
  <si>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</si>
  <si>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</si>
  <si>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</si>
  <si>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</si>
  <si>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</si>
  <si>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</si>
  <si>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</si>
  <si>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</si>
  <si>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</si>
  <si>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</si>
  <si>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</si>
  <si>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</si>
  <si>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</si>
  <si>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</si>
  <si>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</si>
  <si>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</si>
  <si>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</si>
  <si>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</si>
  <si>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</si>
  <si>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</si>
  <si>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</si>
  <si>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</si>
  <si>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</si>
  <si>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</si>
  <si>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</si>
  <si>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</si>
  <si>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</si>
  <si>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</si>
  <si>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</si>
  <si>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</si>
  <si>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</si>
  <si>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</si>
  <si>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</si>
  <si>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</si>
  <si>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</si>
  <si>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</si>
  <si>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</si>
  <si>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</si>
  <si>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</si>
  <si>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</si>
  <si>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</si>
  <si>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</si>
  <si>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</si>
  <si>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</si>
  <si>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</si>
  <si>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</si>
  <si>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</si>
  <si>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</si>
  <si>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</si>
  <si>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</si>
  <si>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</si>
  <si>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</si>
  <si>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</si>
  <si>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</si>
  <si>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</si>
  <si>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</si>
  <si>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</si>
  <si>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</si>
  <si>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</si>
  <si>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</si>
  <si>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</si>
  <si>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</si>
  <si>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</si>
  <si>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</si>
  <si>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</si>
  <si>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</si>
  <si>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</si>
  <si>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</si>
  <si>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</si>
  <si>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</si>
  <si>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</si>
  <si>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</si>
  <si>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</si>
  <si>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</si>
  <si>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</si>
  <si>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</si>
  <si>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</si>
  <si>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</si>
  <si>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14815</t>
  </si>
  <si>
    <t>秦野市伊勢原市環境衛生組合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</si>
  <si>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</si>
  <si>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</si>
  <si>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</si>
  <si>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</si>
  <si>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</si>
  <si>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</si>
  <si>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</si>
  <si>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</si>
  <si>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14818</t>
  </si>
  <si>
    <t>高座清掃施設組合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</si>
  <si>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</si>
  <si>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</si>
  <si>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</si>
  <si>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</si>
  <si>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</si>
  <si>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</si>
  <si>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</si>
  <si>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</si>
  <si>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</si>
  <si>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</si>
  <si>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</si>
  <si>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</si>
  <si>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</si>
  <si>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</si>
  <si>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</si>
  <si>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</si>
  <si>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</si>
  <si>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</si>
  <si>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</si>
  <si>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</si>
  <si>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</si>
  <si>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</si>
  <si>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</si>
  <si>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</si>
  <si>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</si>
  <si>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</si>
  <si>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</si>
  <si>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</si>
  <si>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14366</t>
  </si>
  <si>
    <t>開成町</t>
  </si>
  <si>
    <t>14382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</si>
  <si>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</si>
  <si>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</si>
  <si>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</si>
  <si>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</si>
  <si>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</si>
  <si>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</si>
  <si>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</si>
  <si>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14401</t>
  </si>
  <si>
    <t>愛川町</t>
  </si>
  <si>
    <t>14402</t>
  </si>
  <si>
    <t>清川村</t>
  </si>
  <si>
    <t>14840</t>
  </si>
  <si>
    <t>厚木愛甲環境施設組合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</si>
  <si>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</si>
  <si>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</si>
  <si>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</si>
  <si>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</si>
  <si>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</si>
  <si>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</si>
  <si>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</si>
  <si>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</si>
  <si>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</si>
  <si>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</si>
  <si>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</si>
  <si>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</si>
  <si>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</si>
  <si>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</si>
  <si>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</si>
  <si>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</si>
  <si>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</si>
  <si>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</si>
  <si>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</si>
  <si>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</si>
  <si>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</si>
  <si>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</si>
  <si>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</si>
  <si>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</si>
  <si>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</si>
  <si>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</si>
  <si>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</si>
  <si>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</si>
  <si>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</si>
  <si>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</si>
  <si>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</si>
  <si>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</si>
  <si>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</si>
  <si>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</si>
  <si>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</si>
  <si>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</si>
  <si>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</si>
  <si>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</si>
  <si>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</si>
  <si>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</si>
  <si>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</si>
  <si>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</si>
  <si>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</si>
  <si>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</si>
  <si>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</si>
  <si>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</si>
  <si>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</si>
  <si>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</si>
  <si>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</si>
  <si>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</si>
  <si>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</si>
  <si>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</si>
  <si>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</si>
  <si>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</si>
  <si>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</si>
  <si>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</si>
  <si>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</si>
  <si>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</si>
  <si>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</si>
  <si>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</si>
  <si>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</si>
  <si>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</si>
  <si>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</si>
  <si>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</si>
  <si>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</si>
  <si>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</si>
  <si>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</si>
  <si>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</si>
  <si>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</si>
  <si>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</si>
  <si>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</si>
  <si>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</si>
  <si>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</si>
  <si>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</si>
  <si>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</si>
  <si>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</si>
  <si>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</si>
  <si>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</si>
  <si>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</si>
  <si>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</si>
  <si>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</si>
  <si>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</si>
  <si>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</si>
  <si>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</si>
  <si>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</si>
  <si>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</si>
  <si>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</si>
  <si>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</si>
  <si>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</si>
  <si>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</si>
  <si>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</si>
  <si>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</si>
  <si>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</si>
  <si>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</si>
  <si>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</si>
  <si>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</si>
  <si>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</si>
  <si>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</si>
  <si>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</si>
  <si>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</si>
  <si>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</si>
  <si>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</si>
  <si>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</si>
  <si>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</si>
  <si>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</si>
  <si>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</si>
  <si>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</si>
  <si>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</si>
  <si>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</si>
  <si>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</si>
  <si>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</si>
  <si>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</si>
  <si>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</si>
  <si>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</si>
  <si>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</si>
  <si>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</si>
  <si>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</si>
  <si>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</si>
  <si>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</si>
  <si>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</si>
  <si>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</si>
  <si>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</si>
  <si>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</si>
  <si>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</si>
  <si>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</si>
  <si>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</si>
  <si>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</si>
  <si>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</si>
  <si>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</si>
  <si>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</si>
  <si>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</si>
  <si>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</si>
  <si>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</si>
  <si>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</si>
  <si>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</si>
  <si>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</si>
  <si>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</si>
  <si>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</si>
  <si>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</si>
  <si>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</si>
  <si>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</si>
  <si>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</si>
  <si>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</si>
  <si>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</si>
  <si>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</si>
  <si>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</si>
  <si>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</si>
  <si>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</si>
  <si>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</si>
  <si>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14829</t>
  </si>
  <si>
    <t>足柄東部清掃組合</t>
  </si>
  <si>
    <t>14837</t>
  </si>
  <si>
    <t>足柄西部清掃組合</t>
  </si>
  <si>
    <t>14827</t>
  </si>
  <si>
    <t>湯河原町真鶴町衛生組合</t>
  </si>
  <si>
    <t>14840</t>
  </si>
  <si>
    <t>厚木愛甲環境施設組合</t>
  </si>
  <si>
    <t>14211</t>
  </si>
  <si>
    <t>秦野市</t>
  </si>
  <si>
    <t>14214</t>
  </si>
  <si>
    <t>伊勢原市</t>
  </si>
  <si>
    <t>14215</t>
  </si>
  <si>
    <t>海老名市</t>
  </si>
  <si>
    <t>14216</t>
  </si>
  <si>
    <t>座間市</t>
  </si>
  <si>
    <t>14218</t>
  </si>
  <si>
    <t>綾瀬市</t>
  </si>
  <si>
    <t>14217</t>
  </si>
  <si>
    <t>南足柄市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</si>
  <si>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</si>
  <si>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</si>
  <si>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</si>
  <si>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</si>
  <si>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</si>
  <si>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</si>
  <si>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</si>
  <si>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</si>
  <si>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</si>
  <si>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</si>
  <si>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14383</t>
  </si>
  <si>
    <t>真鶴町</t>
  </si>
  <si>
    <t>14384</t>
  </si>
  <si>
    <t>湯河原町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</si>
</sst>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38</v>
      </c>
      <c r="B2" s="148" t="s">
        <v>39</v>
      </c>
      <c r="C2" s="151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9"/>
      <c r="B4" s="149"/>
      <c r="C4" s="152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6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6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6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7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7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7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SUM(D8:D40)</f>
        <v>127118509</v>
      </c>
      <c r="E7" s="70">
        <f t="shared" si="0"/>
        <v>32363562</v>
      </c>
      <c r="F7" s="70">
        <f t="shared" si="0"/>
        <v>1953104</v>
      </c>
      <c r="G7" s="70">
        <f t="shared" si="0"/>
        <v>27840</v>
      </c>
      <c r="H7" s="70">
        <f t="shared" si="0"/>
        <v>9174520</v>
      </c>
      <c r="I7" s="70">
        <f t="shared" si="0"/>
        <v>12472276</v>
      </c>
      <c r="J7" s="71" t="s">
        <v>109</v>
      </c>
      <c r="K7" s="70">
        <f aca="true" t="shared" si="1" ref="K7:R7">SUM(K8:K40)</f>
        <v>8735822</v>
      </c>
      <c r="L7" s="70">
        <f t="shared" si="1"/>
        <v>94754947</v>
      </c>
      <c r="M7" s="70">
        <f t="shared" si="1"/>
        <v>7014295</v>
      </c>
      <c r="N7" s="70">
        <f t="shared" si="1"/>
        <v>1011001</v>
      </c>
      <c r="O7" s="70">
        <f t="shared" si="1"/>
        <v>2431</v>
      </c>
      <c r="P7" s="70">
        <f t="shared" si="1"/>
        <v>9385</v>
      </c>
      <c r="Q7" s="70">
        <f t="shared" si="1"/>
        <v>0</v>
      </c>
      <c r="R7" s="70">
        <f t="shared" si="1"/>
        <v>723666</v>
      </c>
      <c r="S7" s="71" t="s">
        <v>109</v>
      </c>
      <c r="T7" s="70">
        <f aca="true" t="shared" si="2" ref="T7:AA7">SUM(T8:T40)</f>
        <v>275519</v>
      </c>
      <c r="U7" s="70">
        <f t="shared" si="2"/>
        <v>6003294</v>
      </c>
      <c r="V7" s="70">
        <f t="shared" si="2"/>
        <v>134132804</v>
      </c>
      <c r="W7" s="70">
        <f t="shared" si="2"/>
        <v>33374563</v>
      </c>
      <c r="X7" s="70">
        <f t="shared" si="2"/>
        <v>1955535</v>
      </c>
      <c r="Y7" s="70">
        <f t="shared" si="2"/>
        <v>37225</v>
      </c>
      <c r="Z7" s="70">
        <f t="shared" si="2"/>
        <v>9174520</v>
      </c>
      <c r="AA7" s="70">
        <f t="shared" si="2"/>
        <v>13195942</v>
      </c>
      <c r="AB7" s="71" t="s">
        <v>109</v>
      </c>
      <c r="AC7" s="70">
        <f aca="true" t="shared" si="3" ref="AC7:BH7">SUM(AC8:AC40)</f>
        <v>9011341</v>
      </c>
      <c r="AD7" s="70">
        <f t="shared" si="3"/>
        <v>100758241</v>
      </c>
      <c r="AE7" s="70">
        <f t="shared" si="3"/>
        <v>14366426</v>
      </c>
      <c r="AF7" s="70">
        <f t="shared" si="3"/>
        <v>14277467</v>
      </c>
      <c r="AG7" s="70">
        <f t="shared" si="3"/>
        <v>56777</v>
      </c>
      <c r="AH7" s="70">
        <f t="shared" si="3"/>
        <v>12814259</v>
      </c>
      <c r="AI7" s="70">
        <f t="shared" si="3"/>
        <v>1290973</v>
      </c>
      <c r="AJ7" s="70">
        <f t="shared" si="3"/>
        <v>115458</v>
      </c>
      <c r="AK7" s="70">
        <f t="shared" si="3"/>
        <v>88959</v>
      </c>
      <c r="AL7" s="70">
        <f t="shared" si="3"/>
        <v>198708</v>
      </c>
      <c r="AM7" s="70">
        <f t="shared" si="3"/>
        <v>104363560</v>
      </c>
      <c r="AN7" s="70">
        <f t="shared" si="3"/>
        <v>53724605</v>
      </c>
      <c r="AO7" s="70">
        <f t="shared" si="3"/>
        <v>10013989</v>
      </c>
      <c r="AP7" s="70">
        <f t="shared" si="3"/>
        <v>33258313</v>
      </c>
      <c r="AQ7" s="70">
        <f t="shared" si="3"/>
        <v>9891724</v>
      </c>
      <c r="AR7" s="70">
        <f t="shared" si="3"/>
        <v>560579</v>
      </c>
      <c r="AS7" s="70">
        <f t="shared" si="3"/>
        <v>24732270</v>
      </c>
      <c r="AT7" s="70">
        <f t="shared" si="3"/>
        <v>5829081</v>
      </c>
      <c r="AU7" s="70">
        <f t="shared" si="3"/>
        <v>11393107</v>
      </c>
      <c r="AV7" s="70">
        <f t="shared" si="3"/>
        <v>7510082</v>
      </c>
      <c r="AW7" s="70">
        <f t="shared" si="3"/>
        <v>951002</v>
      </c>
      <c r="AX7" s="70">
        <f t="shared" si="3"/>
        <v>24840951</v>
      </c>
      <c r="AY7" s="70">
        <f t="shared" si="3"/>
        <v>11771896</v>
      </c>
      <c r="AZ7" s="70">
        <f t="shared" si="3"/>
        <v>10736026</v>
      </c>
      <c r="BA7" s="70">
        <f t="shared" si="3"/>
        <v>2140861</v>
      </c>
      <c r="BB7" s="70">
        <f t="shared" si="3"/>
        <v>192168</v>
      </c>
      <c r="BC7" s="70">
        <f t="shared" si="3"/>
        <v>4212360</v>
      </c>
      <c r="BD7" s="70">
        <f t="shared" si="3"/>
        <v>114732</v>
      </c>
      <c r="BE7" s="70">
        <f t="shared" si="3"/>
        <v>3977455</v>
      </c>
      <c r="BF7" s="70">
        <f t="shared" si="3"/>
        <v>122707441</v>
      </c>
      <c r="BG7" s="70">
        <f t="shared" si="3"/>
        <v>83564</v>
      </c>
      <c r="BH7" s="70">
        <f t="shared" si="3"/>
        <v>64664</v>
      </c>
      <c r="BI7" s="70">
        <f aca="true" t="shared" si="4" ref="BI7:CN7">SUM(BI8:BI40)</f>
        <v>0</v>
      </c>
      <c r="BJ7" s="70">
        <f t="shared" si="4"/>
        <v>64664</v>
      </c>
      <c r="BK7" s="70">
        <f t="shared" si="4"/>
        <v>0</v>
      </c>
      <c r="BL7" s="70">
        <f t="shared" si="4"/>
        <v>0</v>
      </c>
      <c r="BM7" s="70">
        <f t="shared" si="4"/>
        <v>18900</v>
      </c>
      <c r="BN7" s="70">
        <f t="shared" si="4"/>
        <v>63128</v>
      </c>
      <c r="BO7" s="70">
        <f t="shared" si="4"/>
        <v>6316084</v>
      </c>
      <c r="BP7" s="70">
        <f t="shared" si="4"/>
        <v>2823729</v>
      </c>
      <c r="BQ7" s="70">
        <f t="shared" si="4"/>
        <v>742071</v>
      </c>
      <c r="BR7" s="70">
        <f t="shared" si="4"/>
        <v>1503137</v>
      </c>
      <c r="BS7" s="70">
        <f t="shared" si="4"/>
        <v>578521</v>
      </c>
      <c r="BT7" s="70">
        <f t="shared" si="4"/>
        <v>0</v>
      </c>
      <c r="BU7" s="70">
        <f t="shared" si="4"/>
        <v>1405040</v>
      </c>
      <c r="BV7" s="70">
        <f t="shared" si="4"/>
        <v>397797</v>
      </c>
      <c r="BW7" s="70">
        <f t="shared" si="4"/>
        <v>934853</v>
      </c>
      <c r="BX7" s="70">
        <f t="shared" si="4"/>
        <v>72390</v>
      </c>
      <c r="BY7" s="70">
        <f t="shared" si="4"/>
        <v>16721</v>
      </c>
      <c r="BZ7" s="70">
        <f t="shared" si="4"/>
        <v>2068390</v>
      </c>
      <c r="CA7" s="70">
        <f t="shared" si="4"/>
        <v>1379689</v>
      </c>
      <c r="CB7" s="70">
        <f t="shared" si="4"/>
        <v>637205</v>
      </c>
      <c r="CC7" s="70">
        <f t="shared" si="4"/>
        <v>31250</v>
      </c>
      <c r="CD7" s="70">
        <f t="shared" si="4"/>
        <v>20246</v>
      </c>
      <c r="CE7" s="70">
        <f t="shared" si="4"/>
        <v>316427</v>
      </c>
      <c r="CF7" s="70">
        <f t="shared" si="4"/>
        <v>2204</v>
      </c>
      <c r="CG7" s="70">
        <f t="shared" si="4"/>
        <v>235092</v>
      </c>
      <c r="CH7" s="70">
        <f t="shared" si="4"/>
        <v>6634740</v>
      </c>
      <c r="CI7" s="70">
        <f t="shared" si="4"/>
        <v>14449990</v>
      </c>
      <c r="CJ7" s="70">
        <f t="shared" si="4"/>
        <v>14342131</v>
      </c>
      <c r="CK7" s="70">
        <f t="shared" si="4"/>
        <v>56777</v>
      </c>
      <c r="CL7" s="70">
        <f t="shared" si="4"/>
        <v>12878923</v>
      </c>
      <c r="CM7" s="70">
        <f t="shared" si="4"/>
        <v>1290973</v>
      </c>
      <c r="CN7" s="70">
        <f t="shared" si="4"/>
        <v>115458</v>
      </c>
      <c r="CO7" s="70">
        <f aca="true" t="shared" si="5" ref="CO7:DT7">SUM(CO8:CO40)</f>
        <v>107859</v>
      </c>
      <c r="CP7" s="70">
        <f t="shared" si="5"/>
        <v>261836</v>
      </c>
      <c r="CQ7" s="70">
        <f t="shared" si="5"/>
        <v>110679644</v>
      </c>
      <c r="CR7" s="70">
        <f t="shared" si="5"/>
        <v>56548334</v>
      </c>
      <c r="CS7" s="70">
        <f t="shared" si="5"/>
        <v>10756060</v>
      </c>
      <c r="CT7" s="70">
        <f t="shared" si="5"/>
        <v>34761450</v>
      </c>
      <c r="CU7" s="70">
        <f t="shared" si="5"/>
        <v>10470245</v>
      </c>
      <c r="CV7" s="70">
        <f t="shared" si="5"/>
        <v>560579</v>
      </c>
      <c r="CW7" s="70">
        <f t="shared" si="5"/>
        <v>26137310</v>
      </c>
      <c r="CX7" s="70">
        <f t="shared" si="5"/>
        <v>6226878</v>
      </c>
      <c r="CY7" s="70">
        <f t="shared" si="5"/>
        <v>12327960</v>
      </c>
      <c r="CZ7" s="70">
        <f t="shared" si="5"/>
        <v>7582472</v>
      </c>
      <c r="DA7" s="70">
        <f t="shared" si="5"/>
        <v>967723</v>
      </c>
      <c r="DB7" s="70">
        <f t="shared" si="5"/>
        <v>26909341</v>
      </c>
      <c r="DC7" s="70">
        <f t="shared" si="5"/>
        <v>13151585</v>
      </c>
      <c r="DD7" s="70">
        <f t="shared" si="5"/>
        <v>11373231</v>
      </c>
      <c r="DE7" s="70">
        <f t="shared" si="5"/>
        <v>2172111</v>
      </c>
      <c r="DF7" s="70">
        <f t="shared" si="5"/>
        <v>212414</v>
      </c>
      <c r="DG7" s="70">
        <f t="shared" si="5"/>
        <v>4528787</v>
      </c>
      <c r="DH7" s="70">
        <f t="shared" si="5"/>
        <v>116936</v>
      </c>
      <c r="DI7" s="70">
        <f t="shared" si="5"/>
        <v>4212547</v>
      </c>
      <c r="DJ7" s="70">
        <f t="shared" si="5"/>
        <v>129342181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40">SUM(E8,+L8)</f>
        <v>44627174</v>
      </c>
      <c r="E8" s="72">
        <f aca="true" t="shared" si="7" ref="E8:E40">SUM(F8:I8)+K8</f>
        <v>9343343</v>
      </c>
      <c r="F8" s="72">
        <v>18370</v>
      </c>
      <c r="G8" s="72">
        <v>19118</v>
      </c>
      <c r="H8" s="72">
        <v>0</v>
      </c>
      <c r="I8" s="72">
        <v>4801214</v>
      </c>
      <c r="J8" s="73" t="s">
        <v>109</v>
      </c>
      <c r="K8" s="72">
        <v>4504641</v>
      </c>
      <c r="L8" s="72">
        <v>35283831</v>
      </c>
      <c r="M8" s="72">
        <f aca="true" t="shared" si="8" ref="M8:M40">SUM(N8,+U8)</f>
        <v>1484698</v>
      </c>
      <c r="N8" s="72">
        <f aca="true" t="shared" si="9" ref="N8:N40">SUM(O8:R8)+T8</f>
        <v>126764</v>
      </c>
      <c r="O8" s="72">
        <v>0</v>
      </c>
      <c r="P8" s="72">
        <v>0</v>
      </c>
      <c r="Q8" s="72">
        <v>0</v>
      </c>
      <c r="R8" s="72">
        <v>52742</v>
      </c>
      <c r="S8" s="73" t="s">
        <v>109</v>
      </c>
      <c r="T8" s="72">
        <v>74022</v>
      </c>
      <c r="U8" s="72">
        <v>1357934</v>
      </c>
      <c r="V8" s="72">
        <f aca="true" t="shared" si="10" ref="V8:V40">+SUM(D8,M8)</f>
        <v>46111872</v>
      </c>
      <c r="W8" s="72">
        <f aca="true" t="shared" si="11" ref="W8:W40">+SUM(E8,N8)</f>
        <v>9470107</v>
      </c>
      <c r="X8" s="72">
        <f aca="true" t="shared" si="12" ref="X8:X40">+SUM(F8,O8)</f>
        <v>18370</v>
      </c>
      <c r="Y8" s="72">
        <f aca="true" t="shared" si="13" ref="Y8:Y40">+SUM(G8,P8)</f>
        <v>19118</v>
      </c>
      <c r="Z8" s="72">
        <f aca="true" t="shared" si="14" ref="Z8:Z40">+SUM(H8,Q8)</f>
        <v>0</v>
      </c>
      <c r="AA8" s="72">
        <f aca="true" t="shared" si="15" ref="AA8:AA40">+SUM(I8,R8)</f>
        <v>4853956</v>
      </c>
      <c r="AB8" s="73" t="s">
        <v>109</v>
      </c>
      <c r="AC8" s="72">
        <f aca="true" t="shared" si="16" ref="AC8:AC40">+SUM(K8,T8)</f>
        <v>4578663</v>
      </c>
      <c r="AD8" s="72">
        <f aca="true" t="shared" si="17" ref="AD8:AD40">+SUM(L8,U8)</f>
        <v>36641765</v>
      </c>
      <c r="AE8" s="72">
        <f aca="true" t="shared" si="18" ref="AE8:AE40">SUM(AF8,+AK8)</f>
        <v>1761438</v>
      </c>
      <c r="AF8" s="72">
        <f aca="true" t="shared" si="19" ref="AF8:AF40">SUM(AG8:AJ8)</f>
        <v>1761438</v>
      </c>
      <c r="AG8" s="72">
        <v>56777</v>
      </c>
      <c r="AH8" s="72">
        <v>1456600</v>
      </c>
      <c r="AI8" s="72">
        <v>132603</v>
      </c>
      <c r="AJ8" s="72">
        <v>115458</v>
      </c>
      <c r="AK8" s="72">
        <v>0</v>
      </c>
      <c r="AL8" s="72">
        <v>0</v>
      </c>
      <c r="AM8" s="72">
        <f aca="true" t="shared" si="20" ref="AM8:AM40">SUM(AN8,AS8,AW8,AX8,BD8)</f>
        <v>41481695</v>
      </c>
      <c r="AN8" s="72">
        <f aca="true" t="shared" si="21" ref="AN8:AN40">SUM(AO8:AR8)</f>
        <v>23919976</v>
      </c>
      <c r="AO8" s="72">
        <v>5996876</v>
      </c>
      <c r="AP8" s="72">
        <v>15548817</v>
      </c>
      <c r="AQ8" s="72">
        <v>2086017</v>
      </c>
      <c r="AR8" s="72">
        <v>288266</v>
      </c>
      <c r="AS8" s="72">
        <f aca="true" t="shared" si="22" ref="AS8:AS40">SUM(AT8:AV8)</f>
        <v>12209072</v>
      </c>
      <c r="AT8" s="72">
        <v>3697251</v>
      </c>
      <c r="AU8" s="72">
        <v>1925387</v>
      </c>
      <c r="AV8" s="72">
        <v>6586434</v>
      </c>
      <c r="AW8" s="72">
        <v>908</v>
      </c>
      <c r="AX8" s="72">
        <f aca="true" t="shared" si="23" ref="AX8:AX40">SUM(AY8:BB8)</f>
        <v>5307325</v>
      </c>
      <c r="AY8" s="72">
        <v>2764707</v>
      </c>
      <c r="AZ8" s="72">
        <v>2211054</v>
      </c>
      <c r="BA8" s="72">
        <v>214439</v>
      </c>
      <c r="BB8" s="72">
        <v>117125</v>
      </c>
      <c r="BC8" s="72">
        <v>0</v>
      </c>
      <c r="BD8" s="72">
        <v>44414</v>
      </c>
      <c r="BE8" s="72">
        <v>1384041</v>
      </c>
      <c r="BF8" s="72">
        <f aca="true" t="shared" si="24" ref="BF8:BF40">SUM(AE8,+AM8,+BE8)</f>
        <v>44627174</v>
      </c>
      <c r="BG8" s="72">
        <f aca="true" t="shared" si="25" ref="BG8:BG40">SUM(BH8,+BM8)</f>
        <v>0</v>
      </c>
      <c r="BH8" s="72">
        <f aca="true" t="shared" si="26" ref="BH8:BH40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0">SUM(BP8,BU8,BY8,BZ8,CF8)</f>
        <v>1477984</v>
      </c>
      <c r="BP8" s="72">
        <f aca="true" t="shared" si="28" ref="BP8:BP40">SUM(BQ8:BT8)</f>
        <v>1024178</v>
      </c>
      <c r="BQ8" s="72">
        <v>227312</v>
      </c>
      <c r="BR8" s="72">
        <v>696958</v>
      </c>
      <c r="BS8" s="72">
        <v>99908</v>
      </c>
      <c r="BT8" s="72">
        <v>0</v>
      </c>
      <c r="BU8" s="72">
        <f aca="true" t="shared" si="29" ref="BU8:BU40">SUM(BV8:BX8)</f>
        <v>437644</v>
      </c>
      <c r="BV8" s="72">
        <v>221759</v>
      </c>
      <c r="BW8" s="72">
        <v>143555</v>
      </c>
      <c r="BX8" s="72">
        <v>72330</v>
      </c>
      <c r="BY8" s="72">
        <v>0</v>
      </c>
      <c r="BZ8" s="72">
        <f aca="true" t="shared" si="30" ref="BZ8:BZ40">SUM(CA8:CD8)</f>
        <v>16162</v>
      </c>
      <c r="CA8" s="72">
        <v>1779</v>
      </c>
      <c r="CB8" s="72">
        <v>14383</v>
      </c>
      <c r="CC8" s="72">
        <v>0</v>
      </c>
      <c r="CD8" s="72">
        <v>0</v>
      </c>
      <c r="CE8" s="72">
        <v>0</v>
      </c>
      <c r="CF8" s="72">
        <v>0</v>
      </c>
      <c r="CG8" s="72">
        <v>6714</v>
      </c>
      <c r="CH8" s="72">
        <f aca="true" t="shared" si="31" ref="CH8:CH40">SUM(BG8,+BO8,+CG8)</f>
        <v>1484698</v>
      </c>
      <c r="CI8" s="72">
        <f aca="true" t="shared" si="32" ref="CI8:CI40">SUM(AE8,+BG8)</f>
        <v>1761438</v>
      </c>
      <c r="CJ8" s="72">
        <f aca="true" t="shared" si="33" ref="CJ8:CJ40">SUM(AF8,+BH8)</f>
        <v>1761438</v>
      </c>
      <c r="CK8" s="72">
        <f aca="true" t="shared" si="34" ref="CK8:CK40">SUM(AG8,+BI8)</f>
        <v>56777</v>
      </c>
      <c r="CL8" s="72">
        <f aca="true" t="shared" si="35" ref="CL8:CL40">SUM(AH8,+BJ8)</f>
        <v>1456600</v>
      </c>
      <c r="CM8" s="72">
        <f aca="true" t="shared" si="36" ref="CM8:CM40">SUM(AI8,+BK8)</f>
        <v>132603</v>
      </c>
      <c r="CN8" s="72">
        <f aca="true" t="shared" si="37" ref="CN8:CN40">SUM(AJ8,+BL8)</f>
        <v>115458</v>
      </c>
      <c r="CO8" s="72">
        <f aca="true" t="shared" si="38" ref="CO8:CO40">SUM(AK8,+BM8)</f>
        <v>0</v>
      </c>
      <c r="CP8" s="72">
        <f aca="true" t="shared" si="39" ref="CP8:CP40">SUM(AL8,+BN8)</f>
        <v>0</v>
      </c>
      <c r="CQ8" s="72">
        <f aca="true" t="shared" si="40" ref="CQ8:CQ40">SUM(AM8,+BO8)</f>
        <v>42959679</v>
      </c>
      <c r="CR8" s="72">
        <f aca="true" t="shared" si="41" ref="CR8:CR40">SUM(AN8,+BP8)</f>
        <v>24944154</v>
      </c>
      <c r="CS8" s="72">
        <f aca="true" t="shared" si="42" ref="CS8:CS40">SUM(AO8,+BQ8)</f>
        <v>6224188</v>
      </c>
      <c r="CT8" s="72">
        <f aca="true" t="shared" si="43" ref="CT8:CT40">SUM(AP8,+BR8)</f>
        <v>16245775</v>
      </c>
      <c r="CU8" s="72">
        <f aca="true" t="shared" si="44" ref="CU8:CU40">SUM(AQ8,+BS8)</f>
        <v>2185925</v>
      </c>
      <c r="CV8" s="72">
        <f aca="true" t="shared" si="45" ref="CV8:CV40">SUM(AR8,+BT8)</f>
        <v>288266</v>
      </c>
      <c r="CW8" s="72">
        <f aca="true" t="shared" si="46" ref="CW8:CW40">SUM(AS8,+BU8)</f>
        <v>12646716</v>
      </c>
      <c r="CX8" s="72">
        <f aca="true" t="shared" si="47" ref="CX8:CX40">SUM(AT8,+BV8)</f>
        <v>3919010</v>
      </c>
      <c r="CY8" s="72">
        <f aca="true" t="shared" si="48" ref="CY8:CY40">SUM(AU8,+BW8)</f>
        <v>2068942</v>
      </c>
      <c r="CZ8" s="72">
        <f aca="true" t="shared" si="49" ref="CZ8:CZ40">SUM(AV8,+BX8)</f>
        <v>6658764</v>
      </c>
      <c r="DA8" s="72">
        <f aca="true" t="shared" si="50" ref="DA8:DA40">SUM(AW8,+BY8)</f>
        <v>908</v>
      </c>
      <c r="DB8" s="72">
        <f aca="true" t="shared" si="51" ref="DB8:DB40">SUM(AX8,+BZ8)</f>
        <v>5323487</v>
      </c>
      <c r="DC8" s="72">
        <f aca="true" t="shared" si="52" ref="DC8:DC40">SUM(AY8,+CA8)</f>
        <v>2766486</v>
      </c>
      <c r="DD8" s="72">
        <f aca="true" t="shared" si="53" ref="DD8:DD40">SUM(AZ8,+CB8)</f>
        <v>2225437</v>
      </c>
      <c r="DE8" s="72">
        <f aca="true" t="shared" si="54" ref="DE8:DE40">SUM(BA8,+CC8)</f>
        <v>214439</v>
      </c>
      <c r="DF8" s="72">
        <f aca="true" t="shared" si="55" ref="DF8:DF40">SUM(BB8,+CD8)</f>
        <v>117125</v>
      </c>
      <c r="DG8" s="72">
        <f aca="true" t="shared" si="56" ref="DG8:DG40">SUM(BC8,+CE8)</f>
        <v>0</v>
      </c>
      <c r="DH8" s="72">
        <f aca="true" t="shared" si="57" ref="DH8:DH40">SUM(BD8,+CF8)</f>
        <v>44414</v>
      </c>
      <c r="DI8" s="72">
        <f aca="true" t="shared" si="58" ref="DI8:DI40">SUM(BE8,+CG8)</f>
        <v>1390755</v>
      </c>
      <c r="DJ8" s="72">
        <f aca="true" t="shared" si="59" ref="DJ8:DJ40">SUM(BF8,+CH8)</f>
        <v>46111872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20307734</v>
      </c>
      <c r="E9" s="72">
        <f t="shared" si="7"/>
        <v>6122765</v>
      </c>
      <c r="F9" s="72">
        <v>633066</v>
      </c>
      <c r="G9" s="72">
        <v>0</v>
      </c>
      <c r="H9" s="72">
        <v>3071000</v>
      </c>
      <c r="I9" s="72">
        <v>1803357</v>
      </c>
      <c r="J9" s="73" t="s">
        <v>109</v>
      </c>
      <c r="K9" s="72">
        <v>615342</v>
      </c>
      <c r="L9" s="72">
        <v>14184969</v>
      </c>
      <c r="M9" s="72">
        <f t="shared" si="8"/>
        <v>901702</v>
      </c>
      <c r="N9" s="72">
        <f t="shared" si="9"/>
        <v>104719</v>
      </c>
      <c r="O9" s="72">
        <v>0</v>
      </c>
      <c r="P9" s="72">
        <v>8419</v>
      </c>
      <c r="Q9" s="72">
        <v>0</v>
      </c>
      <c r="R9" s="72">
        <v>95703</v>
      </c>
      <c r="S9" s="73" t="s">
        <v>109</v>
      </c>
      <c r="T9" s="72">
        <v>597</v>
      </c>
      <c r="U9" s="72">
        <v>796983</v>
      </c>
      <c r="V9" s="72">
        <f t="shared" si="10"/>
        <v>21209436</v>
      </c>
      <c r="W9" s="72">
        <f t="shared" si="11"/>
        <v>6227484</v>
      </c>
      <c r="X9" s="72">
        <f t="shared" si="12"/>
        <v>633066</v>
      </c>
      <c r="Y9" s="72">
        <f t="shared" si="13"/>
        <v>8419</v>
      </c>
      <c r="Z9" s="72">
        <f t="shared" si="14"/>
        <v>3071000</v>
      </c>
      <c r="AA9" s="72">
        <f t="shared" si="15"/>
        <v>1899060</v>
      </c>
      <c r="AB9" s="73" t="s">
        <v>109</v>
      </c>
      <c r="AC9" s="72">
        <f t="shared" si="16"/>
        <v>615939</v>
      </c>
      <c r="AD9" s="72">
        <f t="shared" si="17"/>
        <v>14981952</v>
      </c>
      <c r="AE9" s="72">
        <f t="shared" si="18"/>
        <v>3701265</v>
      </c>
      <c r="AF9" s="72">
        <f t="shared" si="19"/>
        <v>3701265</v>
      </c>
      <c r="AG9" s="72">
        <v>0</v>
      </c>
      <c r="AH9" s="72">
        <v>3701265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15361762</v>
      </c>
      <c r="AN9" s="72">
        <f t="shared" si="21"/>
        <v>10316862</v>
      </c>
      <c r="AO9" s="72">
        <v>466538</v>
      </c>
      <c r="AP9" s="72">
        <v>6820120</v>
      </c>
      <c r="AQ9" s="72">
        <v>2952321</v>
      </c>
      <c r="AR9" s="72">
        <v>77883</v>
      </c>
      <c r="AS9" s="72">
        <f t="shared" si="22"/>
        <v>2705194</v>
      </c>
      <c r="AT9" s="72">
        <v>734069</v>
      </c>
      <c r="AU9" s="72">
        <v>1558019</v>
      </c>
      <c r="AV9" s="72">
        <v>413106</v>
      </c>
      <c r="AW9" s="72">
        <v>610771</v>
      </c>
      <c r="AX9" s="72">
        <f t="shared" si="23"/>
        <v>1726895</v>
      </c>
      <c r="AY9" s="72">
        <v>845287</v>
      </c>
      <c r="AZ9" s="72">
        <v>881608</v>
      </c>
      <c r="BA9" s="72">
        <v>0</v>
      </c>
      <c r="BB9" s="72">
        <v>0</v>
      </c>
      <c r="BC9" s="72">
        <v>0</v>
      </c>
      <c r="BD9" s="72">
        <v>2040</v>
      </c>
      <c r="BE9" s="72">
        <v>1244707</v>
      </c>
      <c r="BF9" s="72">
        <f t="shared" si="24"/>
        <v>20307734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901702</v>
      </c>
      <c r="BP9" s="72">
        <f t="shared" si="28"/>
        <v>778220</v>
      </c>
      <c r="BQ9" s="72">
        <v>34541</v>
      </c>
      <c r="BR9" s="72">
        <v>659916</v>
      </c>
      <c r="BS9" s="72">
        <v>83763</v>
      </c>
      <c r="BT9" s="72">
        <v>0</v>
      </c>
      <c r="BU9" s="72">
        <f t="shared" si="29"/>
        <v>123482</v>
      </c>
      <c r="BV9" s="72">
        <v>99111</v>
      </c>
      <c r="BW9" s="72">
        <v>24371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901702</v>
      </c>
      <c r="CI9" s="72">
        <f t="shared" si="32"/>
        <v>3701265</v>
      </c>
      <c r="CJ9" s="72">
        <f t="shared" si="33"/>
        <v>3701265</v>
      </c>
      <c r="CK9" s="72">
        <f t="shared" si="34"/>
        <v>0</v>
      </c>
      <c r="CL9" s="72">
        <f t="shared" si="35"/>
        <v>3701265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16263464</v>
      </c>
      <c r="CR9" s="72">
        <f t="shared" si="41"/>
        <v>11095082</v>
      </c>
      <c r="CS9" s="72">
        <f t="shared" si="42"/>
        <v>501079</v>
      </c>
      <c r="CT9" s="72">
        <f t="shared" si="43"/>
        <v>7480036</v>
      </c>
      <c r="CU9" s="72">
        <f t="shared" si="44"/>
        <v>3036084</v>
      </c>
      <c r="CV9" s="72">
        <f t="shared" si="45"/>
        <v>77883</v>
      </c>
      <c r="CW9" s="72">
        <f t="shared" si="46"/>
        <v>2828676</v>
      </c>
      <c r="CX9" s="72">
        <f t="shared" si="47"/>
        <v>833180</v>
      </c>
      <c r="CY9" s="72">
        <f t="shared" si="48"/>
        <v>1582390</v>
      </c>
      <c r="CZ9" s="72">
        <f t="shared" si="49"/>
        <v>413106</v>
      </c>
      <c r="DA9" s="72">
        <f t="shared" si="50"/>
        <v>610771</v>
      </c>
      <c r="DB9" s="72">
        <f t="shared" si="51"/>
        <v>1726895</v>
      </c>
      <c r="DC9" s="72">
        <f t="shared" si="52"/>
        <v>845287</v>
      </c>
      <c r="DD9" s="72">
        <f t="shared" si="53"/>
        <v>881608</v>
      </c>
      <c r="DE9" s="72">
        <f t="shared" si="54"/>
        <v>0</v>
      </c>
      <c r="DF9" s="72">
        <f t="shared" si="55"/>
        <v>0</v>
      </c>
      <c r="DG9" s="72">
        <f t="shared" si="56"/>
        <v>0</v>
      </c>
      <c r="DH9" s="72">
        <f t="shared" si="57"/>
        <v>2040</v>
      </c>
      <c r="DI9" s="72">
        <f t="shared" si="58"/>
        <v>1244707</v>
      </c>
      <c r="DJ9" s="72">
        <f t="shared" si="59"/>
        <v>21209436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6875822</v>
      </c>
      <c r="E10" s="72">
        <f t="shared" si="7"/>
        <v>1984062</v>
      </c>
      <c r="F10" s="72">
        <v>0</v>
      </c>
      <c r="G10" s="72">
        <v>0</v>
      </c>
      <c r="H10" s="72">
        <v>617900</v>
      </c>
      <c r="I10" s="72">
        <v>571733</v>
      </c>
      <c r="J10" s="73" t="s">
        <v>109</v>
      </c>
      <c r="K10" s="72">
        <v>794429</v>
      </c>
      <c r="L10" s="72">
        <v>4891760</v>
      </c>
      <c r="M10" s="72">
        <f t="shared" si="8"/>
        <v>430541</v>
      </c>
      <c r="N10" s="72">
        <f t="shared" si="9"/>
        <v>86367</v>
      </c>
      <c r="O10" s="72">
        <v>524</v>
      </c>
      <c r="P10" s="72">
        <v>524</v>
      </c>
      <c r="Q10" s="72"/>
      <c r="R10" s="72">
        <v>46818</v>
      </c>
      <c r="S10" s="73" t="s">
        <v>109</v>
      </c>
      <c r="T10" s="72">
        <v>38501</v>
      </c>
      <c r="U10" s="72">
        <v>344174</v>
      </c>
      <c r="V10" s="72">
        <f t="shared" si="10"/>
        <v>7306363</v>
      </c>
      <c r="W10" s="72">
        <f t="shared" si="11"/>
        <v>2070429</v>
      </c>
      <c r="X10" s="72">
        <f t="shared" si="12"/>
        <v>524</v>
      </c>
      <c r="Y10" s="72">
        <f t="shared" si="13"/>
        <v>524</v>
      </c>
      <c r="Z10" s="72">
        <f t="shared" si="14"/>
        <v>617900</v>
      </c>
      <c r="AA10" s="72">
        <f t="shared" si="15"/>
        <v>618551</v>
      </c>
      <c r="AB10" s="73" t="s">
        <v>109</v>
      </c>
      <c r="AC10" s="72">
        <f t="shared" si="16"/>
        <v>832930</v>
      </c>
      <c r="AD10" s="72">
        <f t="shared" si="17"/>
        <v>5235934</v>
      </c>
      <c r="AE10" s="72">
        <f t="shared" si="18"/>
        <v>214504</v>
      </c>
      <c r="AF10" s="72">
        <f t="shared" si="19"/>
        <v>214504</v>
      </c>
      <c r="AG10" s="72">
        <v>0</v>
      </c>
      <c r="AH10" s="72">
        <v>214504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6153703</v>
      </c>
      <c r="AN10" s="72">
        <f t="shared" si="21"/>
        <v>2360227</v>
      </c>
      <c r="AO10" s="72">
        <v>488904</v>
      </c>
      <c r="AP10" s="72">
        <v>1281266</v>
      </c>
      <c r="AQ10" s="72">
        <v>573198</v>
      </c>
      <c r="AR10" s="72">
        <v>16859</v>
      </c>
      <c r="AS10" s="72">
        <f t="shared" si="22"/>
        <v>1122690</v>
      </c>
      <c r="AT10" s="72">
        <v>91370</v>
      </c>
      <c r="AU10" s="72">
        <v>947450</v>
      </c>
      <c r="AV10" s="72">
        <v>83870</v>
      </c>
      <c r="AW10" s="72">
        <v>20223</v>
      </c>
      <c r="AX10" s="72">
        <f t="shared" si="23"/>
        <v>2649174</v>
      </c>
      <c r="AY10" s="72">
        <v>879466</v>
      </c>
      <c r="AZ10" s="72">
        <v>1397501</v>
      </c>
      <c r="BA10" s="72">
        <v>372207</v>
      </c>
      <c r="BB10" s="72">
        <v>0</v>
      </c>
      <c r="BC10" s="72">
        <v>0</v>
      </c>
      <c r="BD10" s="72">
        <v>1389</v>
      </c>
      <c r="BE10" s="72">
        <v>507615</v>
      </c>
      <c r="BF10" s="72">
        <f t="shared" si="24"/>
        <v>6875822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392072</v>
      </c>
      <c r="BP10" s="72">
        <f t="shared" si="28"/>
        <v>25288</v>
      </c>
      <c r="BQ10" s="72">
        <v>25288</v>
      </c>
      <c r="BR10" s="72">
        <v>0</v>
      </c>
      <c r="BS10" s="72">
        <v>0</v>
      </c>
      <c r="BT10" s="72">
        <v>0</v>
      </c>
      <c r="BU10" s="72">
        <f t="shared" si="29"/>
        <v>23195</v>
      </c>
      <c r="BV10" s="72">
        <v>105</v>
      </c>
      <c r="BW10" s="72">
        <v>23090</v>
      </c>
      <c r="BX10" s="72">
        <v>0</v>
      </c>
      <c r="BY10" s="72"/>
      <c r="BZ10" s="72">
        <f t="shared" si="30"/>
        <v>343589</v>
      </c>
      <c r="CA10" s="72">
        <v>133644</v>
      </c>
      <c r="CB10" s="72">
        <v>209945</v>
      </c>
      <c r="CC10" s="72">
        <v>0</v>
      </c>
      <c r="CD10" s="72">
        <v>0</v>
      </c>
      <c r="CE10" s="72">
        <v>0</v>
      </c>
      <c r="CF10" s="72">
        <v>0</v>
      </c>
      <c r="CG10" s="72">
        <v>38469</v>
      </c>
      <c r="CH10" s="72">
        <f t="shared" si="31"/>
        <v>430541</v>
      </c>
      <c r="CI10" s="72">
        <f t="shared" si="32"/>
        <v>214504</v>
      </c>
      <c r="CJ10" s="72">
        <f t="shared" si="33"/>
        <v>214504</v>
      </c>
      <c r="CK10" s="72">
        <f t="shared" si="34"/>
        <v>0</v>
      </c>
      <c r="CL10" s="72">
        <f t="shared" si="35"/>
        <v>214504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6545775</v>
      </c>
      <c r="CR10" s="72">
        <f t="shared" si="41"/>
        <v>2385515</v>
      </c>
      <c r="CS10" s="72">
        <f t="shared" si="42"/>
        <v>514192</v>
      </c>
      <c r="CT10" s="72">
        <f t="shared" si="43"/>
        <v>1281266</v>
      </c>
      <c r="CU10" s="72">
        <f t="shared" si="44"/>
        <v>573198</v>
      </c>
      <c r="CV10" s="72">
        <f t="shared" si="45"/>
        <v>16859</v>
      </c>
      <c r="CW10" s="72">
        <f t="shared" si="46"/>
        <v>1145885</v>
      </c>
      <c r="CX10" s="72">
        <f t="shared" si="47"/>
        <v>91475</v>
      </c>
      <c r="CY10" s="72">
        <f t="shared" si="48"/>
        <v>970540</v>
      </c>
      <c r="CZ10" s="72">
        <f t="shared" si="49"/>
        <v>83870</v>
      </c>
      <c r="DA10" s="72">
        <f t="shared" si="50"/>
        <v>20223</v>
      </c>
      <c r="DB10" s="72">
        <f t="shared" si="51"/>
        <v>2992763</v>
      </c>
      <c r="DC10" s="72">
        <f t="shared" si="52"/>
        <v>1013110</v>
      </c>
      <c r="DD10" s="72">
        <f t="shared" si="53"/>
        <v>1607446</v>
      </c>
      <c r="DE10" s="72">
        <f t="shared" si="54"/>
        <v>372207</v>
      </c>
      <c r="DF10" s="72">
        <f t="shared" si="55"/>
        <v>0</v>
      </c>
      <c r="DG10" s="72">
        <f t="shared" si="56"/>
        <v>0</v>
      </c>
      <c r="DH10" s="72">
        <f t="shared" si="57"/>
        <v>1389</v>
      </c>
      <c r="DI10" s="72">
        <f t="shared" si="58"/>
        <v>546084</v>
      </c>
      <c r="DJ10" s="72">
        <f t="shared" si="59"/>
        <v>7306363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3037950</v>
      </c>
      <c r="E11" s="72">
        <f t="shared" si="7"/>
        <v>456089</v>
      </c>
      <c r="F11" s="72">
        <v>12144</v>
      </c>
      <c r="G11" s="72">
        <v>2300</v>
      </c>
      <c r="H11" s="72">
        <v>14000</v>
      </c>
      <c r="I11" s="72">
        <v>378741</v>
      </c>
      <c r="J11" s="73" t="s">
        <v>109</v>
      </c>
      <c r="K11" s="72">
        <v>48904</v>
      </c>
      <c r="L11" s="72">
        <v>2581861</v>
      </c>
      <c r="M11" s="72">
        <f t="shared" si="8"/>
        <v>161511</v>
      </c>
      <c r="N11" s="72">
        <f t="shared" si="9"/>
        <v>7521</v>
      </c>
      <c r="O11" s="72"/>
      <c r="P11" s="72"/>
      <c r="Q11" s="72"/>
      <c r="R11" s="72">
        <v>7521</v>
      </c>
      <c r="S11" s="73" t="s">
        <v>109</v>
      </c>
      <c r="T11" s="72"/>
      <c r="U11" s="72">
        <v>153990</v>
      </c>
      <c r="V11" s="72">
        <f t="shared" si="10"/>
        <v>3199461</v>
      </c>
      <c r="W11" s="72">
        <f t="shared" si="11"/>
        <v>463610</v>
      </c>
      <c r="X11" s="72">
        <f t="shared" si="12"/>
        <v>12144</v>
      </c>
      <c r="Y11" s="72">
        <f t="shared" si="13"/>
        <v>2300</v>
      </c>
      <c r="Z11" s="72">
        <f t="shared" si="14"/>
        <v>14000</v>
      </c>
      <c r="AA11" s="72">
        <f t="shared" si="15"/>
        <v>386262</v>
      </c>
      <c r="AB11" s="73" t="s">
        <v>109</v>
      </c>
      <c r="AC11" s="72">
        <f t="shared" si="16"/>
        <v>48904</v>
      </c>
      <c r="AD11" s="72">
        <f t="shared" si="17"/>
        <v>2735851</v>
      </c>
      <c r="AE11" s="72">
        <f t="shared" si="18"/>
        <v>54853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54853</v>
      </c>
      <c r="AL11" s="72">
        <v>0</v>
      </c>
      <c r="AM11" s="72">
        <f t="shared" si="20"/>
        <v>2770610</v>
      </c>
      <c r="AN11" s="72">
        <f t="shared" si="21"/>
        <v>1541870</v>
      </c>
      <c r="AO11" s="72">
        <v>180472</v>
      </c>
      <c r="AP11" s="72">
        <v>1021458</v>
      </c>
      <c r="AQ11" s="72">
        <v>323926</v>
      </c>
      <c r="AR11" s="72">
        <v>16014</v>
      </c>
      <c r="AS11" s="72">
        <f t="shared" si="22"/>
        <v>673241</v>
      </c>
      <c r="AT11" s="72">
        <v>124906</v>
      </c>
      <c r="AU11" s="72">
        <v>514297</v>
      </c>
      <c r="AV11" s="72">
        <v>34038</v>
      </c>
      <c r="AW11" s="72">
        <v>809</v>
      </c>
      <c r="AX11" s="72">
        <f t="shared" si="23"/>
        <v>554690</v>
      </c>
      <c r="AY11" s="72">
        <v>15303</v>
      </c>
      <c r="AZ11" s="72">
        <v>477663</v>
      </c>
      <c r="BA11" s="72">
        <v>61724</v>
      </c>
      <c r="BB11" s="72">
        <v>0</v>
      </c>
      <c r="BC11" s="72">
        <v>0</v>
      </c>
      <c r="BD11" s="72">
        <v>0</v>
      </c>
      <c r="BE11" s="72">
        <v>212487</v>
      </c>
      <c r="BF11" s="72">
        <f t="shared" si="24"/>
        <v>3037950</v>
      </c>
      <c r="BG11" s="72">
        <f t="shared" si="25"/>
        <v>18390</v>
      </c>
      <c r="BH11" s="72">
        <f t="shared" si="26"/>
        <v>18390</v>
      </c>
      <c r="BI11" s="72">
        <v>0</v>
      </c>
      <c r="BJ11" s="72">
        <v>18390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143121</v>
      </c>
      <c r="BP11" s="72">
        <f t="shared" si="28"/>
        <v>7914</v>
      </c>
      <c r="BQ11" s="72">
        <v>7914</v>
      </c>
      <c r="BR11" s="72">
        <v>0</v>
      </c>
      <c r="BS11" s="72">
        <v>0</v>
      </c>
      <c r="BT11" s="72">
        <v>0</v>
      </c>
      <c r="BU11" s="72">
        <f t="shared" si="29"/>
        <v>22622</v>
      </c>
      <c r="BV11" s="72">
        <v>700</v>
      </c>
      <c r="BW11" s="72">
        <v>21922</v>
      </c>
      <c r="BX11" s="72">
        <v>0</v>
      </c>
      <c r="BY11" s="72">
        <v>0</v>
      </c>
      <c r="BZ11" s="72">
        <f t="shared" si="30"/>
        <v>112585</v>
      </c>
      <c r="CA11" s="72">
        <v>65776</v>
      </c>
      <c r="CB11" s="72">
        <v>46809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161511</v>
      </c>
      <c r="CI11" s="72">
        <f t="shared" si="32"/>
        <v>73243</v>
      </c>
      <c r="CJ11" s="72">
        <f t="shared" si="33"/>
        <v>18390</v>
      </c>
      <c r="CK11" s="72">
        <f t="shared" si="34"/>
        <v>0</v>
      </c>
      <c r="CL11" s="72">
        <f t="shared" si="35"/>
        <v>18390</v>
      </c>
      <c r="CM11" s="72">
        <f t="shared" si="36"/>
        <v>0</v>
      </c>
      <c r="CN11" s="72">
        <f t="shared" si="37"/>
        <v>0</v>
      </c>
      <c r="CO11" s="72">
        <f t="shared" si="38"/>
        <v>54853</v>
      </c>
      <c r="CP11" s="72">
        <f t="shared" si="39"/>
        <v>0</v>
      </c>
      <c r="CQ11" s="72">
        <f t="shared" si="40"/>
        <v>2913731</v>
      </c>
      <c r="CR11" s="72">
        <f t="shared" si="41"/>
        <v>1549784</v>
      </c>
      <c r="CS11" s="72">
        <f t="shared" si="42"/>
        <v>188386</v>
      </c>
      <c r="CT11" s="72">
        <f t="shared" si="43"/>
        <v>1021458</v>
      </c>
      <c r="CU11" s="72">
        <f t="shared" si="44"/>
        <v>323926</v>
      </c>
      <c r="CV11" s="72">
        <f t="shared" si="45"/>
        <v>16014</v>
      </c>
      <c r="CW11" s="72">
        <f t="shared" si="46"/>
        <v>695863</v>
      </c>
      <c r="CX11" s="72">
        <f t="shared" si="47"/>
        <v>125606</v>
      </c>
      <c r="CY11" s="72">
        <f t="shared" si="48"/>
        <v>536219</v>
      </c>
      <c r="CZ11" s="72">
        <f t="shared" si="49"/>
        <v>34038</v>
      </c>
      <c r="DA11" s="72">
        <f t="shared" si="50"/>
        <v>809</v>
      </c>
      <c r="DB11" s="72">
        <f t="shared" si="51"/>
        <v>667275</v>
      </c>
      <c r="DC11" s="72">
        <f t="shared" si="52"/>
        <v>81079</v>
      </c>
      <c r="DD11" s="72">
        <f t="shared" si="53"/>
        <v>524472</v>
      </c>
      <c r="DE11" s="72">
        <f t="shared" si="54"/>
        <v>61724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212487</v>
      </c>
      <c r="DJ11" s="72">
        <f t="shared" si="59"/>
        <v>3199461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3530727</v>
      </c>
      <c r="E12" s="74">
        <f t="shared" si="7"/>
        <v>418809</v>
      </c>
      <c r="F12" s="74">
        <v>0</v>
      </c>
      <c r="G12" s="74">
        <v>0</v>
      </c>
      <c r="H12" s="74">
        <v>14700</v>
      </c>
      <c r="I12" s="74">
        <v>284963</v>
      </c>
      <c r="J12" s="75" t="s">
        <v>109</v>
      </c>
      <c r="K12" s="74">
        <v>119146</v>
      </c>
      <c r="L12" s="74">
        <v>3111918</v>
      </c>
      <c r="M12" s="74">
        <f t="shared" si="8"/>
        <v>113416</v>
      </c>
      <c r="N12" s="74">
        <f t="shared" si="9"/>
        <v>13696</v>
      </c>
      <c r="O12" s="74">
        <v>0</v>
      </c>
      <c r="P12" s="74">
        <v>0</v>
      </c>
      <c r="Q12" s="74">
        <v>0</v>
      </c>
      <c r="R12" s="74">
        <v>13696</v>
      </c>
      <c r="S12" s="75" t="s">
        <v>109</v>
      </c>
      <c r="T12" s="74">
        <v>0</v>
      </c>
      <c r="U12" s="74">
        <v>99720</v>
      </c>
      <c r="V12" s="74">
        <f t="shared" si="10"/>
        <v>3644143</v>
      </c>
      <c r="W12" s="74">
        <f t="shared" si="11"/>
        <v>432505</v>
      </c>
      <c r="X12" s="74">
        <f t="shared" si="12"/>
        <v>0</v>
      </c>
      <c r="Y12" s="74">
        <f t="shared" si="13"/>
        <v>0</v>
      </c>
      <c r="Z12" s="74">
        <f t="shared" si="14"/>
        <v>14700</v>
      </c>
      <c r="AA12" s="74">
        <f t="shared" si="15"/>
        <v>298659</v>
      </c>
      <c r="AB12" s="75" t="s">
        <v>109</v>
      </c>
      <c r="AC12" s="74">
        <f t="shared" si="16"/>
        <v>119146</v>
      </c>
      <c r="AD12" s="74">
        <f t="shared" si="17"/>
        <v>3211638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3520752</v>
      </c>
      <c r="AN12" s="74">
        <f t="shared" si="21"/>
        <v>1614014</v>
      </c>
      <c r="AO12" s="74">
        <v>317122</v>
      </c>
      <c r="AP12" s="74">
        <v>601822</v>
      </c>
      <c r="AQ12" s="74">
        <v>695070</v>
      </c>
      <c r="AR12" s="74">
        <v>0</v>
      </c>
      <c r="AS12" s="74">
        <f t="shared" si="22"/>
        <v>556548</v>
      </c>
      <c r="AT12" s="74">
        <v>32794</v>
      </c>
      <c r="AU12" s="74">
        <v>491448</v>
      </c>
      <c r="AV12" s="74">
        <v>32306</v>
      </c>
      <c r="AW12" s="74">
        <v>19874</v>
      </c>
      <c r="AX12" s="74">
        <f t="shared" si="23"/>
        <v>1330316</v>
      </c>
      <c r="AY12" s="74">
        <v>402198</v>
      </c>
      <c r="AZ12" s="74">
        <v>703658</v>
      </c>
      <c r="BA12" s="74">
        <v>224460</v>
      </c>
      <c r="BB12" s="74">
        <v>0</v>
      </c>
      <c r="BC12" s="74">
        <v>0</v>
      </c>
      <c r="BD12" s="74">
        <v>0</v>
      </c>
      <c r="BE12" s="74">
        <v>9975</v>
      </c>
      <c r="BF12" s="74">
        <f t="shared" si="24"/>
        <v>3530727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113416</v>
      </c>
      <c r="BP12" s="74">
        <f t="shared" si="28"/>
        <v>65288</v>
      </c>
      <c r="BQ12" s="74">
        <v>26447</v>
      </c>
      <c r="BR12" s="74">
        <v>0</v>
      </c>
      <c r="BS12" s="74">
        <v>38841</v>
      </c>
      <c r="BT12" s="74">
        <v>0</v>
      </c>
      <c r="BU12" s="74">
        <f t="shared" si="29"/>
        <v>21312</v>
      </c>
      <c r="BV12" s="74">
        <v>0</v>
      </c>
      <c r="BW12" s="74">
        <v>21312</v>
      </c>
      <c r="BX12" s="74">
        <v>0</v>
      </c>
      <c r="BY12" s="74">
        <v>0</v>
      </c>
      <c r="BZ12" s="74">
        <f t="shared" si="30"/>
        <v>26816</v>
      </c>
      <c r="CA12" s="74">
        <v>24413</v>
      </c>
      <c r="CB12" s="74">
        <v>2403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113416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3634168</v>
      </c>
      <c r="CR12" s="74">
        <f t="shared" si="41"/>
        <v>1679302</v>
      </c>
      <c r="CS12" s="74">
        <f t="shared" si="42"/>
        <v>343569</v>
      </c>
      <c r="CT12" s="74">
        <f t="shared" si="43"/>
        <v>601822</v>
      </c>
      <c r="CU12" s="74">
        <f t="shared" si="44"/>
        <v>733911</v>
      </c>
      <c r="CV12" s="74">
        <f t="shared" si="45"/>
        <v>0</v>
      </c>
      <c r="CW12" s="74">
        <f t="shared" si="46"/>
        <v>577860</v>
      </c>
      <c r="CX12" s="74">
        <f t="shared" si="47"/>
        <v>32794</v>
      </c>
      <c r="CY12" s="74">
        <f t="shared" si="48"/>
        <v>512760</v>
      </c>
      <c r="CZ12" s="74">
        <f t="shared" si="49"/>
        <v>32306</v>
      </c>
      <c r="DA12" s="74">
        <f t="shared" si="50"/>
        <v>19874</v>
      </c>
      <c r="DB12" s="74">
        <f t="shared" si="51"/>
        <v>1357132</v>
      </c>
      <c r="DC12" s="74">
        <f t="shared" si="52"/>
        <v>426611</v>
      </c>
      <c r="DD12" s="74">
        <f t="shared" si="53"/>
        <v>706061</v>
      </c>
      <c r="DE12" s="74">
        <f t="shared" si="54"/>
        <v>224460</v>
      </c>
      <c r="DF12" s="74">
        <f t="shared" si="55"/>
        <v>0</v>
      </c>
      <c r="DG12" s="74">
        <f t="shared" si="56"/>
        <v>0</v>
      </c>
      <c r="DH12" s="74">
        <f t="shared" si="57"/>
        <v>0</v>
      </c>
      <c r="DI12" s="74">
        <f t="shared" si="58"/>
        <v>9975</v>
      </c>
      <c r="DJ12" s="74">
        <f t="shared" si="59"/>
        <v>3644143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7048207</v>
      </c>
      <c r="E13" s="74">
        <f t="shared" si="7"/>
        <v>1798472</v>
      </c>
      <c r="F13" s="74">
        <v>6198</v>
      </c>
      <c r="G13" s="74">
        <v>0</v>
      </c>
      <c r="H13" s="74">
        <v>0</v>
      </c>
      <c r="I13" s="74">
        <v>1170266</v>
      </c>
      <c r="J13" s="75" t="s">
        <v>109</v>
      </c>
      <c r="K13" s="74">
        <v>622008</v>
      </c>
      <c r="L13" s="74">
        <v>5249735</v>
      </c>
      <c r="M13" s="74">
        <f t="shared" si="8"/>
        <v>169613</v>
      </c>
      <c r="N13" s="74">
        <f t="shared" si="9"/>
        <v>11016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11016</v>
      </c>
      <c r="U13" s="74">
        <v>158597</v>
      </c>
      <c r="V13" s="74">
        <f t="shared" si="10"/>
        <v>7217820</v>
      </c>
      <c r="W13" s="74">
        <f t="shared" si="11"/>
        <v>1809488</v>
      </c>
      <c r="X13" s="74">
        <f t="shared" si="12"/>
        <v>6198</v>
      </c>
      <c r="Y13" s="74">
        <f t="shared" si="13"/>
        <v>0</v>
      </c>
      <c r="Z13" s="74">
        <f t="shared" si="14"/>
        <v>0</v>
      </c>
      <c r="AA13" s="74">
        <f t="shared" si="15"/>
        <v>1170266</v>
      </c>
      <c r="AB13" s="75" t="s">
        <v>109</v>
      </c>
      <c r="AC13" s="74">
        <f t="shared" si="16"/>
        <v>633024</v>
      </c>
      <c r="AD13" s="74">
        <f t="shared" si="17"/>
        <v>5408332</v>
      </c>
      <c r="AE13" s="74">
        <f t="shared" si="18"/>
        <v>1239189</v>
      </c>
      <c r="AF13" s="74">
        <f t="shared" si="19"/>
        <v>1219543</v>
      </c>
      <c r="AG13" s="74">
        <v>0</v>
      </c>
      <c r="AH13" s="74">
        <v>303027</v>
      </c>
      <c r="AI13" s="74">
        <v>916516</v>
      </c>
      <c r="AJ13" s="74">
        <v>0</v>
      </c>
      <c r="AK13" s="74">
        <v>19646</v>
      </c>
      <c r="AL13" s="74">
        <v>0</v>
      </c>
      <c r="AM13" s="74">
        <f t="shared" si="20"/>
        <v>5770684</v>
      </c>
      <c r="AN13" s="74">
        <f t="shared" si="21"/>
        <v>2173401</v>
      </c>
      <c r="AO13" s="74">
        <v>0</v>
      </c>
      <c r="AP13" s="74">
        <v>1231987</v>
      </c>
      <c r="AQ13" s="74">
        <v>899625</v>
      </c>
      <c r="AR13" s="74">
        <v>41789</v>
      </c>
      <c r="AS13" s="74">
        <f t="shared" si="22"/>
        <v>1006483</v>
      </c>
      <c r="AT13" s="74">
        <v>357127</v>
      </c>
      <c r="AU13" s="74">
        <v>596339</v>
      </c>
      <c r="AV13" s="74">
        <v>53017</v>
      </c>
      <c r="AW13" s="74">
        <v>72183</v>
      </c>
      <c r="AX13" s="74">
        <f t="shared" si="23"/>
        <v>2518617</v>
      </c>
      <c r="AY13" s="74">
        <v>992151</v>
      </c>
      <c r="AZ13" s="74">
        <v>1461081</v>
      </c>
      <c r="BA13" s="74">
        <v>64051</v>
      </c>
      <c r="BB13" s="74">
        <v>1334</v>
      </c>
      <c r="BC13" s="74">
        <v>0</v>
      </c>
      <c r="BD13" s="74">
        <v>0</v>
      </c>
      <c r="BE13" s="74">
        <v>38334</v>
      </c>
      <c r="BF13" s="74">
        <f t="shared" si="24"/>
        <v>7048207</v>
      </c>
      <c r="BG13" s="74">
        <f t="shared" si="25"/>
        <v>19320</v>
      </c>
      <c r="BH13" s="74">
        <f t="shared" si="26"/>
        <v>19320</v>
      </c>
      <c r="BI13" s="74">
        <v>0</v>
      </c>
      <c r="BJ13" s="74">
        <v>19320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139277</v>
      </c>
      <c r="BP13" s="74">
        <f t="shared" si="28"/>
        <v>52804</v>
      </c>
      <c r="BQ13" s="74">
        <v>0</v>
      </c>
      <c r="BR13" s="74">
        <v>3820</v>
      </c>
      <c r="BS13" s="74">
        <v>48984</v>
      </c>
      <c r="BT13" s="74">
        <v>0</v>
      </c>
      <c r="BU13" s="74">
        <f t="shared" si="29"/>
        <v>70008</v>
      </c>
      <c r="BV13" s="74">
        <v>42239</v>
      </c>
      <c r="BW13" s="74">
        <v>27769</v>
      </c>
      <c r="BX13" s="74">
        <v>0</v>
      </c>
      <c r="BY13" s="74">
        <v>0</v>
      </c>
      <c r="BZ13" s="74">
        <f t="shared" si="30"/>
        <v>16465</v>
      </c>
      <c r="CA13" s="74">
        <v>840</v>
      </c>
      <c r="CB13" s="74">
        <v>15625</v>
      </c>
      <c r="CC13" s="74">
        <v>0</v>
      </c>
      <c r="CD13" s="74">
        <v>0</v>
      </c>
      <c r="CE13" s="74">
        <v>0</v>
      </c>
      <c r="CF13" s="74">
        <v>0</v>
      </c>
      <c r="CG13" s="74">
        <v>11016</v>
      </c>
      <c r="CH13" s="74">
        <f t="shared" si="31"/>
        <v>169613</v>
      </c>
      <c r="CI13" s="74">
        <f t="shared" si="32"/>
        <v>1258509</v>
      </c>
      <c r="CJ13" s="74">
        <f t="shared" si="33"/>
        <v>1238863</v>
      </c>
      <c r="CK13" s="74">
        <f t="shared" si="34"/>
        <v>0</v>
      </c>
      <c r="CL13" s="74">
        <f t="shared" si="35"/>
        <v>322347</v>
      </c>
      <c r="CM13" s="74">
        <f t="shared" si="36"/>
        <v>916516</v>
      </c>
      <c r="CN13" s="74">
        <f t="shared" si="37"/>
        <v>0</v>
      </c>
      <c r="CO13" s="74">
        <f t="shared" si="38"/>
        <v>19646</v>
      </c>
      <c r="CP13" s="74">
        <f t="shared" si="39"/>
        <v>0</v>
      </c>
      <c r="CQ13" s="74">
        <f t="shared" si="40"/>
        <v>5909961</v>
      </c>
      <c r="CR13" s="74">
        <f t="shared" si="41"/>
        <v>2226205</v>
      </c>
      <c r="CS13" s="74">
        <f t="shared" si="42"/>
        <v>0</v>
      </c>
      <c r="CT13" s="74">
        <f t="shared" si="43"/>
        <v>1235807</v>
      </c>
      <c r="CU13" s="74">
        <f t="shared" si="44"/>
        <v>948609</v>
      </c>
      <c r="CV13" s="74">
        <f t="shared" si="45"/>
        <v>41789</v>
      </c>
      <c r="CW13" s="74">
        <f t="shared" si="46"/>
        <v>1076491</v>
      </c>
      <c r="CX13" s="74">
        <f t="shared" si="47"/>
        <v>399366</v>
      </c>
      <c r="CY13" s="74">
        <f t="shared" si="48"/>
        <v>624108</v>
      </c>
      <c r="CZ13" s="74">
        <f t="shared" si="49"/>
        <v>53017</v>
      </c>
      <c r="DA13" s="74">
        <f t="shared" si="50"/>
        <v>72183</v>
      </c>
      <c r="DB13" s="74">
        <f t="shared" si="51"/>
        <v>2535082</v>
      </c>
      <c r="DC13" s="74">
        <f t="shared" si="52"/>
        <v>992991</v>
      </c>
      <c r="DD13" s="74">
        <f t="shared" si="53"/>
        <v>1476706</v>
      </c>
      <c r="DE13" s="74">
        <f t="shared" si="54"/>
        <v>64051</v>
      </c>
      <c r="DF13" s="74">
        <f t="shared" si="55"/>
        <v>1334</v>
      </c>
      <c r="DG13" s="74">
        <f t="shared" si="56"/>
        <v>0</v>
      </c>
      <c r="DH13" s="74">
        <f t="shared" si="57"/>
        <v>0</v>
      </c>
      <c r="DI13" s="74">
        <f t="shared" si="58"/>
        <v>49350</v>
      </c>
      <c r="DJ13" s="74">
        <f t="shared" si="59"/>
        <v>7217820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2379169</v>
      </c>
      <c r="E14" s="74">
        <f t="shared" si="7"/>
        <v>530519</v>
      </c>
      <c r="F14" s="74">
        <v>0</v>
      </c>
      <c r="G14" s="74">
        <v>0</v>
      </c>
      <c r="H14" s="74">
        <v>0</v>
      </c>
      <c r="I14" s="74">
        <v>341140</v>
      </c>
      <c r="J14" s="75" t="s">
        <v>109</v>
      </c>
      <c r="K14" s="74">
        <v>189379</v>
      </c>
      <c r="L14" s="74">
        <v>1848650</v>
      </c>
      <c r="M14" s="74">
        <f t="shared" si="8"/>
        <v>588832</v>
      </c>
      <c r="N14" s="74">
        <f t="shared" si="9"/>
        <v>268257</v>
      </c>
      <c r="O14" s="74">
        <v>0</v>
      </c>
      <c r="P14" s="74">
        <v>0</v>
      </c>
      <c r="Q14" s="74">
        <v>0</v>
      </c>
      <c r="R14" s="74">
        <v>268257</v>
      </c>
      <c r="S14" s="75" t="s">
        <v>109</v>
      </c>
      <c r="T14" s="74">
        <v>0</v>
      </c>
      <c r="U14" s="74">
        <v>320575</v>
      </c>
      <c r="V14" s="74">
        <f t="shared" si="10"/>
        <v>2968001</v>
      </c>
      <c r="W14" s="74">
        <f t="shared" si="11"/>
        <v>798776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609397</v>
      </c>
      <c r="AB14" s="75" t="s">
        <v>109</v>
      </c>
      <c r="AC14" s="74">
        <f t="shared" si="16"/>
        <v>189379</v>
      </c>
      <c r="AD14" s="74">
        <f t="shared" si="17"/>
        <v>2169225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2312841</v>
      </c>
      <c r="AN14" s="74">
        <f t="shared" si="21"/>
        <v>665511</v>
      </c>
      <c r="AO14" s="74">
        <v>153042</v>
      </c>
      <c r="AP14" s="74">
        <v>192564</v>
      </c>
      <c r="AQ14" s="74">
        <v>303541</v>
      </c>
      <c r="AR14" s="74">
        <v>16364</v>
      </c>
      <c r="AS14" s="74">
        <f t="shared" si="22"/>
        <v>463378</v>
      </c>
      <c r="AT14" s="74">
        <v>20521</v>
      </c>
      <c r="AU14" s="74">
        <v>432354</v>
      </c>
      <c r="AV14" s="74">
        <v>10503</v>
      </c>
      <c r="AW14" s="74">
        <v>0</v>
      </c>
      <c r="AX14" s="74">
        <f t="shared" si="23"/>
        <v>1173103</v>
      </c>
      <c r="AY14" s="74">
        <v>604215</v>
      </c>
      <c r="AZ14" s="74">
        <v>394846</v>
      </c>
      <c r="BA14" s="74">
        <v>174042</v>
      </c>
      <c r="BB14" s="74">
        <v>0</v>
      </c>
      <c r="BC14" s="74">
        <v>0</v>
      </c>
      <c r="BD14" s="74">
        <v>10849</v>
      </c>
      <c r="BE14" s="74">
        <v>66328</v>
      </c>
      <c r="BF14" s="74">
        <f t="shared" si="24"/>
        <v>2379169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588832</v>
      </c>
      <c r="BP14" s="74">
        <f t="shared" si="28"/>
        <v>16933</v>
      </c>
      <c r="BQ14" s="74">
        <v>8364</v>
      </c>
      <c r="BR14" s="74">
        <v>0</v>
      </c>
      <c r="BS14" s="74">
        <v>8569</v>
      </c>
      <c r="BT14" s="74">
        <v>0</v>
      </c>
      <c r="BU14" s="74">
        <f t="shared" si="29"/>
        <v>199408</v>
      </c>
      <c r="BV14" s="74">
        <v>0</v>
      </c>
      <c r="BW14" s="74">
        <v>199408</v>
      </c>
      <c r="BX14" s="74">
        <v>0</v>
      </c>
      <c r="BY14" s="74">
        <v>0</v>
      </c>
      <c r="BZ14" s="74">
        <f t="shared" si="30"/>
        <v>371675</v>
      </c>
      <c r="CA14" s="74">
        <v>354333</v>
      </c>
      <c r="CB14" s="74">
        <v>17342</v>
      </c>
      <c r="CC14" s="74">
        <v>0</v>
      </c>
      <c r="CD14" s="74">
        <v>0</v>
      </c>
      <c r="CE14" s="74">
        <v>0</v>
      </c>
      <c r="CF14" s="74">
        <v>816</v>
      </c>
      <c r="CG14" s="74">
        <v>0</v>
      </c>
      <c r="CH14" s="74">
        <f t="shared" si="31"/>
        <v>588832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2901673</v>
      </c>
      <c r="CR14" s="74">
        <f t="shared" si="41"/>
        <v>682444</v>
      </c>
      <c r="CS14" s="74">
        <f t="shared" si="42"/>
        <v>161406</v>
      </c>
      <c r="CT14" s="74">
        <f t="shared" si="43"/>
        <v>192564</v>
      </c>
      <c r="CU14" s="74">
        <f t="shared" si="44"/>
        <v>312110</v>
      </c>
      <c r="CV14" s="74">
        <f t="shared" si="45"/>
        <v>16364</v>
      </c>
      <c r="CW14" s="74">
        <f t="shared" si="46"/>
        <v>662786</v>
      </c>
      <c r="CX14" s="74">
        <f t="shared" si="47"/>
        <v>20521</v>
      </c>
      <c r="CY14" s="74">
        <f t="shared" si="48"/>
        <v>631762</v>
      </c>
      <c r="CZ14" s="74">
        <f t="shared" si="49"/>
        <v>10503</v>
      </c>
      <c r="DA14" s="74">
        <f t="shared" si="50"/>
        <v>0</v>
      </c>
      <c r="DB14" s="74">
        <f t="shared" si="51"/>
        <v>1544778</v>
      </c>
      <c r="DC14" s="74">
        <f t="shared" si="52"/>
        <v>958548</v>
      </c>
      <c r="DD14" s="74">
        <f t="shared" si="53"/>
        <v>412188</v>
      </c>
      <c r="DE14" s="74">
        <f t="shared" si="54"/>
        <v>174042</v>
      </c>
      <c r="DF14" s="74">
        <f t="shared" si="55"/>
        <v>0</v>
      </c>
      <c r="DG14" s="74">
        <f t="shared" si="56"/>
        <v>0</v>
      </c>
      <c r="DH14" s="74">
        <f t="shared" si="57"/>
        <v>11665</v>
      </c>
      <c r="DI14" s="74">
        <f t="shared" si="58"/>
        <v>66328</v>
      </c>
      <c r="DJ14" s="74">
        <f t="shared" si="59"/>
        <v>2968001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3043004</v>
      </c>
      <c r="E15" s="74">
        <f t="shared" si="7"/>
        <v>860447</v>
      </c>
      <c r="F15" s="74">
        <v>0</v>
      </c>
      <c r="G15" s="74">
        <v>3107</v>
      </c>
      <c r="H15" s="74">
        <v>0</v>
      </c>
      <c r="I15" s="74">
        <v>375254</v>
      </c>
      <c r="J15" s="75" t="s">
        <v>109</v>
      </c>
      <c r="K15" s="74">
        <v>482086</v>
      </c>
      <c r="L15" s="74">
        <v>2182557</v>
      </c>
      <c r="M15" s="74">
        <f t="shared" si="8"/>
        <v>254787</v>
      </c>
      <c r="N15" s="74">
        <f t="shared" si="9"/>
        <v>35937</v>
      </c>
      <c r="O15" s="74">
        <v>0</v>
      </c>
      <c r="P15" s="74">
        <v>0</v>
      </c>
      <c r="Q15" s="74">
        <v>0</v>
      </c>
      <c r="R15" s="74">
        <v>35937</v>
      </c>
      <c r="S15" s="75" t="s">
        <v>109</v>
      </c>
      <c r="T15" s="74">
        <v>0</v>
      </c>
      <c r="U15" s="74">
        <v>218850</v>
      </c>
      <c r="V15" s="74">
        <f t="shared" si="10"/>
        <v>3297791</v>
      </c>
      <c r="W15" s="74">
        <f t="shared" si="11"/>
        <v>896384</v>
      </c>
      <c r="X15" s="74">
        <f t="shared" si="12"/>
        <v>0</v>
      </c>
      <c r="Y15" s="74">
        <f t="shared" si="13"/>
        <v>3107</v>
      </c>
      <c r="Z15" s="74">
        <f t="shared" si="14"/>
        <v>0</v>
      </c>
      <c r="AA15" s="74">
        <f t="shared" si="15"/>
        <v>411191</v>
      </c>
      <c r="AB15" s="75" t="s">
        <v>109</v>
      </c>
      <c r="AC15" s="74">
        <f t="shared" si="16"/>
        <v>482086</v>
      </c>
      <c r="AD15" s="74">
        <f t="shared" si="17"/>
        <v>2401407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3037956</v>
      </c>
      <c r="AN15" s="74">
        <f t="shared" si="21"/>
        <v>1538973</v>
      </c>
      <c r="AO15" s="74">
        <v>216659</v>
      </c>
      <c r="AP15" s="74">
        <v>1106293</v>
      </c>
      <c r="AQ15" s="74">
        <v>175517</v>
      </c>
      <c r="AR15" s="74">
        <v>40504</v>
      </c>
      <c r="AS15" s="74">
        <f t="shared" si="22"/>
        <v>551152</v>
      </c>
      <c r="AT15" s="74">
        <v>84293</v>
      </c>
      <c r="AU15" s="74">
        <v>365112</v>
      </c>
      <c r="AV15" s="74">
        <v>101747</v>
      </c>
      <c r="AW15" s="74">
        <v>29745</v>
      </c>
      <c r="AX15" s="74">
        <f t="shared" si="23"/>
        <v>918086</v>
      </c>
      <c r="AY15" s="74">
        <v>264008</v>
      </c>
      <c r="AZ15" s="74">
        <v>513965</v>
      </c>
      <c r="BA15" s="74">
        <v>130926</v>
      </c>
      <c r="BB15" s="74">
        <v>9187</v>
      </c>
      <c r="BC15" s="74">
        <v>0</v>
      </c>
      <c r="BD15" s="74">
        <v>0</v>
      </c>
      <c r="BE15" s="74">
        <v>5048</v>
      </c>
      <c r="BF15" s="74">
        <f t="shared" si="24"/>
        <v>3043004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254787</v>
      </c>
      <c r="BP15" s="74">
        <f t="shared" si="28"/>
        <v>18808</v>
      </c>
      <c r="BQ15" s="74">
        <v>18808</v>
      </c>
      <c r="BR15" s="74">
        <v>0</v>
      </c>
      <c r="BS15" s="74">
        <v>0</v>
      </c>
      <c r="BT15" s="74">
        <v>0</v>
      </c>
      <c r="BU15" s="74">
        <f t="shared" si="29"/>
        <v>2813</v>
      </c>
      <c r="BV15" s="74">
        <v>2813</v>
      </c>
      <c r="BW15" s="74"/>
      <c r="BX15" s="74"/>
      <c r="BY15" s="74">
        <v>0</v>
      </c>
      <c r="BZ15" s="74">
        <f t="shared" si="30"/>
        <v>233166</v>
      </c>
      <c r="CA15" s="74">
        <v>141925</v>
      </c>
      <c r="CB15" s="74">
        <v>80376</v>
      </c>
      <c r="CC15" s="74">
        <v>10839</v>
      </c>
      <c r="CD15" s="74">
        <v>26</v>
      </c>
      <c r="CE15" s="74">
        <v>0</v>
      </c>
      <c r="CF15" s="74">
        <v>0</v>
      </c>
      <c r="CG15" s="74">
        <v>0</v>
      </c>
      <c r="CH15" s="74">
        <f t="shared" si="31"/>
        <v>254787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3292743</v>
      </c>
      <c r="CR15" s="74">
        <f t="shared" si="41"/>
        <v>1557781</v>
      </c>
      <c r="CS15" s="74">
        <f t="shared" si="42"/>
        <v>235467</v>
      </c>
      <c r="CT15" s="74">
        <f t="shared" si="43"/>
        <v>1106293</v>
      </c>
      <c r="CU15" s="74">
        <f t="shared" si="44"/>
        <v>175517</v>
      </c>
      <c r="CV15" s="74">
        <f t="shared" si="45"/>
        <v>40504</v>
      </c>
      <c r="CW15" s="74">
        <f t="shared" si="46"/>
        <v>553965</v>
      </c>
      <c r="CX15" s="74">
        <f t="shared" si="47"/>
        <v>87106</v>
      </c>
      <c r="CY15" s="74">
        <f t="shared" si="48"/>
        <v>365112</v>
      </c>
      <c r="CZ15" s="74">
        <f t="shared" si="49"/>
        <v>101747</v>
      </c>
      <c r="DA15" s="74">
        <f t="shared" si="50"/>
        <v>29745</v>
      </c>
      <c r="DB15" s="74">
        <f t="shared" si="51"/>
        <v>1151252</v>
      </c>
      <c r="DC15" s="74">
        <f t="shared" si="52"/>
        <v>405933</v>
      </c>
      <c r="DD15" s="74">
        <f t="shared" si="53"/>
        <v>594341</v>
      </c>
      <c r="DE15" s="74">
        <f t="shared" si="54"/>
        <v>141765</v>
      </c>
      <c r="DF15" s="74">
        <f t="shared" si="55"/>
        <v>9213</v>
      </c>
      <c r="DG15" s="74">
        <f t="shared" si="56"/>
        <v>0</v>
      </c>
      <c r="DH15" s="74">
        <f t="shared" si="57"/>
        <v>0</v>
      </c>
      <c r="DI15" s="74">
        <f t="shared" si="58"/>
        <v>5048</v>
      </c>
      <c r="DJ15" s="74">
        <f t="shared" si="59"/>
        <v>3297791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818800</v>
      </c>
      <c r="E16" s="74">
        <f t="shared" si="7"/>
        <v>88928</v>
      </c>
      <c r="F16" s="74">
        <v>0</v>
      </c>
      <c r="G16" s="74">
        <v>0</v>
      </c>
      <c r="H16" s="74">
        <v>0</v>
      </c>
      <c r="I16" s="74">
        <v>30185</v>
      </c>
      <c r="J16" s="75" t="s">
        <v>109</v>
      </c>
      <c r="K16" s="74">
        <v>58743</v>
      </c>
      <c r="L16" s="74">
        <v>729872</v>
      </c>
      <c r="M16" s="74">
        <f t="shared" si="8"/>
        <v>42311</v>
      </c>
      <c r="N16" s="74">
        <f t="shared" si="9"/>
        <v>844</v>
      </c>
      <c r="O16" s="74">
        <v>0</v>
      </c>
      <c r="P16" s="74">
        <v>0</v>
      </c>
      <c r="Q16" s="74">
        <v>0</v>
      </c>
      <c r="R16" s="74">
        <v>844</v>
      </c>
      <c r="S16" s="75" t="s">
        <v>109</v>
      </c>
      <c r="T16" s="74"/>
      <c r="U16" s="74">
        <v>41467</v>
      </c>
      <c r="V16" s="74">
        <f t="shared" si="10"/>
        <v>861111</v>
      </c>
      <c r="W16" s="74">
        <f t="shared" si="11"/>
        <v>89772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31029</v>
      </c>
      <c r="AB16" s="75" t="s">
        <v>109</v>
      </c>
      <c r="AC16" s="74">
        <f t="shared" si="16"/>
        <v>58743</v>
      </c>
      <c r="AD16" s="74">
        <f t="shared" si="17"/>
        <v>771339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806653</v>
      </c>
      <c r="AN16" s="74">
        <f t="shared" si="21"/>
        <v>569573</v>
      </c>
      <c r="AO16" s="74">
        <v>70133</v>
      </c>
      <c r="AP16" s="74">
        <v>301690</v>
      </c>
      <c r="AQ16" s="74">
        <v>195278</v>
      </c>
      <c r="AR16" s="74">
        <v>2472</v>
      </c>
      <c r="AS16" s="74">
        <f t="shared" si="22"/>
        <v>181319</v>
      </c>
      <c r="AT16" s="74">
        <v>14636</v>
      </c>
      <c r="AU16" s="74">
        <v>166672</v>
      </c>
      <c r="AV16" s="74">
        <v>11</v>
      </c>
      <c r="AW16" s="74"/>
      <c r="AX16" s="74">
        <f t="shared" si="23"/>
        <v>55761</v>
      </c>
      <c r="AY16" s="74">
        <v>1050</v>
      </c>
      <c r="AZ16" s="74">
        <v>45120</v>
      </c>
      <c r="BA16" s="74">
        <v>7827</v>
      </c>
      <c r="BB16" s="74">
        <v>1764</v>
      </c>
      <c r="BC16" s="74">
        <v>0</v>
      </c>
      <c r="BD16" s="74">
        <v>0</v>
      </c>
      <c r="BE16" s="74">
        <v>12147</v>
      </c>
      <c r="BF16" s="74">
        <f t="shared" si="24"/>
        <v>818800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42311</v>
      </c>
      <c r="BP16" s="74">
        <f t="shared" si="28"/>
        <v>14795</v>
      </c>
      <c r="BQ16" s="74"/>
      <c r="BR16" s="74">
        <v>8667</v>
      </c>
      <c r="BS16" s="74">
        <v>6128</v>
      </c>
      <c r="BT16" s="74"/>
      <c r="BU16" s="74">
        <f t="shared" si="29"/>
        <v>23376</v>
      </c>
      <c r="BV16" s="74">
        <v>1197</v>
      </c>
      <c r="BW16" s="74">
        <v>22179</v>
      </c>
      <c r="BX16" s="74"/>
      <c r="BY16" s="74"/>
      <c r="BZ16" s="74">
        <f t="shared" si="30"/>
        <v>4140</v>
      </c>
      <c r="CA16" s="74">
        <v>1783</v>
      </c>
      <c r="CB16" s="74">
        <v>2357</v>
      </c>
      <c r="CC16" s="74"/>
      <c r="CD16" s="74"/>
      <c r="CE16" s="74">
        <v>0</v>
      </c>
      <c r="CF16" s="74">
        <v>0</v>
      </c>
      <c r="CG16" s="74">
        <v>0</v>
      </c>
      <c r="CH16" s="74">
        <f t="shared" si="31"/>
        <v>42311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848964</v>
      </c>
      <c r="CR16" s="74">
        <f t="shared" si="41"/>
        <v>584368</v>
      </c>
      <c r="CS16" s="74">
        <f t="shared" si="42"/>
        <v>70133</v>
      </c>
      <c r="CT16" s="74">
        <f t="shared" si="43"/>
        <v>310357</v>
      </c>
      <c r="CU16" s="74">
        <f t="shared" si="44"/>
        <v>201406</v>
      </c>
      <c r="CV16" s="74">
        <f t="shared" si="45"/>
        <v>2472</v>
      </c>
      <c r="CW16" s="74">
        <f t="shared" si="46"/>
        <v>204695</v>
      </c>
      <c r="CX16" s="74">
        <f t="shared" si="47"/>
        <v>15833</v>
      </c>
      <c r="CY16" s="74">
        <f t="shared" si="48"/>
        <v>188851</v>
      </c>
      <c r="CZ16" s="74">
        <f t="shared" si="49"/>
        <v>11</v>
      </c>
      <c r="DA16" s="74">
        <f t="shared" si="50"/>
        <v>0</v>
      </c>
      <c r="DB16" s="74">
        <f t="shared" si="51"/>
        <v>59901</v>
      </c>
      <c r="DC16" s="74">
        <f t="shared" si="52"/>
        <v>2833</v>
      </c>
      <c r="DD16" s="74">
        <f t="shared" si="53"/>
        <v>47477</v>
      </c>
      <c r="DE16" s="74">
        <f t="shared" si="54"/>
        <v>7827</v>
      </c>
      <c r="DF16" s="74">
        <f t="shared" si="55"/>
        <v>1764</v>
      </c>
      <c r="DG16" s="74">
        <f t="shared" si="56"/>
        <v>0</v>
      </c>
      <c r="DH16" s="74">
        <f t="shared" si="57"/>
        <v>0</v>
      </c>
      <c r="DI16" s="74">
        <f t="shared" si="58"/>
        <v>12147</v>
      </c>
      <c r="DJ16" s="74">
        <f t="shared" si="59"/>
        <v>861111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14321681</v>
      </c>
      <c r="E17" s="74">
        <f t="shared" si="7"/>
        <v>8372290</v>
      </c>
      <c r="F17" s="74">
        <v>1217444</v>
      </c>
      <c r="G17" s="74">
        <v>0</v>
      </c>
      <c r="H17" s="74">
        <v>5417400</v>
      </c>
      <c r="I17" s="74">
        <v>1150747</v>
      </c>
      <c r="J17" s="75" t="s">
        <v>109</v>
      </c>
      <c r="K17" s="74">
        <v>586699</v>
      </c>
      <c r="L17" s="74">
        <v>5949391</v>
      </c>
      <c r="M17" s="74">
        <f t="shared" si="8"/>
        <v>687379</v>
      </c>
      <c r="N17" s="74">
        <f t="shared" si="9"/>
        <v>52709</v>
      </c>
      <c r="O17" s="74">
        <v>0</v>
      </c>
      <c r="P17" s="74">
        <v>0</v>
      </c>
      <c r="Q17" s="74">
        <v>0</v>
      </c>
      <c r="R17" s="74">
        <v>52451</v>
      </c>
      <c r="S17" s="75" t="s">
        <v>109</v>
      </c>
      <c r="T17" s="74">
        <v>258</v>
      </c>
      <c r="U17" s="74">
        <v>634670</v>
      </c>
      <c r="V17" s="74">
        <f t="shared" si="10"/>
        <v>15009060</v>
      </c>
      <c r="W17" s="74">
        <f t="shared" si="11"/>
        <v>8424999</v>
      </c>
      <c r="X17" s="74">
        <f t="shared" si="12"/>
        <v>1217444</v>
      </c>
      <c r="Y17" s="74">
        <f t="shared" si="13"/>
        <v>0</v>
      </c>
      <c r="Z17" s="74">
        <f t="shared" si="14"/>
        <v>5417400</v>
      </c>
      <c r="AA17" s="74">
        <f t="shared" si="15"/>
        <v>1203198</v>
      </c>
      <c r="AB17" s="75" t="s">
        <v>109</v>
      </c>
      <c r="AC17" s="74">
        <f t="shared" si="16"/>
        <v>586957</v>
      </c>
      <c r="AD17" s="74">
        <f t="shared" si="17"/>
        <v>6584061</v>
      </c>
      <c r="AE17" s="74">
        <f t="shared" si="18"/>
        <v>6909331</v>
      </c>
      <c r="AF17" s="74">
        <f t="shared" si="19"/>
        <v>6907030</v>
      </c>
      <c r="AG17" s="74">
        <v>0</v>
      </c>
      <c r="AH17" s="74">
        <v>6668718</v>
      </c>
      <c r="AI17" s="74">
        <v>238312</v>
      </c>
      <c r="AJ17" s="74">
        <v>0</v>
      </c>
      <c r="AK17" s="74">
        <v>2301</v>
      </c>
      <c r="AL17" s="74">
        <v>0</v>
      </c>
      <c r="AM17" s="74">
        <f t="shared" si="20"/>
        <v>7151990</v>
      </c>
      <c r="AN17" s="74">
        <f t="shared" si="21"/>
        <v>3367740</v>
      </c>
      <c r="AO17" s="74">
        <v>774099</v>
      </c>
      <c r="AP17" s="74">
        <v>1556347</v>
      </c>
      <c r="AQ17" s="74">
        <v>1034849</v>
      </c>
      <c r="AR17" s="74">
        <v>2445</v>
      </c>
      <c r="AS17" s="74">
        <f t="shared" si="22"/>
        <v>2508690</v>
      </c>
      <c r="AT17" s="74">
        <v>175575</v>
      </c>
      <c r="AU17" s="74">
        <v>2253245</v>
      </c>
      <c r="AV17" s="74">
        <v>79870</v>
      </c>
      <c r="AW17" s="74">
        <v>48659</v>
      </c>
      <c r="AX17" s="74">
        <f t="shared" si="23"/>
        <v>1226901</v>
      </c>
      <c r="AY17" s="74">
        <v>1224205</v>
      </c>
      <c r="AZ17" s="74">
        <v>2696</v>
      </c>
      <c r="BA17" s="74">
        <v>0</v>
      </c>
      <c r="BB17" s="74">
        <v>0</v>
      </c>
      <c r="BC17" s="74">
        <v>0</v>
      </c>
      <c r="BD17" s="74">
        <v>0</v>
      </c>
      <c r="BE17" s="74">
        <v>260360</v>
      </c>
      <c r="BF17" s="74">
        <f t="shared" si="24"/>
        <v>14321681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549485</v>
      </c>
      <c r="BP17" s="74">
        <f t="shared" si="28"/>
        <v>302311</v>
      </c>
      <c r="BQ17" s="74">
        <v>146671</v>
      </c>
      <c r="BR17" s="74">
        <v>17117</v>
      </c>
      <c r="BS17" s="74">
        <v>138523</v>
      </c>
      <c r="BT17" s="74"/>
      <c r="BU17" s="74">
        <f t="shared" si="29"/>
        <v>200026</v>
      </c>
      <c r="BV17" s="74">
        <v>11996</v>
      </c>
      <c r="BW17" s="74">
        <v>188030</v>
      </c>
      <c r="BX17" s="74">
        <v>0</v>
      </c>
      <c r="BY17" s="74">
        <v>15471</v>
      </c>
      <c r="BZ17" s="74">
        <f t="shared" si="30"/>
        <v>31677</v>
      </c>
      <c r="CA17" s="74">
        <v>31677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137894</v>
      </c>
      <c r="CH17" s="74">
        <f t="shared" si="31"/>
        <v>687379</v>
      </c>
      <c r="CI17" s="74">
        <f t="shared" si="32"/>
        <v>6909331</v>
      </c>
      <c r="CJ17" s="74">
        <f t="shared" si="33"/>
        <v>6907030</v>
      </c>
      <c r="CK17" s="74">
        <f t="shared" si="34"/>
        <v>0</v>
      </c>
      <c r="CL17" s="74">
        <f t="shared" si="35"/>
        <v>6668718</v>
      </c>
      <c r="CM17" s="74">
        <f t="shared" si="36"/>
        <v>238312</v>
      </c>
      <c r="CN17" s="74">
        <f t="shared" si="37"/>
        <v>0</v>
      </c>
      <c r="CO17" s="74">
        <f t="shared" si="38"/>
        <v>2301</v>
      </c>
      <c r="CP17" s="74">
        <f t="shared" si="39"/>
        <v>0</v>
      </c>
      <c r="CQ17" s="74">
        <f t="shared" si="40"/>
        <v>7701475</v>
      </c>
      <c r="CR17" s="74">
        <f t="shared" si="41"/>
        <v>3670051</v>
      </c>
      <c r="CS17" s="74">
        <f t="shared" si="42"/>
        <v>920770</v>
      </c>
      <c r="CT17" s="74">
        <f t="shared" si="43"/>
        <v>1573464</v>
      </c>
      <c r="CU17" s="74">
        <f t="shared" si="44"/>
        <v>1173372</v>
      </c>
      <c r="CV17" s="74">
        <f t="shared" si="45"/>
        <v>2445</v>
      </c>
      <c r="CW17" s="74">
        <f t="shared" si="46"/>
        <v>2708716</v>
      </c>
      <c r="CX17" s="74">
        <f t="shared" si="47"/>
        <v>187571</v>
      </c>
      <c r="CY17" s="74">
        <f t="shared" si="48"/>
        <v>2441275</v>
      </c>
      <c r="CZ17" s="74">
        <f t="shared" si="49"/>
        <v>79870</v>
      </c>
      <c r="DA17" s="74">
        <f t="shared" si="50"/>
        <v>64130</v>
      </c>
      <c r="DB17" s="74">
        <f t="shared" si="51"/>
        <v>1258578</v>
      </c>
      <c r="DC17" s="74">
        <f t="shared" si="52"/>
        <v>1255882</v>
      </c>
      <c r="DD17" s="74">
        <f t="shared" si="53"/>
        <v>2696</v>
      </c>
      <c r="DE17" s="74">
        <f t="shared" si="54"/>
        <v>0</v>
      </c>
      <c r="DF17" s="74">
        <f t="shared" si="55"/>
        <v>0</v>
      </c>
      <c r="DG17" s="74">
        <f t="shared" si="56"/>
        <v>0</v>
      </c>
      <c r="DH17" s="74">
        <f t="shared" si="57"/>
        <v>0</v>
      </c>
      <c r="DI17" s="74">
        <f t="shared" si="58"/>
        <v>398254</v>
      </c>
      <c r="DJ17" s="74">
        <f t="shared" si="59"/>
        <v>15009060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904081</v>
      </c>
      <c r="E18" s="74">
        <f t="shared" si="7"/>
        <v>75703</v>
      </c>
      <c r="F18" s="74">
        <v>7455</v>
      </c>
      <c r="G18" s="74">
        <v>0</v>
      </c>
      <c r="H18" s="74">
        <v>5500</v>
      </c>
      <c r="I18" s="74">
        <v>60014</v>
      </c>
      <c r="J18" s="75" t="s">
        <v>109</v>
      </c>
      <c r="K18" s="74">
        <v>2734</v>
      </c>
      <c r="L18" s="74">
        <v>828378</v>
      </c>
      <c r="M18" s="74">
        <f t="shared" si="8"/>
        <v>190419</v>
      </c>
      <c r="N18" s="74">
        <f t="shared" si="9"/>
        <v>15867</v>
      </c>
      <c r="O18" s="74">
        <v>0</v>
      </c>
      <c r="P18" s="74">
        <v>0</v>
      </c>
      <c r="Q18" s="74">
        <v>0</v>
      </c>
      <c r="R18" s="74">
        <v>15773</v>
      </c>
      <c r="S18" s="75" t="s">
        <v>109</v>
      </c>
      <c r="T18" s="74">
        <v>94</v>
      </c>
      <c r="U18" s="74">
        <v>174552</v>
      </c>
      <c r="V18" s="74">
        <f t="shared" si="10"/>
        <v>1094500</v>
      </c>
      <c r="W18" s="74">
        <f t="shared" si="11"/>
        <v>91570</v>
      </c>
      <c r="X18" s="74">
        <f t="shared" si="12"/>
        <v>7455</v>
      </c>
      <c r="Y18" s="74">
        <f t="shared" si="13"/>
        <v>0</v>
      </c>
      <c r="Z18" s="74">
        <f t="shared" si="14"/>
        <v>5500</v>
      </c>
      <c r="AA18" s="74">
        <f t="shared" si="15"/>
        <v>75787</v>
      </c>
      <c r="AB18" s="75" t="s">
        <v>109</v>
      </c>
      <c r="AC18" s="74">
        <f t="shared" si="16"/>
        <v>2828</v>
      </c>
      <c r="AD18" s="74">
        <f t="shared" si="17"/>
        <v>1002930</v>
      </c>
      <c r="AE18" s="74">
        <f t="shared" si="18"/>
        <v>8008</v>
      </c>
      <c r="AF18" s="74">
        <f t="shared" si="19"/>
        <v>7137</v>
      </c>
      <c r="AG18" s="74">
        <v>0</v>
      </c>
      <c r="AH18" s="74">
        <v>7137</v>
      </c>
      <c r="AI18" s="74">
        <v>0</v>
      </c>
      <c r="AJ18" s="74">
        <v>0</v>
      </c>
      <c r="AK18" s="74">
        <v>871</v>
      </c>
      <c r="AL18" s="74">
        <v>0</v>
      </c>
      <c r="AM18" s="74">
        <f t="shared" si="20"/>
        <v>844983</v>
      </c>
      <c r="AN18" s="74">
        <f t="shared" si="21"/>
        <v>366753</v>
      </c>
      <c r="AO18" s="74">
        <v>47708</v>
      </c>
      <c r="AP18" s="74">
        <v>184793</v>
      </c>
      <c r="AQ18" s="74">
        <v>113466</v>
      </c>
      <c r="AR18" s="74">
        <v>20786</v>
      </c>
      <c r="AS18" s="74">
        <f t="shared" si="22"/>
        <v>224776</v>
      </c>
      <c r="AT18" s="74">
        <v>40087</v>
      </c>
      <c r="AU18" s="74">
        <v>168062</v>
      </c>
      <c r="AV18" s="74">
        <v>16627</v>
      </c>
      <c r="AW18" s="74">
        <v>6106</v>
      </c>
      <c r="AX18" s="74">
        <f t="shared" si="23"/>
        <v>247348</v>
      </c>
      <c r="AY18" s="74">
        <v>13118</v>
      </c>
      <c r="AZ18" s="74">
        <v>153613</v>
      </c>
      <c r="BA18" s="74">
        <v>80617</v>
      </c>
      <c r="BB18" s="74">
        <v>0</v>
      </c>
      <c r="BC18" s="74">
        <v>0</v>
      </c>
      <c r="BD18" s="74">
        <v>0</v>
      </c>
      <c r="BE18" s="74">
        <v>51090</v>
      </c>
      <c r="BF18" s="74">
        <f t="shared" si="24"/>
        <v>904081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190419</v>
      </c>
      <c r="BP18" s="74">
        <f t="shared" si="28"/>
        <v>82249</v>
      </c>
      <c r="BQ18" s="74">
        <v>30250</v>
      </c>
      <c r="BR18" s="74">
        <v>0</v>
      </c>
      <c r="BS18" s="74">
        <v>51999</v>
      </c>
      <c r="BT18" s="74">
        <v>0</v>
      </c>
      <c r="BU18" s="74">
        <f t="shared" si="29"/>
        <v>39477</v>
      </c>
      <c r="BV18" s="74">
        <v>0</v>
      </c>
      <c r="BW18" s="74">
        <v>39477</v>
      </c>
      <c r="BX18" s="74">
        <v>0</v>
      </c>
      <c r="BY18" s="74">
        <v>588</v>
      </c>
      <c r="BZ18" s="74">
        <f t="shared" si="30"/>
        <v>68105</v>
      </c>
      <c r="CA18" s="74">
        <v>60577</v>
      </c>
      <c r="CB18" s="74">
        <v>7528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f t="shared" si="31"/>
        <v>190419</v>
      </c>
      <c r="CI18" s="74">
        <f t="shared" si="32"/>
        <v>8008</v>
      </c>
      <c r="CJ18" s="74">
        <f t="shared" si="33"/>
        <v>7137</v>
      </c>
      <c r="CK18" s="74">
        <f t="shared" si="34"/>
        <v>0</v>
      </c>
      <c r="CL18" s="74">
        <f t="shared" si="35"/>
        <v>7137</v>
      </c>
      <c r="CM18" s="74">
        <f t="shared" si="36"/>
        <v>0</v>
      </c>
      <c r="CN18" s="74">
        <f t="shared" si="37"/>
        <v>0</v>
      </c>
      <c r="CO18" s="74">
        <f t="shared" si="38"/>
        <v>871</v>
      </c>
      <c r="CP18" s="74">
        <f t="shared" si="39"/>
        <v>0</v>
      </c>
      <c r="CQ18" s="74">
        <f t="shared" si="40"/>
        <v>1035402</v>
      </c>
      <c r="CR18" s="74">
        <f t="shared" si="41"/>
        <v>449002</v>
      </c>
      <c r="CS18" s="74">
        <f t="shared" si="42"/>
        <v>77958</v>
      </c>
      <c r="CT18" s="74">
        <f t="shared" si="43"/>
        <v>184793</v>
      </c>
      <c r="CU18" s="74">
        <f t="shared" si="44"/>
        <v>165465</v>
      </c>
      <c r="CV18" s="74">
        <f t="shared" si="45"/>
        <v>20786</v>
      </c>
      <c r="CW18" s="74">
        <f t="shared" si="46"/>
        <v>264253</v>
      </c>
      <c r="CX18" s="74">
        <f t="shared" si="47"/>
        <v>40087</v>
      </c>
      <c r="CY18" s="74">
        <f t="shared" si="48"/>
        <v>207539</v>
      </c>
      <c r="CZ18" s="74">
        <f t="shared" si="49"/>
        <v>16627</v>
      </c>
      <c r="DA18" s="74">
        <f t="shared" si="50"/>
        <v>6694</v>
      </c>
      <c r="DB18" s="74">
        <f t="shared" si="51"/>
        <v>315453</v>
      </c>
      <c r="DC18" s="74">
        <f t="shared" si="52"/>
        <v>73695</v>
      </c>
      <c r="DD18" s="74">
        <f t="shared" si="53"/>
        <v>161141</v>
      </c>
      <c r="DE18" s="74">
        <f t="shared" si="54"/>
        <v>80617</v>
      </c>
      <c r="DF18" s="74">
        <f t="shared" si="55"/>
        <v>0</v>
      </c>
      <c r="DG18" s="74">
        <f t="shared" si="56"/>
        <v>0</v>
      </c>
      <c r="DH18" s="74">
        <f t="shared" si="57"/>
        <v>0</v>
      </c>
      <c r="DI18" s="74">
        <f t="shared" si="58"/>
        <v>51090</v>
      </c>
      <c r="DJ18" s="74">
        <f t="shared" si="59"/>
        <v>1094500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1906952</v>
      </c>
      <c r="E19" s="74">
        <f t="shared" si="7"/>
        <v>94396</v>
      </c>
      <c r="F19" s="74">
        <v>0</v>
      </c>
      <c r="G19" s="74">
        <v>893</v>
      </c>
      <c r="H19" s="74">
        <v>0</v>
      </c>
      <c r="I19" s="74">
        <v>32115</v>
      </c>
      <c r="J19" s="75" t="s">
        <v>109</v>
      </c>
      <c r="K19" s="74">
        <v>61388</v>
      </c>
      <c r="L19" s="74">
        <v>1812556</v>
      </c>
      <c r="M19" s="74">
        <f t="shared" si="8"/>
        <v>93376</v>
      </c>
      <c r="N19" s="74">
        <f t="shared" si="9"/>
        <v>10226</v>
      </c>
      <c r="O19" s="74">
        <v>0</v>
      </c>
      <c r="P19" s="74">
        <v>0</v>
      </c>
      <c r="Q19" s="74">
        <v>0</v>
      </c>
      <c r="R19" s="74">
        <v>10226</v>
      </c>
      <c r="S19" s="75" t="s">
        <v>109</v>
      </c>
      <c r="T19" s="74">
        <v>0</v>
      </c>
      <c r="U19" s="74">
        <v>83150</v>
      </c>
      <c r="V19" s="74">
        <f t="shared" si="10"/>
        <v>2000328</v>
      </c>
      <c r="W19" s="74">
        <f t="shared" si="11"/>
        <v>104622</v>
      </c>
      <c r="X19" s="74">
        <f t="shared" si="12"/>
        <v>0</v>
      </c>
      <c r="Y19" s="74">
        <f t="shared" si="13"/>
        <v>893</v>
      </c>
      <c r="Z19" s="74">
        <f t="shared" si="14"/>
        <v>0</v>
      </c>
      <c r="AA19" s="74">
        <f t="shared" si="15"/>
        <v>42341</v>
      </c>
      <c r="AB19" s="75" t="s">
        <v>109</v>
      </c>
      <c r="AC19" s="74">
        <f t="shared" si="16"/>
        <v>61388</v>
      </c>
      <c r="AD19" s="74">
        <f t="shared" si="17"/>
        <v>1895706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20261</v>
      </c>
      <c r="AM19" s="74">
        <f t="shared" si="20"/>
        <v>1018932</v>
      </c>
      <c r="AN19" s="74">
        <f t="shared" si="21"/>
        <v>365153</v>
      </c>
      <c r="AO19" s="74">
        <v>92254</v>
      </c>
      <c r="AP19" s="74">
        <v>272899</v>
      </c>
      <c r="AQ19" s="74">
        <v>0</v>
      </c>
      <c r="AR19" s="74">
        <v>0</v>
      </c>
      <c r="AS19" s="74">
        <f t="shared" si="22"/>
        <v>32046</v>
      </c>
      <c r="AT19" s="74">
        <v>32046</v>
      </c>
      <c r="AU19" s="74">
        <v>0</v>
      </c>
      <c r="AV19" s="74">
        <v>0</v>
      </c>
      <c r="AW19" s="74">
        <v>0</v>
      </c>
      <c r="AX19" s="74">
        <f t="shared" si="23"/>
        <v>621733</v>
      </c>
      <c r="AY19" s="74">
        <v>467956</v>
      </c>
      <c r="AZ19" s="74">
        <v>151621</v>
      </c>
      <c r="BA19" s="74">
        <v>2156</v>
      </c>
      <c r="BB19" s="74">
        <v>0</v>
      </c>
      <c r="BC19" s="74">
        <v>854099</v>
      </c>
      <c r="BD19" s="74">
        <v>0</v>
      </c>
      <c r="BE19" s="74">
        <v>13660</v>
      </c>
      <c r="BF19" s="74">
        <f t="shared" si="24"/>
        <v>1032592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31847</v>
      </c>
      <c r="BO19" s="74">
        <f t="shared" si="27"/>
        <v>28008</v>
      </c>
      <c r="BP19" s="74">
        <f t="shared" si="28"/>
        <v>1782</v>
      </c>
      <c r="BQ19" s="74">
        <v>1782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26226</v>
      </c>
      <c r="CA19" s="74">
        <v>26226</v>
      </c>
      <c r="CB19" s="74">
        <v>0</v>
      </c>
      <c r="CC19" s="74">
        <v>0</v>
      </c>
      <c r="CD19" s="74">
        <v>0</v>
      </c>
      <c r="CE19" s="74">
        <v>32000</v>
      </c>
      <c r="CF19" s="74">
        <v>0</v>
      </c>
      <c r="CG19" s="74">
        <v>1521</v>
      </c>
      <c r="CH19" s="74">
        <f t="shared" si="31"/>
        <v>29529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52108</v>
      </c>
      <c r="CQ19" s="74">
        <f t="shared" si="40"/>
        <v>1046940</v>
      </c>
      <c r="CR19" s="74">
        <f t="shared" si="41"/>
        <v>366935</v>
      </c>
      <c r="CS19" s="74">
        <f t="shared" si="42"/>
        <v>94036</v>
      </c>
      <c r="CT19" s="74">
        <f t="shared" si="43"/>
        <v>272899</v>
      </c>
      <c r="CU19" s="74">
        <f t="shared" si="44"/>
        <v>0</v>
      </c>
      <c r="CV19" s="74">
        <f t="shared" si="45"/>
        <v>0</v>
      </c>
      <c r="CW19" s="74">
        <f t="shared" si="46"/>
        <v>32046</v>
      </c>
      <c r="CX19" s="74">
        <f t="shared" si="47"/>
        <v>32046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647959</v>
      </c>
      <c r="DC19" s="74">
        <f t="shared" si="52"/>
        <v>494182</v>
      </c>
      <c r="DD19" s="74">
        <f t="shared" si="53"/>
        <v>151621</v>
      </c>
      <c r="DE19" s="74">
        <f t="shared" si="54"/>
        <v>2156</v>
      </c>
      <c r="DF19" s="74">
        <f t="shared" si="55"/>
        <v>0</v>
      </c>
      <c r="DG19" s="74">
        <f t="shared" si="56"/>
        <v>886099</v>
      </c>
      <c r="DH19" s="74">
        <f t="shared" si="57"/>
        <v>0</v>
      </c>
      <c r="DI19" s="74">
        <f t="shared" si="58"/>
        <v>15181</v>
      </c>
      <c r="DJ19" s="74">
        <f t="shared" si="59"/>
        <v>1062121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3282101</v>
      </c>
      <c r="E20" s="74">
        <f t="shared" si="7"/>
        <v>577476</v>
      </c>
      <c r="F20" s="74">
        <v>0</v>
      </c>
      <c r="G20" s="74">
        <v>383</v>
      </c>
      <c r="H20" s="74">
        <v>34020</v>
      </c>
      <c r="I20" s="74">
        <v>442093</v>
      </c>
      <c r="J20" s="75" t="s">
        <v>109</v>
      </c>
      <c r="K20" s="74">
        <v>100980</v>
      </c>
      <c r="L20" s="74">
        <v>2704625</v>
      </c>
      <c r="M20" s="74">
        <f t="shared" si="8"/>
        <v>162733</v>
      </c>
      <c r="N20" s="74">
        <f t="shared" si="9"/>
        <v>8223</v>
      </c>
      <c r="O20" s="74">
        <v>0</v>
      </c>
      <c r="P20" s="74">
        <v>0</v>
      </c>
      <c r="Q20" s="74">
        <v>0</v>
      </c>
      <c r="R20" s="74">
        <v>6370</v>
      </c>
      <c r="S20" s="75" t="s">
        <v>109</v>
      </c>
      <c r="T20" s="74">
        <v>1853</v>
      </c>
      <c r="U20" s="74">
        <v>154510</v>
      </c>
      <c r="V20" s="74">
        <f t="shared" si="10"/>
        <v>3444834</v>
      </c>
      <c r="W20" s="74">
        <f t="shared" si="11"/>
        <v>585699</v>
      </c>
      <c r="X20" s="74">
        <f t="shared" si="12"/>
        <v>0</v>
      </c>
      <c r="Y20" s="74">
        <f t="shared" si="13"/>
        <v>383</v>
      </c>
      <c r="Z20" s="74">
        <f t="shared" si="14"/>
        <v>34020</v>
      </c>
      <c r="AA20" s="74">
        <f t="shared" si="15"/>
        <v>448463</v>
      </c>
      <c r="AB20" s="75" t="s">
        <v>109</v>
      </c>
      <c r="AC20" s="74">
        <f t="shared" si="16"/>
        <v>102833</v>
      </c>
      <c r="AD20" s="74">
        <f t="shared" si="17"/>
        <v>2859135</v>
      </c>
      <c r="AE20" s="74">
        <f t="shared" si="18"/>
        <v>10018</v>
      </c>
      <c r="AF20" s="74">
        <f t="shared" si="19"/>
        <v>10018</v>
      </c>
      <c r="AG20" s="74">
        <v>0</v>
      </c>
      <c r="AH20" s="74">
        <v>10018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3183208</v>
      </c>
      <c r="AN20" s="74">
        <f t="shared" si="21"/>
        <v>1173935</v>
      </c>
      <c r="AO20" s="74">
        <v>219185</v>
      </c>
      <c r="AP20" s="74">
        <v>800305</v>
      </c>
      <c r="AQ20" s="74">
        <v>154445</v>
      </c>
      <c r="AR20" s="74">
        <v>0</v>
      </c>
      <c r="AS20" s="74">
        <f t="shared" si="22"/>
        <v>362696</v>
      </c>
      <c r="AT20" s="74">
        <v>42391</v>
      </c>
      <c r="AU20" s="74">
        <v>320305</v>
      </c>
      <c r="AV20" s="74">
        <v>0</v>
      </c>
      <c r="AW20" s="74">
        <v>91800</v>
      </c>
      <c r="AX20" s="74">
        <f t="shared" si="23"/>
        <v>1549212</v>
      </c>
      <c r="AY20" s="74">
        <v>613338</v>
      </c>
      <c r="AZ20" s="74">
        <v>618799</v>
      </c>
      <c r="BA20" s="74">
        <v>289469</v>
      </c>
      <c r="BB20" s="74">
        <v>27606</v>
      </c>
      <c r="BC20" s="74">
        <v>0</v>
      </c>
      <c r="BD20" s="74">
        <v>5565</v>
      </c>
      <c r="BE20" s="74">
        <v>88875</v>
      </c>
      <c r="BF20" s="74">
        <f t="shared" si="24"/>
        <v>3282101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162162</v>
      </c>
      <c r="BP20" s="74">
        <f t="shared" si="28"/>
        <v>33848</v>
      </c>
      <c r="BQ20" s="74">
        <v>4800</v>
      </c>
      <c r="BR20" s="74">
        <v>3632</v>
      </c>
      <c r="BS20" s="74">
        <v>25416</v>
      </c>
      <c r="BT20" s="74">
        <v>0</v>
      </c>
      <c r="BU20" s="74">
        <f t="shared" si="29"/>
        <v>31586</v>
      </c>
      <c r="BV20" s="74">
        <v>0</v>
      </c>
      <c r="BW20" s="74">
        <v>31526</v>
      </c>
      <c r="BX20" s="74">
        <v>60</v>
      </c>
      <c r="BY20" s="74">
        <v>0</v>
      </c>
      <c r="BZ20" s="74">
        <f t="shared" si="30"/>
        <v>96728</v>
      </c>
      <c r="CA20" s="74">
        <v>86842</v>
      </c>
      <c r="CB20" s="74">
        <v>9886</v>
      </c>
      <c r="CC20" s="74">
        <v>0</v>
      </c>
      <c r="CD20" s="74">
        <v>0</v>
      </c>
      <c r="CE20" s="74">
        <v>0</v>
      </c>
      <c r="CF20" s="74">
        <v>0</v>
      </c>
      <c r="CG20" s="74">
        <v>571</v>
      </c>
      <c r="CH20" s="74">
        <f t="shared" si="31"/>
        <v>162733</v>
      </c>
      <c r="CI20" s="74">
        <f t="shared" si="32"/>
        <v>10018</v>
      </c>
      <c r="CJ20" s="74">
        <f t="shared" si="33"/>
        <v>10018</v>
      </c>
      <c r="CK20" s="74">
        <f t="shared" si="34"/>
        <v>0</v>
      </c>
      <c r="CL20" s="74">
        <f t="shared" si="35"/>
        <v>10018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3345370</v>
      </c>
      <c r="CR20" s="74">
        <f t="shared" si="41"/>
        <v>1207783</v>
      </c>
      <c r="CS20" s="74">
        <f t="shared" si="42"/>
        <v>223985</v>
      </c>
      <c r="CT20" s="74">
        <f t="shared" si="43"/>
        <v>803937</v>
      </c>
      <c r="CU20" s="74">
        <f t="shared" si="44"/>
        <v>179861</v>
      </c>
      <c r="CV20" s="74">
        <f t="shared" si="45"/>
        <v>0</v>
      </c>
      <c r="CW20" s="74">
        <f t="shared" si="46"/>
        <v>394282</v>
      </c>
      <c r="CX20" s="74">
        <f t="shared" si="47"/>
        <v>42391</v>
      </c>
      <c r="CY20" s="74">
        <f t="shared" si="48"/>
        <v>351831</v>
      </c>
      <c r="CZ20" s="74">
        <f t="shared" si="49"/>
        <v>60</v>
      </c>
      <c r="DA20" s="74">
        <f t="shared" si="50"/>
        <v>91800</v>
      </c>
      <c r="DB20" s="74">
        <f t="shared" si="51"/>
        <v>1645940</v>
      </c>
      <c r="DC20" s="74">
        <f t="shared" si="52"/>
        <v>700180</v>
      </c>
      <c r="DD20" s="74">
        <f t="shared" si="53"/>
        <v>628685</v>
      </c>
      <c r="DE20" s="74">
        <f t="shared" si="54"/>
        <v>289469</v>
      </c>
      <c r="DF20" s="74">
        <f t="shared" si="55"/>
        <v>27606</v>
      </c>
      <c r="DG20" s="74">
        <f t="shared" si="56"/>
        <v>0</v>
      </c>
      <c r="DH20" s="74">
        <f t="shared" si="57"/>
        <v>5565</v>
      </c>
      <c r="DI20" s="74">
        <f t="shared" si="58"/>
        <v>89446</v>
      </c>
      <c r="DJ20" s="74">
        <f t="shared" si="59"/>
        <v>3444834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3034088</v>
      </c>
      <c r="E21" s="74">
        <f t="shared" si="7"/>
        <v>1016325</v>
      </c>
      <c r="F21" s="74">
        <v>0</v>
      </c>
      <c r="G21" s="74">
        <v>0</v>
      </c>
      <c r="H21" s="74">
        <v>0</v>
      </c>
      <c r="I21" s="74">
        <v>764308</v>
      </c>
      <c r="J21" s="75" t="s">
        <v>109</v>
      </c>
      <c r="K21" s="74">
        <v>252017</v>
      </c>
      <c r="L21" s="74">
        <v>2017763</v>
      </c>
      <c r="M21" s="74">
        <f t="shared" si="8"/>
        <v>51045</v>
      </c>
      <c r="N21" s="74">
        <f t="shared" si="9"/>
        <v>6293</v>
      </c>
      <c r="O21" s="74">
        <v>0</v>
      </c>
      <c r="P21" s="74">
        <v>0</v>
      </c>
      <c r="Q21" s="74">
        <v>0</v>
      </c>
      <c r="R21" s="74">
        <v>6293</v>
      </c>
      <c r="S21" s="75" t="s">
        <v>109</v>
      </c>
      <c r="T21" s="74">
        <v>0</v>
      </c>
      <c r="U21" s="74">
        <v>44752</v>
      </c>
      <c r="V21" s="74">
        <f t="shared" si="10"/>
        <v>3085133</v>
      </c>
      <c r="W21" s="74">
        <f t="shared" si="11"/>
        <v>1022618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770601</v>
      </c>
      <c r="AB21" s="75" t="s">
        <v>109</v>
      </c>
      <c r="AC21" s="74">
        <f t="shared" si="16"/>
        <v>252017</v>
      </c>
      <c r="AD21" s="74">
        <f t="shared" si="17"/>
        <v>2062515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3025834</v>
      </c>
      <c r="AN21" s="74">
        <f t="shared" si="21"/>
        <v>912988</v>
      </c>
      <c r="AO21" s="74">
        <v>291315</v>
      </c>
      <c r="AP21" s="74">
        <v>528745</v>
      </c>
      <c r="AQ21" s="74">
        <v>92928</v>
      </c>
      <c r="AR21" s="74">
        <v>0</v>
      </c>
      <c r="AS21" s="74">
        <f t="shared" si="22"/>
        <v>873001</v>
      </c>
      <c r="AT21" s="74">
        <v>151586</v>
      </c>
      <c r="AU21" s="74">
        <v>706100</v>
      </c>
      <c r="AV21" s="74">
        <v>15315</v>
      </c>
      <c r="AW21" s="74">
        <v>0</v>
      </c>
      <c r="AX21" s="74">
        <f t="shared" si="23"/>
        <v>1239845</v>
      </c>
      <c r="AY21" s="74">
        <v>681095</v>
      </c>
      <c r="AZ21" s="74">
        <v>449559</v>
      </c>
      <c r="BA21" s="74">
        <v>109191</v>
      </c>
      <c r="BB21" s="74">
        <v>0</v>
      </c>
      <c r="BC21" s="74">
        <v>0</v>
      </c>
      <c r="BD21" s="74">
        <v>0</v>
      </c>
      <c r="BE21" s="74">
        <v>8254</v>
      </c>
      <c r="BF21" s="74">
        <f t="shared" si="24"/>
        <v>3034088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50249</v>
      </c>
      <c r="BP21" s="74">
        <f t="shared" si="28"/>
        <v>4137</v>
      </c>
      <c r="BQ21" s="74">
        <v>4137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46112</v>
      </c>
      <c r="CA21" s="74">
        <v>46112</v>
      </c>
      <c r="CB21" s="74">
        <v>0</v>
      </c>
      <c r="CC21" s="74">
        <v>0</v>
      </c>
      <c r="CD21" s="74">
        <v>0</v>
      </c>
      <c r="CE21" s="74">
        <v>0</v>
      </c>
      <c r="CF21" s="74">
        <v>0</v>
      </c>
      <c r="CG21" s="74">
        <v>796</v>
      </c>
      <c r="CH21" s="74">
        <f t="shared" si="31"/>
        <v>51045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3076083</v>
      </c>
      <c r="CR21" s="74">
        <f t="shared" si="41"/>
        <v>917125</v>
      </c>
      <c r="CS21" s="74">
        <f t="shared" si="42"/>
        <v>295452</v>
      </c>
      <c r="CT21" s="74">
        <f t="shared" si="43"/>
        <v>528745</v>
      </c>
      <c r="CU21" s="74">
        <f t="shared" si="44"/>
        <v>92928</v>
      </c>
      <c r="CV21" s="74">
        <f t="shared" si="45"/>
        <v>0</v>
      </c>
      <c r="CW21" s="74">
        <f t="shared" si="46"/>
        <v>873001</v>
      </c>
      <c r="CX21" s="74">
        <f t="shared" si="47"/>
        <v>151586</v>
      </c>
      <c r="CY21" s="74">
        <f t="shared" si="48"/>
        <v>706100</v>
      </c>
      <c r="CZ21" s="74">
        <f t="shared" si="49"/>
        <v>15315</v>
      </c>
      <c r="DA21" s="74">
        <f t="shared" si="50"/>
        <v>0</v>
      </c>
      <c r="DB21" s="74">
        <f t="shared" si="51"/>
        <v>1285957</v>
      </c>
      <c r="DC21" s="74">
        <f t="shared" si="52"/>
        <v>727207</v>
      </c>
      <c r="DD21" s="74">
        <f t="shared" si="53"/>
        <v>449559</v>
      </c>
      <c r="DE21" s="74">
        <f t="shared" si="54"/>
        <v>109191</v>
      </c>
      <c r="DF21" s="74">
        <f t="shared" si="55"/>
        <v>0</v>
      </c>
      <c r="DG21" s="74">
        <f t="shared" si="56"/>
        <v>0</v>
      </c>
      <c r="DH21" s="74">
        <f t="shared" si="57"/>
        <v>0</v>
      </c>
      <c r="DI21" s="74">
        <f t="shared" si="58"/>
        <v>9050</v>
      </c>
      <c r="DJ21" s="74">
        <f t="shared" si="59"/>
        <v>3085133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1349198</v>
      </c>
      <c r="E22" s="74">
        <f t="shared" si="7"/>
        <v>90683</v>
      </c>
      <c r="F22" s="74">
        <v>0</v>
      </c>
      <c r="G22" s="74">
        <v>0</v>
      </c>
      <c r="H22" s="74">
        <v>0</v>
      </c>
      <c r="I22" s="74">
        <v>25354</v>
      </c>
      <c r="J22" s="75" t="s">
        <v>109</v>
      </c>
      <c r="K22" s="74">
        <v>65329</v>
      </c>
      <c r="L22" s="74">
        <v>1258515</v>
      </c>
      <c r="M22" s="74">
        <f t="shared" si="8"/>
        <v>214887</v>
      </c>
      <c r="N22" s="74">
        <f t="shared" si="9"/>
        <v>44801</v>
      </c>
      <c r="O22" s="74">
        <v>0</v>
      </c>
      <c r="P22" s="74">
        <v>0</v>
      </c>
      <c r="Q22" s="74">
        <v>0</v>
      </c>
      <c r="R22" s="74">
        <v>5391</v>
      </c>
      <c r="S22" s="75" t="s">
        <v>109</v>
      </c>
      <c r="T22" s="74">
        <v>39410</v>
      </c>
      <c r="U22" s="74">
        <v>170086</v>
      </c>
      <c r="V22" s="74">
        <f t="shared" si="10"/>
        <v>1564085</v>
      </c>
      <c r="W22" s="74">
        <f t="shared" si="11"/>
        <v>135484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30745</v>
      </c>
      <c r="AB22" s="75" t="s">
        <v>109</v>
      </c>
      <c r="AC22" s="74">
        <f t="shared" si="16"/>
        <v>104739</v>
      </c>
      <c r="AD22" s="74">
        <f t="shared" si="17"/>
        <v>1428601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13256</v>
      </c>
      <c r="AM22" s="74">
        <f t="shared" si="20"/>
        <v>729499</v>
      </c>
      <c r="AN22" s="74">
        <f t="shared" si="21"/>
        <v>411020</v>
      </c>
      <c r="AO22" s="74">
        <v>75470</v>
      </c>
      <c r="AP22" s="74">
        <v>325822</v>
      </c>
      <c r="AQ22" s="74">
        <v>0</v>
      </c>
      <c r="AR22" s="74">
        <v>9728</v>
      </c>
      <c r="AS22" s="74">
        <f t="shared" si="22"/>
        <v>97780</v>
      </c>
      <c r="AT22" s="74">
        <v>39129</v>
      </c>
      <c r="AU22" s="74">
        <v>1847</v>
      </c>
      <c r="AV22" s="74">
        <v>56804</v>
      </c>
      <c r="AW22" s="74">
        <v>5654</v>
      </c>
      <c r="AX22" s="74">
        <f t="shared" si="23"/>
        <v>215045</v>
      </c>
      <c r="AY22" s="74">
        <v>185821</v>
      </c>
      <c r="AZ22" s="74">
        <v>24877</v>
      </c>
      <c r="BA22" s="74">
        <v>0</v>
      </c>
      <c r="BB22" s="74">
        <v>4347</v>
      </c>
      <c r="BC22" s="74">
        <v>558789</v>
      </c>
      <c r="BD22" s="74">
        <v>0</v>
      </c>
      <c r="BE22" s="74">
        <v>47654</v>
      </c>
      <c r="BF22" s="74">
        <f t="shared" si="24"/>
        <v>777153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18153</v>
      </c>
      <c r="BO22" s="74">
        <f t="shared" si="27"/>
        <v>142333</v>
      </c>
      <c r="BP22" s="74">
        <f t="shared" si="28"/>
        <v>32295</v>
      </c>
      <c r="BQ22" s="74">
        <v>32295</v>
      </c>
      <c r="BR22" s="74">
        <v>0</v>
      </c>
      <c r="BS22" s="74">
        <v>0</v>
      </c>
      <c r="BT22" s="74">
        <v>0</v>
      </c>
      <c r="BU22" s="74">
        <f t="shared" si="29"/>
        <v>38538</v>
      </c>
      <c r="BV22" s="74">
        <v>0</v>
      </c>
      <c r="BW22" s="74">
        <v>38538</v>
      </c>
      <c r="BX22" s="74">
        <v>0</v>
      </c>
      <c r="BY22" s="74">
        <v>0</v>
      </c>
      <c r="BZ22" s="74">
        <f t="shared" si="30"/>
        <v>71500</v>
      </c>
      <c r="CA22" s="74">
        <v>41357</v>
      </c>
      <c r="CB22" s="74">
        <v>19530</v>
      </c>
      <c r="CC22" s="74">
        <v>0</v>
      </c>
      <c r="CD22" s="74">
        <v>10613</v>
      </c>
      <c r="CE22" s="74">
        <v>18240</v>
      </c>
      <c r="CF22" s="74">
        <v>0</v>
      </c>
      <c r="CG22" s="74">
        <v>36161</v>
      </c>
      <c r="CH22" s="74">
        <f t="shared" si="31"/>
        <v>178494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31409</v>
      </c>
      <c r="CQ22" s="74">
        <f t="shared" si="40"/>
        <v>871832</v>
      </c>
      <c r="CR22" s="74">
        <f t="shared" si="41"/>
        <v>443315</v>
      </c>
      <c r="CS22" s="74">
        <f t="shared" si="42"/>
        <v>107765</v>
      </c>
      <c r="CT22" s="74">
        <f t="shared" si="43"/>
        <v>325822</v>
      </c>
      <c r="CU22" s="74">
        <f t="shared" si="44"/>
        <v>0</v>
      </c>
      <c r="CV22" s="74">
        <f t="shared" si="45"/>
        <v>9728</v>
      </c>
      <c r="CW22" s="74">
        <f t="shared" si="46"/>
        <v>136318</v>
      </c>
      <c r="CX22" s="74">
        <f t="shared" si="47"/>
        <v>39129</v>
      </c>
      <c r="CY22" s="74">
        <f t="shared" si="48"/>
        <v>40385</v>
      </c>
      <c r="CZ22" s="74">
        <f t="shared" si="49"/>
        <v>56804</v>
      </c>
      <c r="DA22" s="74">
        <f t="shared" si="50"/>
        <v>5654</v>
      </c>
      <c r="DB22" s="74">
        <f t="shared" si="51"/>
        <v>286545</v>
      </c>
      <c r="DC22" s="74">
        <f t="shared" si="52"/>
        <v>227178</v>
      </c>
      <c r="DD22" s="74">
        <f t="shared" si="53"/>
        <v>44407</v>
      </c>
      <c r="DE22" s="74">
        <f t="shared" si="54"/>
        <v>0</v>
      </c>
      <c r="DF22" s="74">
        <f t="shared" si="55"/>
        <v>14960</v>
      </c>
      <c r="DG22" s="74">
        <f t="shared" si="56"/>
        <v>577029</v>
      </c>
      <c r="DH22" s="74">
        <f t="shared" si="57"/>
        <v>0</v>
      </c>
      <c r="DI22" s="74">
        <f t="shared" si="58"/>
        <v>83815</v>
      </c>
      <c r="DJ22" s="74">
        <f t="shared" si="59"/>
        <v>955647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1532968</v>
      </c>
      <c r="E23" s="74">
        <f t="shared" si="7"/>
        <v>13508</v>
      </c>
      <c r="F23" s="74">
        <v>0</v>
      </c>
      <c r="G23" s="74">
        <v>0</v>
      </c>
      <c r="H23" s="74">
        <v>0</v>
      </c>
      <c r="I23" s="74">
        <v>13018</v>
      </c>
      <c r="J23" s="75" t="s">
        <v>109</v>
      </c>
      <c r="K23" s="74">
        <v>490</v>
      </c>
      <c r="L23" s="74">
        <v>1519460</v>
      </c>
      <c r="M23" s="74">
        <f t="shared" si="8"/>
        <v>110080</v>
      </c>
      <c r="N23" s="74">
        <f t="shared" si="9"/>
        <v>2962</v>
      </c>
      <c r="O23" s="74">
        <v>0</v>
      </c>
      <c r="P23" s="74">
        <v>0</v>
      </c>
      <c r="Q23" s="74">
        <v>0</v>
      </c>
      <c r="R23" s="74">
        <v>2952</v>
      </c>
      <c r="S23" s="75" t="s">
        <v>109</v>
      </c>
      <c r="T23" s="74">
        <v>10</v>
      </c>
      <c r="U23" s="74">
        <v>107118</v>
      </c>
      <c r="V23" s="74">
        <f t="shared" si="10"/>
        <v>1643048</v>
      </c>
      <c r="W23" s="74">
        <f t="shared" si="11"/>
        <v>16470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15970</v>
      </c>
      <c r="AB23" s="75" t="s">
        <v>109</v>
      </c>
      <c r="AC23" s="74">
        <f t="shared" si="16"/>
        <v>500</v>
      </c>
      <c r="AD23" s="74">
        <f t="shared" si="17"/>
        <v>1626578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7982</v>
      </c>
      <c r="AM23" s="74">
        <f t="shared" si="20"/>
        <v>776224</v>
      </c>
      <c r="AN23" s="74">
        <f t="shared" si="21"/>
        <v>424457</v>
      </c>
      <c r="AO23" s="74">
        <v>103989</v>
      </c>
      <c r="AP23" s="74">
        <v>317049</v>
      </c>
      <c r="AQ23" s="74">
        <v>3419</v>
      </c>
      <c r="AR23" s="74">
        <v>0</v>
      </c>
      <c r="AS23" s="74">
        <f t="shared" si="22"/>
        <v>180867</v>
      </c>
      <c r="AT23" s="74">
        <v>54443</v>
      </c>
      <c r="AU23" s="74">
        <v>126424</v>
      </c>
      <c r="AV23" s="74">
        <v>0</v>
      </c>
      <c r="AW23" s="74">
        <v>6995</v>
      </c>
      <c r="AX23" s="74">
        <f t="shared" si="23"/>
        <v>163905</v>
      </c>
      <c r="AY23" s="74">
        <v>122929</v>
      </c>
      <c r="AZ23" s="74">
        <v>40976</v>
      </c>
      <c r="BA23" s="74">
        <v>0</v>
      </c>
      <c r="BB23" s="74">
        <v>0</v>
      </c>
      <c r="BC23" s="74">
        <v>748762</v>
      </c>
      <c r="BD23" s="74">
        <v>0</v>
      </c>
      <c r="BE23" s="74">
        <v>0</v>
      </c>
      <c r="BF23" s="74">
        <f t="shared" si="24"/>
        <v>776224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49610</v>
      </c>
      <c r="BP23" s="74">
        <f t="shared" si="28"/>
        <v>46135</v>
      </c>
      <c r="BQ23" s="74">
        <v>24677</v>
      </c>
      <c r="BR23" s="74">
        <v>21458</v>
      </c>
      <c r="BS23" s="74">
        <v>0</v>
      </c>
      <c r="BT23" s="74">
        <v>0</v>
      </c>
      <c r="BU23" s="74">
        <f t="shared" si="29"/>
        <v>3475</v>
      </c>
      <c r="BV23" s="74">
        <v>2821</v>
      </c>
      <c r="BW23" s="74">
        <v>654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60470</v>
      </c>
      <c r="CF23" s="74">
        <v>0</v>
      </c>
      <c r="CG23" s="74">
        <v>0</v>
      </c>
      <c r="CH23" s="74">
        <f t="shared" si="31"/>
        <v>49610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7982</v>
      </c>
      <c r="CQ23" s="74">
        <f t="shared" si="40"/>
        <v>825834</v>
      </c>
      <c r="CR23" s="74">
        <f t="shared" si="41"/>
        <v>470592</v>
      </c>
      <c r="CS23" s="74">
        <f t="shared" si="42"/>
        <v>128666</v>
      </c>
      <c r="CT23" s="74">
        <f t="shared" si="43"/>
        <v>338507</v>
      </c>
      <c r="CU23" s="74">
        <f t="shared" si="44"/>
        <v>3419</v>
      </c>
      <c r="CV23" s="74">
        <f t="shared" si="45"/>
        <v>0</v>
      </c>
      <c r="CW23" s="74">
        <f t="shared" si="46"/>
        <v>184342</v>
      </c>
      <c r="CX23" s="74">
        <f t="shared" si="47"/>
        <v>57264</v>
      </c>
      <c r="CY23" s="74">
        <f t="shared" si="48"/>
        <v>127078</v>
      </c>
      <c r="CZ23" s="74">
        <f t="shared" si="49"/>
        <v>0</v>
      </c>
      <c r="DA23" s="74">
        <f t="shared" si="50"/>
        <v>6995</v>
      </c>
      <c r="DB23" s="74">
        <f t="shared" si="51"/>
        <v>163905</v>
      </c>
      <c r="DC23" s="74">
        <f t="shared" si="52"/>
        <v>122929</v>
      </c>
      <c r="DD23" s="74">
        <f t="shared" si="53"/>
        <v>40976</v>
      </c>
      <c r="DE23" s="74">
        <f t="shared" si="54"/>
        <v>0</v>
      </c>
      <c r="DF23" s="74">
        <f t="shared" si="55"/>
        <v>0</v>
      </c>
      <c r="DG23" s="74">
        <f t="shared" si="56"/>
        <v>809232</v>
      </c>
      <c r="DH23" s="74">
        <f t="shared" si="57"/>
        <v>0</v>
      </c>
      <c r="DI23" s="74">
        <f t="shared" si="58"/>
        <v>0</v>
      </c>
      <c r="DJ23" s="74">
        <f t="shared" si="59"/>
        <v>825834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1595891</v>
      </c>
      <c r="E24" s="74">
        <f t="shared" si="7"/>
        <v>62498</v>
      </c>
      <c r="F24" s="74">
        <v>0</v>
      </c>
      <c r="G24" s="74">
        <v>0</v>
      </c>
      <c r="H24" s="74">
        <v>0</v>
      </c>
      <c r="I24" s="74">
        <v>16205</v>
      </c>
      <c r="J24" s="75" t="s">
        <v>109</v>
      </c>
      <c r="K24" s="74">
        <v>46293</v>
      </c>
      <c r="L24" s="74">
        <v>1533393</v>
      </c>
      <c r="M24" s="74">
        <f t="shared" si="8"/>
        <v>106987</v>
      </c>
      <c r="N24" s="74">
        <f t="shared" si="9"/>
        <v>2382</v>
      </c>
      <c r="O24" s="74">
        <v>0</v>
      </c>
      <c r="P24" s="74">
        <v>0</v>
      </c>
      <c r="Q24" s="74">
        <v>0</v>
      </c>
      <c r="R24" s="74">
        <v>2382</v>
      </c>
      <c r="S24" s="75" t="s">
        <v>109</v>
      </c>
      <c r="T24" s="74">
        <v>0</v>
      </c>
      <c r="U24" s="74">
        <v>104605</v>
      </c>
      <c r="V24" s="74">
        <f t="shared" si="10"/>
        <v>1702878</v>
      </c>
      <c r="W24" s="74">
        <f t="shared" si="11"/>
        <v>64880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18587</v>
      </c>
      <c r="AB24" s="75" t="s">
        <v>109</v>
      </c>
      <c r="AC24" s="74">
        <f t="shared" si="16"/>
        <v>46293</v>
      </c>
      <c r="AD24" s="74">
        <f t="shared" si="17"/>
        <v>1637998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7930</v>
      </c>
      <c r="AM24" s="74">
        <f t="shared" si="20"/>
        <v>838078</v>
      </c>
      <c r="AN24" s="74">
        <f t="shared" si="21"/>
        <v>475499</v>
      </c>
      <c r="AO24" s="74">
        <v>43411</v>
      </c>
      <c r="AP24" s="74">
        <v>432088</v>
      </c>
      <c r="AQ24" s="74">
        <v>0</v>
      </c>
      <c r="AR24" s="74">
        <v>0</v>
      </c>
      <c r="AS24" s="74">
        <f t="shared" si="22"/>
        <v>42721</v>
      </c>
      <c r="AT24" s="74">
        <v>42721</v>
      </c>
      <c r="AU24" s="74">
        <v>0</v>
      </c>
      <c r="AV24" s="74">
        <v>0</v>
      </c>
      <c r="AW24" s="74">
        <v>17850</v>
      </c>
      <c r="AX24" s="74">
        <f t="shared" si="23"/>
        <v>302008</v>
      </c>
      <c r="AY24" s="74">
        <v>188054</v>
      </c>
      <c r="AZ24" s="74">
        <v>113954</v>
      </c>
      <c r="BA24" s="74">
        <v>0</v>
      </c>
      <c r="BB24" s="74">
        <v>0</v>
      </c>
      <c r="BC24" s="74">
        <v>743831</v>
      </c>
      <c r="BD24" s="74">
        <v>0</v>
      </c>
      <c r="BE24" s="74">
        <v>6052</v>
      </c>
      <c r="BF24" s="74">
        <f t="shared" si="24"/>
        <v>844130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46916</v>
      </c>
      <c r="BP24" s="74">
        <f t="shared" si="28"/>
        <v>44602</v>
      </c>
      <c r="BQ24" s="74">
        <v>9312</v>
      </c>
      <c r="BR24" s="74">
        <v>35290</v>
      </c>
      <c r="BS24" s="74">
        <v>0</v>
      </c>
      <c r="BT24" s="74">
        <v>0</v>
      </c>
      <c r="BU24" s="74">
        <f t="shared" si="29"/>
        <v>2314</v>
      </c>
      <c r="BV24" s="74">
        <v>2314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60071</v>
      </c>
      <c r="CF24" s="74">
        <v>0</v>
      </c>
      <c r="CG24" s="74">
        <v>0</v>
      </c>
      <c r="CH24" s="74">
        <f t="shared" si="31"/>
        <v>46916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7930</v>
      </c>
      <c r="CQ24" s="74">
        <f t="shared" si="40"/>
        <v>884994</v>
      </c>
      <c r="CR24" s="74">
        <f t="shared" si="41"/>
        <v>520101</v>
      </c>
      <c r="CS24" s="74">
        <f t="shared" si="42"/>
        <v>52723</v>
      </c>
      <c r="CT24" s="74">
        <f t="shared" si="43"/>
        <v>467378</v>
      </c>
      <c r="CU24" s="74">
        <f t="shared" si="44"/>
        <v>0</v>
      </c>
      <c r="CV24" s="74">
        <f t="shared" si="45"/>
        <v>0</v>
      </c>
      <c r="CW24" s="74">
        <f t="shared" si="46"/>
        <v>45035</v>
      </c>
      <c r="CX24" s="74">
        <f t="shared" si="47"/>
        <v>45035</v>
      </c>
      <c r="CY24" s="74">
        <f t="shared" si="48"/>
        <v>0</v>
      </c>
      <c r="CZ24" s="74">
        <f t="shared" si="49"/>
        <v>0</v>
      </c>
      <c r="DA24" s="74">
        <f t="shared" si="50"/>
        <v>17850</v>
      </c>
      <c r="DB24" s="74">
        <f t="shared" si="51"/>
        <v>302008</v>
      </c>
      <c r="DC24" s="74">
        <f t="shared" si="52"/>
        <v>188054</v>
      </c>
      <c r="DD24" s="74">
        <f t="shared" si="53"/>
        <v>113954</v>
      </c>
      <c r="DE24" s="74">
        <f t="shared" si="54"/>
        <v>0</v>
      </c>
      <c r="DF24" s="74">
        <f t="shared" si="55"/>
        <v>0</v>
      </c>
      <c r="DG24" s="74">
        <f t="shared" si="56"/>
        <v>803902</v>
      </c>
      <c r="DH24" s="74">
        <f t="shared" si="57"/>
        <v>0</v>
      </c>
      <c r="DI24" s="74">
        <f t="shared" si="58"/>
        <v>6052</v>
      </c>
      <c r="DJ24" s="74">
        <f t="shared" si="59"/>
        <v>891046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622322</v>
      </c>
      <c r="E25" s="74">
        <f t="shared" si="7"/>
        <v>77296</v>
      </c>
      <c r="F25" s="74">
        <v>0</v>
      </c>
      <c r="G25" s="74">
        <v>0</v>
      </c>
      <c r="H25" s="74">
        <v>0</v>
      </c>
      <c r="I25" s="74">
        <v>39397</v>
      </c>
      <c r="J25" s="75" t="s">
        <v>109</v>
      </c>
      <c r="K25" s="74">
        <v>37899</v>
      </c>
      <c r="L25" s="74">
        <v>545026</v>
      </c>
      <c r="M25" s="74">
        <f t="shared" si="8"/>
        <v>80271</v>
      </c>
      <c r="N25" s="74">
        <f t="shared" si="9"/>
        <v>4290</v>
      </c>
      <c r="O25" s="74">
        <v>0</v>
      </c>
      <c r="P25" s="74">
        <v>0</v>
      </c>
      <c r="Q25" s="74"/>
      <c r="R25" s="74">
        <v>4290</v>
      </c>
      <c r="S25" s="75" t="s">
        <v>109</v>
      </c>
      <c r="T25" s="74">
        <v>0</v>
      </c>
      <c r="U25" s="74">
        <v>75981</v>
      </c>
      <c r="V25" s="74">
        <f t="shared" si="10"/>
        <v>702593</v>
      </c>
      <c r="W25" s="74">
        <f t="shared" si="11"/>
        <v>81586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43687</v>
      </c>
      <c r="AB25" s="75" t="s">
        <v>109</v>
      </c>
      <c r="AC25" s="74">
        <f t="shared" si="16"/>
        <v>37899</v>
      </c>
      <c r="AD25" s="74">
        <f t="shared" si="17"/>
        <v>621007</v>
      </c>
      <c r="AE25" s="74">
        <f t="shared" si="18"/>
        <v>92126</v>
      </c>
      <c r="AF25" s="74">
        <f t="shared" si="19"/>
        <v>92126</v>
      </c>
      <c r="AG25" s="74">
        <v>0</v>
      </c>
      <c r="AH25" s="74">
        <v>91496</v>
      </c>
      <c r="AI25" s="74">
        <v>630</v>
      </c>
      <c r="AJ25" s="74">
        <v>0</v>
      </c>
      <c r="AK25" s="74">
        <v>0</v>
      </c>
      <c r="AL25" s="74">
        <v>0</v>
      </c>
      <c r="AM25" s="74">
        <f t="shared" si="20"/>
        <v>530196</v>
      </c>
      <c r="AN25" s="74">
        <f t="shared" si="21"/>
        <v>136060</v>
      </c>
      <c r="AO25" s="74">
        <v>19169</v>
      </c>
      <c r="AP25" s="74">
        <v>0</v>
      </c>
      <c r="AQ25" s="74">
        <v>96723</v>
      </c>
      <c r="AR25" s="74">
        <v>20168</v>
      </c>
      <c r="AS25" s="74">
        <f t="shared" si="22"/>
        <v>46725</v>
      </c>
      <c r="AT25" s="74">
        <v>0</v>
      </c>
      <c r="AU25" s="74">
        <v>35503</v>
      </c>
      <c r="AV25" s="74">
        <v>11222</v>
      </c>
      <c r="AW25" s="74">
        <v>0</v>
      </c>
      <c r="AX25" s="74">
        <f t="shared" si="23"/>
        <v>347411</v>
      </c>
      <c r="AY25" s="74">
        <v>255745</v>
      </c>
      <c r="AZ25" s="74">
        <v>21933</v>
      </c>
      <c r="BA25" s="74">
        <v>52367</v>
      </c>
      <c r="BB25" s="74">
        <v>17366</v>
      </c>
      <c r="BC25" s="74">
        <v>0</v>
      </c>
      <c r="BD25" s="74">
        <v>0</v>
      </c>
      <c r="BE25" s="74">
        <v>0</v>
      </c>
      <c r="BF25" s="74">
        <f t="shared" si="24"/>
        <v>622322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5716</v>
      </c>
      <c r="BO25" s="74">
        <f t="shared" si="27"/>
        <v>32377</v>
      </c>
      <c r="BP25" s="74">
        <f t="shared" si="28"/>
        <v>8428</v>
      </c>
      <c r="BQ25" s="74">
        <v>8428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23625</v>
      </c>
      <c r="CA25" s="74">
        <v>23625</v>
      </c>
      <c r="CB25" s="74">
        <v>0</v>
      </c>
      <c r="CC25" s="74">
        <v>0</v>
      </c>
      <c r="CD25" s="74">
        <v>0</v>
      </c>
      <c r="CE25" s="74">
        <v>42178</v>
      </c>
      <c r="CF25" s="74">
        <v>324</v>
      </c>
      <c r="CG25" s="74">
        <v>0</v>
      </c>
      <c r="CH25" s="74">
        <f t="shared" si="31"/>
        <v>32377</v>
      </c>
      <c r="CI25" s="74">
        <f t="shared" si="32"/>
        <v>92126</v>
      </c>
      <c r="CJ25" s="74">
        <f t="shared" si="33"/>
        <v>92126</v>
      </c>
      <c r="CK25" s="74">
        <f t="shared" si="34"/>
        <v>0</v>
      </c>
      <c r="CL25" s="74">
        <f t="shared" si="35"/>
        <v>91496</v>
      </c>
      <c r="CM25" s="74">
        <f t="shared" si="36"/>
        <v>630</v>
      </c>
      <c r="CN25" s="74">
        <f t="shared" si="37"/>
        <v>0</v>
      </c>
      <c r="CO25" s="74">
        <f t="shared" si="38"/>
        <v>0</v>
      </c>
      <c r="CP25" s="74">
        <f t="shared" si="39"/>
        <v>5716</v>
      </c>
      <c r="CQ25" s="74">
        <f t="shared" si="40"/>
        <v>562573</v>
      </c>
      <c r="CR25" s="74">
        <f t="shared" si="41"/>
        <v>144488</v>
      </c>
      <c r="CS25" s="74">
        <f t="shared" si="42"/>
        <v>27597</v>
      </c>
      <c r="CT25" s="74">
        <f t="shared" si="43"/>
        <v>0</v>
      </c>
      <c r="CU25" s="74">
        <f t="shared" si="44"/>
        <v>96723</v>
      </c>
      <c r="CV25" s="74">
        <f t="shared" si="45"/>
        <v>20168</v>
      </c>
      <c r="CW25" s="74">
        <f t="shared" si="46"/>
        <v>46725</v>
      </c>
      <c r="CX25" s="74">
        <f t="shared" si="47"/>
        <v>0</v>
      </c>
      <c r="CY25" s="74">
        <f t="shared" si="48"/>
        <v>35503</v>
      </c>
      <c r="CZ25" s="74">
        <f t="shared" si="49"/>
        <v>11222</v>
      </c>
      <c r="DA25" s="74">
        <f t="shared" si="50"/>
        <v>0</v>
      </c>
      <c r="DB25" s="74">
        <f t="shared" si="51"/>
        <v>371036</v>
      </c>
      <c r="DC25" s="74">
        <f t="shared" si="52"/>
        <v>279370</v>
      </c>
      <c r="DD25" s="74">
        <f t="shared" si="53"/>
        <v>21933</v>
      </c>
      <c r="DE25" s="74">
        <f t="shared" si="54"/>
        <v>52367</v>
      </c>
      <c r="DF25" s="74">
        <f t="shared" si="55"/>
        <v>17366</v>
      </c>
      <c r="DG25" s="74">
        <f t="shared" si="56"/>
        <v>42178</v>
      </c>
      <c r="DH25" s="74">
        <f t="shared" si="57"/>
        <v>324</v>
      </c>
      <c r="DI25" s="74">
        <f t="shared" si="58"/>
        <v>0</v>
      </c>
      <c r="DJ25" s="74">
        <f t="shared" si="59"/>
        <v>654699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1220667</v>
      </c>
      <c r="E26" s="74">
        <f t="shared" si="7"/>
        <v>44167</v>
      </c>
      <c r="F26" s="74">
        <v>0</v>
      </c>
      <c r="G26" s="74">
        <v>0</v>
      </c>
      <c r="H26" s="74">
        <v>0</v>
      </c>
      <c r="I26" s="74">
        <v>14195</v>
      </c>
      <c r="J26" s="75" t="s">
        <v>109</v>
      </c>
      <c r="K26" s="74">
        <v>29972</v>
      </c>
      <c r="L26" s="74">
        <v>1176500</v>
      </c>
      <c r="M26" s="74">
        <f t="shared" si="8"/>
        <v>100231</v>
      </c>
      <c r="N26" s="74">
        <f t="shared" si="9"/>
        <v>3155</v>
      </c>
      <c r="O26" s="74">
        <v>0</v>
      </c>
      <c r="P26" s="74">
        <v>0</v>
      </c>
      <c r="Q26" s="74">
        <v>0</v>
      </c>
      <c r="R26" s="74">
        <v>3155</v>
      </c>
      <c r="S26" s="75" t="s">
        <v>109</v>
      </c>
      <c r="T26" s="74">
        <v>0</v>
      </c>
      <c r="U26" s="74">
        <v>97076</v>
      </c>
      <c r="V26" s="74">
        <f t="shared" si="10"/>
        <v>1320898</v>
      </c>
      <c r="W26" s="74">
        <f t="shared" si="11"/>
        <v>47322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17350</v>
      </c>
      <c r="AB26" s="75" t="s">
        <v>109</v>
      </c>
      <c r="AC26" s="74">
        <f t="shared" si="16"/>
        <v>29972</v>
      </c>
      <c r="AD26" s="74">
        <f t="shared" si="17"/>
        <v>1273576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6438</v>
      </c>
      <c r="AM26" s="74">
        <f t="shared" si="20"/>
        <v>608273</v>
      </c>
      <c r="AN26" s="74">
        <f t="shared" si="21"/>
        <v>314787</v>
      </c>
      <c r="AO26" s="74">
        <v>65413</v>
      </c>
      <c r="AP26" s="74">
        <v>249374</v>
      </c>
      <c r="AQ26" s="74">
        <v>0</v>
      </c>
      <c r="AR26" s="74">
        <v>0</v>
      </c>
      <c r="AS26" s="74">
        <f t="shared" si="22"/>
        <v>13485</v>
      </c>
      <c r="AT26" s="74">
        <v>13485</v>
      </c>
      <c r="AU26" s="74">
        <v>0</v>
      </c>
      <c r="AV26" s="74">
        <v>0</v>
      </c>
      <c r="AW26" s="74">
        <v>19425</v>
      </c>
      <c r="AX26" s="74">
        <f t="shared" si="23"/>
        <v>210101</v>
      </c>
      <c r="AY26" s="74">
        <v>148552</v>
      </c>
      <c r="AZ26" s="74">
        <v>59084</v>
      </c>
      <c r="BA26" s="74">
        <v>2465</v>
      </c>
      <c r="BB26" s="74">
        <v>0</v>
      </c>
      <c r="BC26" s="74">
        <v>603940</v>
      </c>
      <c r="BD26" s="74">
        <v>50475</v>
      </c>
      <c r="BE26" s="74">
        <v>2016</v>
      </c>
      <c r="BF26" s="74">
        <f t="shared" si="24"/>
        <v>610289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51457</v>
      </c>
      <c r="BP26" s="74">
        <f t="shared" si="28"/>
        <v>50032</v>
      </c>
      <c r="BQ26" s="74">
        <v>13083</v>
      </c>
      <c r="BR26" s="74">
        <v>36949</v>
      </c>
      <c r="BS26" s="74">
        <v>0</v>
      </c>
      <c r="BT26" s="74">
        <v>0</v>
      </c>
      <c r="BU26" s="74">
        <f t="shared" si="29"/>
        <v>361</v>
      </c>
      <c r="BV26" s="74">
        <v>361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48774</v>
      </c>
      <c r="CF26" s="74">
        <v>1064</v>
      </c>
      <c r="CG26" s="74">
        <v>0</v>
      </c>
      <c r="CH26" s="74">
        <f t="shared" si="31"/>
        <v>51457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6438</v>
      </c>
      <c r="CQ26" s="74">
        <f t="shared" si="40"/>
        <v>659730</v>
      </c>
      <c r="CR26" s="74">
        <f t="shared" si="41"/>
        <v>364819</v>
      </c>
      <c r="CS26" s="74">
        <f t="shared" si="42"/>
        <v>78496</v>
      </c>
      <c r="CT26" s="74">
        <f t="shared" si="43"/>
        <v>286323</v>
      </c>
      <c r="CU26" s="74">
        <f t="shared" si="44"/>
        <v>0</v>
      </c>
      <c r="CV26" s="74">
        <f t="shared" si="45"/>
        <v>0</v>
      </c>
      <c r="CW26" s="74">
        <f t="shared" si="46"/>
        <v>13846</v>
      </c>
      <c r="CX26" s="74">
        <f t="shared" si="47"/>
        <v>13846</v>
      </c>
      <c r="CY26" s="74">
        <f t="shared" si="48"/>
        <v>0</v>
      </c>
      <c r="CZ26" s="74">
        <f t="shared" si="49"/>
        <v>0</v>
      </c>
      <c r="DA26" s="74">
        <f t="shared" si="50"/>
        <v>19425</v>
      </c>
      <c r="DB26" s="74">
        <f t="shared" si="51"/>
        <v>210101</v>
      </c>
      <c r="DC26" s="74">
        <f t="shared" si="52"/>
        <v>148552</v>
      </c>
      <c r="DD26" s="74">
        <f t="shared" si="53"/>
        <v>59084</v>
      </c>
      <c r="DE26" s="74">
        <f t="shared" si="54"/>
        <v>2465</v>
      </c>
      <c r="DF26" s="74">
        <f t="shared" si="55"/>
        <v>0</v>
      </c>
      <c r="DG26" s="74">
        <f t="shared" si="56"/>
        <v>652714</v>
      </c>
      <c r="DH26" s="74">
        <f t="shared" si="57"/>
        <v>51539</v>
      </c>
      <c r="DI26" s="74">
        <f t="shared" si="58"/>
        <v>2016</v>
      </c>
      <c r="DJ26" s="74">
        <f t="shared" si="59"/>
        <v>661746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843026</v>
      </c>
      <c r="E27" s="74">
        <f t="shared" si="7"/>
        <v>40734</v>
      </c>
      <c r="F27" s="74">
        <v>0</v>
      </c>
      <c r="G27" s="74">
        <v>0</v>
      </c>
      <c r="H27" s="74">
        <v>0</v>
      </c>
      <c r="I27" s="74">
        <v>31876</v>
      </c>
      <c r="J27" s="75" t="s">
        <v>109</v>
      </c>
      <c r="K27" s="74">
        <v>8858</v>
      </c>
      <c r="L27" s="74">
        <v>802292</v>
      </c>
      <c r="M27" s="74">
        <f t="shared" si="8"/>
        <v>233546</v>
      </c>
      <c r="N27" s="74">
        <f t="shared" si="9"/>
        <v>51703</v>
      </c>
      <c r="O27" s="74">
        <v>0</v>
      </c>
      <c r="P27" s="74">
        <v>0</v>
      </c>
      <c r="Q27" s="74">
        <v>0</v>
      </c>
      <c r="R27" s="74">
        <v>51703</v>
      </c>
      <c r="S27" s="75" t="s">
        <v>109</v>
      </c>
      <c r="T27" s="74">
        <v>0</v>
      </c>
      <c r="U27" s="74">
        <v>181843</v>
      </c>
      <c r="V27" s="74">
        <f t="shared" si="10"/>
        <v>1076572</v>
      </c>
      <c r="W27" s="74">
        <f t="shared" si="11"/>
        <v>92437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83579</v>
      </c>
      <c r="AB27" s="75" t="s">
        <v>109</v>
      </c>
      <c r="AC27" s="74">
        <f t="shared" si="16"/>
        <v>8858</v>
      </c>
      <c r="AD27" s="74">
        <f t="shared" si="17"/>
        <v>984135</v>
      </c>
      <c r="AE27" s="74">
        <f t="shared" si="18"/>
        <v>117054</v>
      </c>
      <c r="AF27" s="74">
        <f t="shared" si="19"/>
        <v>117054</v>
      </c>
      <c r="AG27" s="74">
        <v>0</v>
      </c>
      <c r="AH27" s="74">
        <v>117054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725972</v>
      </c>
      <c r="AN27" s="74">
        <f t="shared" si="21"/>
        <v>315219</v>
      </c>
      <c r="AO27" s="74">
        <v>47961</v>
      </c>
      <c r="AP27" s="74">
        <v>176398</v>
      </c>
      <c r="AQ27" s="74">
        <v>90860</v>
      </c>
      <c r="AR27" s="74">
        <v>0</v>
      </c>
      <c r="AS27" s="74">
        <f t="shared" si="22"/>
        <v>138138</v>
      </c>
      <c r="AT27" s="74">
        <v>14604</v>
      </c>
      <c r="AU27" s="74">
        <v>123534</v>
      </c>
      <c r="AV27" s="74">
        <v>0</v>
      </c>
      <c r="AW27" s="74">
        <v>0</v>
      </c>
      <c r="AX27" s="74">
        <f t="shared" si="23"/>
        <v>272615</v>
      </c>
      <c r="AY27" s="74">
        <v>39228</v>
      </c>
      <c r="AZ27" s="74">
        <v>131806</v>
      </c>
      <c r="BA27" s="74">
        <v>101581</v>
      </c>
      <c r="BB27" s="74">
        <v>0</v>
      </c>
      <c r="BC27" s="74">
        <v>0</v>
      </c>
      <c r="BD27" s="74">
        <v>0</v>
      </c>
      <c r="BE27" s="74">
        <v>0</v>
      </c>
      <c r="BF27" s="74">
        <f t="shared" si="24"/>
        <v>843026</v>
      </c>
      <c r="BG27" s="74">
        <f t="shared" si="25"/>
        <v>18900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18900</v>
      </c>
      <c r="BN27" s="74">
        <v>0</v>
      </c>
      <c r="BO27" s="74">
        <f t="shared" si="27"/>
        <v>214646</v>
      </c>
      <c r="BP27" s="74">
        <f t="shared" si="28"/>
        <v>2661</v>
      </c>
      <c r="BQ27" s="74">
        <v>2661</v>
      </c>
      <c r="BR27" s="74">
        <v>0</v>
      </c>
      <c r="BS27" s="74">
        <v>0</v>
      </c>
      <c r="BT27" s="74">
        <v>0</v>
      </c>
      <c r="BU27" s="74">
        <f t="shared" si="29"/>
        <v>1856</v>
      </c>
      <c r="BV27" s="74">
        <v>1856</v>
      </c>
      <c r="BW27" s="74">
        <v>0</v>
      </c>
      <c r="BX27" s="74">
        <v>0</v>
      </c>
      <c r="BY27" s="74">
        <v>0</v>
      </c>
      <c r="BZ27" s="74">
        <f t="shared" si="30"/>
        <v>210129</v>
      </c>
      <c r="CA27" s="74">
        <v>140625</v>
      </c>
      <c r="CB27" s="74">
        <v>69504</v>
      </c>
      <c r="CC27" s="74">
        <v>0</v>
      </c>
      <c r="CD27" s="74">
        <v>0</v>
      </c>
      <c r="CE27" s="74">
        <v>0</v>
      </c>
      <c r="CF27" s="74">
        <v>0</v>
      </c>
      <c r="CG27" s="74">
        <v>0</v>
      </c>
      <c r="CH27" s="74">
        <f t="shared" si="31"/>
        <v>233546</v>
      </c>
      <c r="CI27" s="74">
        <f t="shared" si="32"/>
        <v>135954</v>
      </c>
      <c r="CJ27" s="74">
        <f t="shared" si="33"/>
        <v>117054</v>
      </c>
      <c r="CK27" s="74">
        <f t="shared" si="34"/>
        <v>0</v>
      </c>
      <c r="CL27" s="74">
        <f t="shared" si="35"/>
        <v>117054</v>
      </c>
      <c r="CM27" s="74">
        <f t="shared" si="36"/>
        <v>0</v>
      </c>
      <c r="CN27" s="74">
        <f t="shared" si="37"/>
        <v>0</v>
      </c>
      <c r="CO27" s="74">
        <f t="shared" si="38"/>
        <v>18900</v>
      </c>
      <c r="CP27" s="74">
        <f t="shared" si="39"/>
        <v>0</v>
      </c>
      <c r="CQ27" s="74">
        <f t="shared" si="40"/>
        <v>940618</v>
      </c>
      <c r="CR27" s="74">
        <f t="shared" si="41"/>
        <v>317880</v>
      </c>
      <c r="CS27" s="74">
        <f t="shared" si="42"/>
        <v>50622</v>
      </c>
      <c r="CT27" s="74">
        <f t="shared" si="43"/>
        <v>176398</v>
      </c>
      <c r="CU27" s="74">
        <f t="shared" si="44"/>
        <v>90860</v>
      </c>
      <c r="CV27" s="74">
        <f t="shared" si="45"/>
        <v>0</v>
      </c>
      <c r="CW27" s="74">
        <f t="shared" si="46"/>
        <v>139994</v>
      </c>
      <c r="CX27" s="74">
        <f t="shared" si="47"/>
        <v>16460</v>
      </c>
      <c r="CY27" s="74">
        <f t="shared" si="48"/>
        <v>123534</v>
      </c>
      <c r="CZ27" s="74">
        <f t="shared" si="49"/>
        <v>0</v>
      </c>
      <c r="DA27" s="74">
        <f t="shared" si="50"/>
        <v>0</v>
      </c>
      <c r="DB27" s="74">
        <f t="shared" si="51"/>
        <v>482744</v>
      </c>
      <c r="DC27" s="74">
        <f t="shared" si="52"/>
        <v>179853</v>
      </c>
      <c r="DD27" s="74">
        <f t="shared" si="53"/>
        <v>201310</v>
      </c>
      <c r="DE27" s="74">
        <f t="shared" si="54"/>
        <v>101581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0</v>
      </c>
      <c r="DJ27" s="74">
        <f t="shared" si="59"/>
        <v>1076572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945603</v>
      </c>
      <c r="E28" s="74">
        <f t="shared" si="7"/>
        <v>117670</v>
      </c>
      <c r="F28" s="74">
        <v>53427</v>
      </c>
      <c r="G28" s="74">
        <v>615</v>
      </c>
      <c r="H28" s="74">
        <v>0</v>
      </c>
      <c r="I28" s="74">
        <v>3613</v>
      </c>
      <c r="J28" s="75" t="s">
        <v>109</v>
      </c>
      <c r="K28" s="74">
        <v>60015</v>
      </c>
      <c r="L28" s="74">
        <v>827933</v>
      </c>
      <c r="M28" s="74">
        <f t="shared" si="8"/>
        <v>151945</v>
      </c>
      <c r="N28" s="74">
        <f t="shared" si="9"/>
        <v>94540</v>
      </c>
      <c r="O28" s="74">
        <v>0</v>
      </c>
      <c r="P28" s="74">
        <v>0</v>
      </c>
      <c r="Q28" s="74">
        <v>0</v>
      </c>
      <c r="R28" s="74">
        <v>3325</v>
      </c>
      <c r="S28" s="75" t="s">
        <v>109</v>
      </c>
      <c r="T28" s="74">
        <v>91215</v>
      </c>
      <c r="U28" s="74">
        <v>57405</v>
      </c>
      <c r="V28" s="74">
        <f t="shared" si="10"/>
        <v>1097548</v>
      </c>
      <c r="W28" s="74">
        <f t="shared" si="11"/>
        <v>212210</v>
      </c>
      <c r="X28" s="74">
        <f t="shared" si="12"/>
        <v>53427</v>
      </c>
      <c r="Y28" s="74">
        <f t="shared" si="13"/>
        <v>615</v>
      </c>
      <c r="Z28" s="74">
        <f t="shared" si="14"/>
        <v>0</v>
      </c>
      <c r="AA28" s="74">
        <f t="shared" si="15"/>
        <v>6938</v>
      </c>
      <c r="AB28" s="75" t="s">
        <v>109</v>
      </c>
      <c r="AC28" s="74">
        <f t="shared" si="16"/>
        <v>151230</v>
      </c>
      <c r="AD28" s="74">
        <f t="shared" si="17"/>
        <v>885338</v>
      </c>
      <c r="AE28" s="74">
        <f t="shared" si="18"/>
        <v>162278</v>
      </c>
      <c r="AF28" s="74">
        <f t="shared" si="19"/>
        <v>150990</v>
      </c>
      <c r="AG28" s="74">
        <v>0</v>
      </c>
      <c r="AH28" s="74">
        <v>150990</v>
      </c>
      <c r="AI28" s="74">
        <v>0</v>
      </c>
      <c r="AJ28" s="74">
        <v>0</v>
      </c>
      <c r="AK28" s="74">
        <v>11288</v>
      </c>
      <c r="AL28" s="74">
        <v>0</v>
      </c>
      <c r="AM28" s="74">
        <f t="shared" si="20"/>
        <v>771680</v>
      </c>
      <c r="AN28" s="74">
        <f t="shared" si="21"/>
        <v>61471</v>
      </c>
      <c r="AO28" s="74">
        <v>61471</v>
      </c>
      <c r="AP28" s="74">
        <v>0</v>
      </c>
      <c r="AQ28" s="74">
        <v>0</v>
      </c>
      <c r="AR28" s="74">
        <v>0</v>
      </c>
      <c r="AS28" s="74">
        <f t="shared" si="22"/>
        <v>212358</v>
      </c>
      <c r="AT28" s="74">
        <v>10460</v>
      </c>
      <c r="AU28" s="74">
        <v>199597</v>
      </c>
      <c r="AV28" s="74">
        <v>2301</v>
      </c>
      <c r="AW28" s="74">
        <v>0</v>
      </c>
      <c r="AX28" s="74">
        <f t="shared" si="23"/>
        <v>497851</v>
      </c>
      <c r="AY28" s="74">
        <v>195989</v>
      </c>
      <c r="AZ28" s="74">
        <v>198696</v>
      </c>
      <c r="BA28" s="74">
        <v>91741</v>
      </c>
      <c r="BB28" s="74">
        <v>11425</v>
      </c>
      <c r="BC28" s="74">
        <v>0</v>
      </c>
      <c r="BD28" s="74">
        <v>0</v>
      </c>
      <c r="BE28" s="74">
        <v>11645</v>
      </c>
      <c r="BF28" s="74">
        <f t="shared" si="24"/>
        <v>945603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149995</v>
      </c>
      <c r="BP28" s="74">
        <f t="shared" si="28"/>
        <v>58918</v>
      </c>
      <c r="BQ28" s="74">
        <v>25349</v>
      </c>
      <c r="BR28" s="74">
        <v>0</v>
      </c>
      <c r="BS28" s="74">
        <v>33569</v>
      </c>
      <c r="BT28" s="74">
        <v>0</v>
      </c>
      <c r="BU28" s="74">
        <f t="shared" si="29"/>
        <v>33088</v>
      </c>
      <c r="BV28" s="74">
        <v>0</v>
      </c>
      <c r="BW28" s="74">
        <v>33088</v>
      </c>
      <c r="BX28" s="74"/>
      <c r="BY28" s="74">
        <v>0</v>
      </c>
      <c r="BZ28" s="74">
        <f t="shared" si="30"/>
        <v>57989</v>
      </c>
      <c r="CA28" s="74">
        <v>28970</v>
      </c>
      <c r="CB28" s="74">
        <v>21439</v>
      </c>
      <c r="CC28" s="74">
        <v>7580</v>
      </c>
      <c r="CD28" s="74">
        <v>0</v>
      </c>
      <c r="CE28" s="74">
        <v>0</v>
      </c>
      <c r="CF28" s="74">
        <v>0</v>
      </c>
      <c r="CG28" s="74">
        <v>1950</v>
      </c>
      <c r="CH28" s="74">
        <f t="shared" si="31"/>
        <v>151945</v>
      </c>
      <c r="CI28" s="74">
        <f t="shared" si="32"/>
        <v>162278</v>
      </c>
      <c r="CJ28" s="74">
        <f t="shared" si="33"/>
        <v>150990</v>
      </c>
      <c r="CK28" s="74">
        <f t="shared" si="34"/>
        <v>0</v>
      </c>
      <c r="CL28" s="74">
        <f t="shared" si="35"/>
        <v>150990</v>
      </c>
      <c r="CM28" s="74">
        <f t="shared" si="36"/>
        <v>0</v>
      </c>
      <c r="CN28" s="74">
        <f t="shared" si="37"/>
        <v>0</v>
      </c>
      <c r="CO28" s="74">
        <f t="shared" si="38"/>
        <v>11288</v>
      </c>
      <c r="CP28" s="74">
        <f t="shared" si="39"/>
        <v>0</v>
      </c>
      <c r="CQ28" s="74">
        <f t="shared" si="40"/>
        <v>921675</v>
      </c>
      <c r="CR28" s="74">
        <f t="shared" si="41"/>
        <v>120389</v>
      </c>
      <c r="CS28" s="74">
        <f t="shared" si="42"/>
        <v>86820</v>
      </c>
      <c r="CT28" s="74">
        <f t="shared" si="43"/>
        <v>0</v>
      </c>
      <c r="CU28" s="74">
        <f t="shared" si="44"/>
        <v>33569</v>
      </c>
      <c r="CV28" s="74">
        <f t="shared" si="45"/>
        <v>0</v>
      </c>
      <c r="CW28" s="74">
        <f t="shared" si="46"/>
        <v>245446</v>
      </c>
      <c r="CX28" s="74">
        <f t="shared" si="47"/>
        <v>10460</v>
      </c>
      <c r="CY28" s="74">
        <f t="shared" si="48"/>
        <v>232685</v>
      </c>
      <c r="CZ28" s="74">
        <f t="shared" si="49"/>
        <v>2301</v>
      </c>
      <c r="DA28" s="74">
        <f t="shared" si="50"/>
        <v>0</v>
      </c>
      <c r="DB28" s="74">
        <f t="shared" si="51"/>
        <v>555840</v>
      </c>
      <c r="DC28" s="74">
        <f t="shared" si="52"/>
        <v>224959</v>
      </c>
      <c r="DD28" s="74">
        <f t="shared" si="53"/>
        <v>220135</v>
      </c>
      <c r="DE28" s="74">
        <f t="shared" si="54"/>
        <v>99321</v>
      </c>
      <c r="DF28" s="74">
        <f t="shared" si="55"/>
        <v>11425</v>
      </c>
      <c r="DG28" s="74">
        <f t="shared" si="56"/>
        <v>0</v>
      </c>
      <c r="DH28" s="74">
        <f t="shared" si="57"/>
        <v>0</v>
      </c>
      <c r="DI28" s="74">
        <f t="shared" si="58"/>
        <v>13595</v>
      </c>
      <c r="DJ28" s="74">
        <f t="shared" si="59"/>
        <v>1097548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542758</v>
      </c>
      <c r="E29" s="74">
        <f t="shared" si="7"/>
        <v>57503</v>
      </c>
      <c r="F29" s="74">
        <v>5000</v>
      </c>
      <c r="G29" s="74">
        <v>1200</v>
      </c>
      <c r="H29" s="74">
        <v>0</v>
      </c>
      <c r="I29" s="74">
        <v>37088</v>
      </c>
      <c r="J29" s="75" t="s">
        <v>109</v>
      </c>
      <c r="K29" s="74">
        <v>14215</v>
      </c>
      <c r="L29" s="74">
        <v>485255</v>
      </c>
      <c r="M29" s="74">
        <f t="shared" si="8"/>
        <v>169502</v>
      </c>
      <c r="N29" s="74">
        <f t="shared" si="9"/>
        <v>25666</v>
      </c>
      <c r="O29" s="74">
        <v>0</v>
      </c>
      <c r="P29" s="74">
        <v>0</v>
      </c>
      <c r="Q29" s="74">
        <v>0</v>
      </c>
      <c r="R29" s="74">
        <v>7158</v>
      </c>
      <c r="S29" s="75" t="s">
        <v>109</v>
      </c>
      <c r="T29" s="74">
        <v>18508</v>
      </c>
      <c r="U29" s="74">
        <v>143836</v>
      </c>
      <c r="V29" s="74">
        <f t="shared" si="10"/>
        <v>712260</v>
      </c>
      <c r="W29" s="74">
        <f t="shared" si="11"/>
        <v>83169</v>
      </c>
      <c r="X29" s="74">
        <f t="shared" si="12"/>
        <v>5000</v>
      </c>
      <c r="Y29" s="74">
        <f t="shared" si="13"/>
        <v>1200</v>
      </c>
      <c r="Z29" s="74">
        <f t="shared" si="14"/>
        <v>0</v>
      </c>
      <c r="AA29" s="74">
        <f t="shared" si="15"/>
        <v>44246</v>
      </c>
      <c r="AB29" s="75" t="s">
        <v>109</v>
      </c>
      <c r="AC29" s="74">
        <f t="shared" si="16"/>
        <v>32723</v>
      </c>
      <c r="AD29" s="74">
        <f t="shared" si="17"/>
        <v>629091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542758</v>
      </c>
      <c r="AN29" s="74">
        <f t="shared" si="21"/>
        <v>91382</v>
      </c>
      <c r="AO29" s="74">
        <v>37957</v>
      </c>
      <c r="AP29" s="74">
        <v>3642</v>
      </c>
      <c r="AQ29" s="74">
        <v>49783</v>
      </c>
      <c r="AR29" s="74">
        <v>0</v>
      </c>
      <c r="AS29" s="74">
        <f t="shared" si="22"/>
        <v>117594</v>
      </c>
      <c r="AT29" s="74">
        <v>10400</v>
      </c>
      <c r="AU29" s="74">
        <v>106760</v>
      </c>
      <c r="AV29" s="74">
        <v>434</v>
      </c>
      <c r="AW29" s="74">
        <v>0</v>
      </c>
      <c r="AX29" s="74">
        <f t="shared" si="23"/>
        <v>333782</v>
      </c>
      <c r="AY29" s="74">
        <v>119677</v>
      </c>
      <c r="AZ29" s="74">
        <v>95065</v>
      </c>
      <c r="BA29" s="74">
        <v>119040</v>
      </c>
      <c r="BB29" s="74">
        <v>0</v>
      </c>
      <c r="BC29" s="74">
        <v>0</v>
      </c>
      <c r="BD29" s="74">
        <v>0</v>
      </c>
      <c r="BE29" s="74">
        <v>0</v>
      </c>
      <c r="BF29" s="74">
        <f t="shared" si="24"/>
        <v>542758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169502</v>
      </c>
      <c r="BP29" s="74">
        <f t="shared" si="28"/>
        <v>39316</v>
      </c>
      <c r="BQ29" s="74">
        <v>12652</v>
      </c>
      <c r="BR29" s="74">
        <v>1359</v>
      </c>
      <c r="BS29" s="74">
        <v>25305</v>
      </c>
      <c r="BT29" s="74">
        <v>0</v>
      </c>
      <c r="BU29" s="74">
        <f t="shared" si="29"/>
        <v>70711</v>
      </c>
      <c r="BV29" s="74">
        <v>472</v>
      </c>
      <c r="BW29" s="74">
        <v>70239</v>
      </c>
      <c r="BX29" s="74">
        <v>0</v>
      </c>
      <c r="BY29" s="74">
        <v>0</v>
      </c>
      <c r="BZ29" s="74">
        <f t="shared" si="30"/>
        <v>59475</v>
      </c>
      <c r="CA29" s="74">
        <v>45381</v>
      </c>
      <c r="CB29" s="74">
        <v>14094</v>
      </c>
      <c r="CC29" s="74">
        <v>0</v>
      </c>
      <c r="CD29" s="74">
        <v>0</v>
      </c>
      <c r="CE29" s="74">
        <v>0</v>
      </c>
      <c r="CF29" s="74">
        <v>0</v>
      </c>
      <c r="CG29" s="74">
        <v>0</v>
      </c>
      <c r="CH29" s="74">
        <f t="shared" si="31"/>
        <v>169502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712260</v>
      </c>
      <c r="CR29" s="74">
        <f t="shared" si="41"/>
        <v>130698</v>
      </c>
      <c r="CS29" s="74">
        <f t="shared" si="42"/>
        <v>50609</v>
      </c>
      <c r="CT29" s="74">
        <f t="shared" si="43"/>
        <v>5001</v>
      </c>
      <c r="CU29" s="74">
        <f t="shared" si="44"/>
        <v>75088</v>
      </c>
      <c r="CV29" s="74">
        <f t="shared" si="45"/>
        <v>0</v>
      </c>
      <c r="CW29" s="74">
        <f t="shared" si="46"/>
        <v>188305</v>
      </c>
      <c r="CX29" s="74">
        <f t="shared" si="47"/>
        <v>10872</v>
      </c>
      <c r="CY29" s="74">
        <f t="shared" si="48"/>
        <v>176999</v>
      </c>
      <c r="CZ29" s="74">
        <f t="shared" si="49"/>
        <v>434</v>
      </c>
      <c r="DA29" s="74">
        <f t="shared" si="50"/>
        <v>0</v>
      </c>
      <c r="DB29" s="74">
        <f t="shared" si="51"/>
        <v>393257</v>
      </c>
      <c r="DC29" s="74">
        <f t="shared" si="52"/>
        <v>165058</v>
      </c>
      <c r="DD29" s="74">
        <f t="shared" si="53"/>
        <v>109159</v>
      </c>
      <c r="DE29" s="74">
        <f t="shared" si="54"/>
        <v>119040</v>
      </c>
      <c r="DF29" s="74">
        <f t="shared" si="55"/>
        <v>0</v>
      </c>
      <c r="DG29" s="74">
        <f t="shared" si="56"/>
        <v>0</v>
      </c>
      <c r="DH29" s="74">
        <f t="shared" si="57"/>
        <v>0</v>
      </c>
      <c r="DI29" s="74">
        <f t="shared" si="58"/>
        <v>0</v>
      </c>
      <c r="DJ29" s="74">
        <f t="shared" si="59"/>
        <v>712260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490543</v>
      </c>
      <c r="E30" s="74">
        <f t="shared" si="7"/>
        <v>28586</v>
      </c>
      <c r="F30" s="74">
        <v>0</v>
      </c>
      <c r="G30" s="74">
        <v>0</v>
      </c>
      <c r="H30" s="74">
        <v>0</v>
      </c>
      <c r="I30" s="74">
        <v>16220</v>
      </c>
      <c r="J30" s="75" t="s">
        <v>109</v>
      </c>
      <c r="K30" s="74">
        <v>12366</v>
      </c>
      <c r="L30" s="74">
        <v>461957</v>
      </c>
      <c r="M30" s="74">
        <f t="shared" si="8"/>
        <v>92674</v>
      </c>
      <c r="N30" s="74">
        <f t="shared" si="9"/>
        <v>1378</v>
      </c>
      <c r="O30" s="74">
        <v>0</v>
      </c>
      <c r="P30" s="74">
        <v>0</v>
      </c>
      <c r="Q30" s="74">
        <v>0</v>
      </c>
      <c r="R30" s="74">
        <v>1378</v>
      </c>
      <c r="S30" s="75" t="s">
        <v>109</v>
      </c>
      <c r="T30" s="74">
        <v>0</v>
      </c>
      <c r="U30" s="74">
        <v>91296</v>
      </c>
      <c r="V30" s="74">
        <f t="shared" si="10"/>
        <v>583217</v>
      </c>
      <c r="W30" s="74">
        <f t="shared" si="11"/>
        <v>29964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17598</v>
      </c>
      <c r="AB30" s="75" t="s">
        <v>109</v>
      </c>
      <c r="AC30" s="74">
        <f t="shared" si="16"/>
        <v>12366</v>
      </c>
      <c r="AD30" s="74">
        <f t="shared" si="17"/>
        <v>553253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490543</v>
      </c>
      <c r="AN30" s="74">
        <f t="shared" si="21"/>
        <v>59385</v>
      </c>
      <c r="AO30" s="74">
        <v>48380</v>
      </c>
      <c r="AP30" s="74">
        <v>0</v>
      </c>
      <c r="AQ30" s="74">
        <v>11005</v>
      </c>
      <c r="AR30" s="74">
        <v>0</v>
      </c>
      <c r="AS30" s="74">
        <f t="shared" si="22"/>
        <v>11795</v>
      </c>
      <c r="AT30" s="74">
        <v>5978</v>
      </c>
      <c r="AU30" s="74">
        <v>2915</v>
      </c>
      <c r="AV30" s="74">
        <v>2902</v>
      </c>
      <c r="AW30" s="74">
        <v>0</v>
      </c>
      <c r="AX30" s="74">
        <f t="shared" si="23"/>
        <v>419363</v>
      </c>
      <c r="AY30" s="74">
        <v>188717</v>
      </c>
      <c r="AZ30" s="74">
        <v>213511</v>
      </c>
      <c r="BA30" s="74">
        <v>17135</v>
      </c>
      <c r="BB30" s="74">
        <v>0</v>
      </c>
      <c r="BC30" s="74">
        <v>0</v>
      </c>
      <c r="BD30" s="74">
        <v>0</v>
      </c>
      <c r="BE30" s="74">
        <v>0</v>
      </c>
      <c r="BF30" s="74">
        <f t="shared" si="24"/>
        <v>490543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92674</v>
      </c>
      <c r="BP30" s="74">
        <f t="shared" si="28"/>
        <v>10902</v>
      </c>
      <c r="BQ30" s="74">
        <v>10902</v>
      </c>
      <c r="BR30" s="74">
        <v>0</v>
      </c>
      <c r="BS30" s="74">
        <v>0</v>
      </c>
      <c r="BT30" s="74">
        <v>0</v>
      </c>
      <c r="BU30" s="74">
        <f t="shared" si="29"/>
        <v>24408</v>
      </c>
      <c r="BV30" s="74">
        <v>0</v>
      </c>
      <c r="BW30" s="74">
        <v>24408</v>
      </c>
      <c r="BX30" s="74">
        <v>0</v>
      </c>
      <c r="BY30" s="74">
        <v>0</v>
      </c>
      <c r="BZ30" s="74">
        <f t="shared" si="30"/>
        <v>57364</v>
      </c>
      <c r="CA30" s="74">
        <v>28552</v>
      </c>
      <c r="CB30" s="74">
        <v>16488</v>
      </c>
      <c r="CC30" s="74">
        <v>12324</v>
      </c>
      <c r="CD30" s="74">
        <v>0</v>
      </c>
      <c r="CE30" s="74">
        <v>0</v>
      </c>
      <c r="CF30" s="74">
        <v>0</v>
      </c>
      <c r="CG30" s="74">
        <v>0</v>
      </c>
      <c r="CH30" s="74">
        <f t="shared" si="31"/>
        <v>92674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583217</v>
      </c>
      <c r="CR30" s="74">
        <f t="shared" si="41"/>
        <v>70287</v>
      </c>
      <c r="CS30" s="74">
        <f t="shared" si="42"/>
        <v>59282</v>
      </c>
      <c r="CT30" s="74">
        <f t="shared" si="43"/>
        <v>0</v>
      </c>
      <c r="CU30" s="74">
        <f t="shared" si="44"/>
        <v>11005</v>
      </c>
      <c r="CV30" s="74">
        <f t="shared" si="45"/>
        <v>0</v>
      </c>
      <c r="CW30" s="74">
        <f t="shared" si="46"/>
        <v>36203</v>
      </c>
      <c r="CX30" s="74">
        <f t="shared" si="47"/>
        <v>5978</v>
      </c>
      <c r="CY30" s="74">
        <f t="shared" si="48"/>
        <v>27323</v>
      </c>
      <c r="CZ30" s="74">
        <f t="shared" si="49"/>
        <v>2902</v>
      </c>
      <c r="DA30" s="74">
        <f t="shared" si="50"/>
        <v>0</v>
      </c>
      <c r="DB30" s="74">
        <f t="shared" si="51"/>
        <v>476727</v>
      </c>
      <c r="DC30" s="74">
        <f t="shared" si="52"/>
        <v>217269</v>
      </c>
      <c r="DD30" s="74">
        <f t="shared" si="53"/>
        <v>229999</v>
      </c>
      <c r="DE30" s="74">
        <f t="shared" si="54"/>
        <v>29459</v>
      </c>
      <c r="DF30" s="74">
        <f t="shared" si="55"/>
        <v>0</v>
      </c>
      <c r="DG30" s="74">
        <f t="shared" si="56"/>
        <v>0</v>
      </c>
      <c r="DH30" s="74">
        <f t="shared" si="57"/>
        <v>0</v>
      </c>
      <c r="DI30" s="74">
        <f t="shared" si="58"/>
        <v>0</v>
      </c>
      <c r="DJ30" s="74">
        <f t="shared" si="59"/>
        <v>583217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117679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109</v>
      </c>
      <c r="K31" s="74">
        <v>0</v>
      </c>
      <c r="L31" s="74">
        <v>117679</v>
      </c>
      <c r="M31" s="74">
        <f t="shared" si="8"/>
        <v>21917</v>
      </c>
      <c r="N31" s="74">
        <f t="shared" si="9"/>
        <v>3004</v>
      </c>
      <c r="O31" s="74">
        <v>1907</v>
      </c>
      <c r="P31" s="74">
        <v>442</v>
      </c>
      <c r="Q31" s="74">
        <v>0</v>
      </c>
      <c r="R31" s="74">
        <v>655</v>
      </c>
      <c r="S31" s="75" t="s">
        <v>109</v>
      </c>
      <c r="T31" s="74">
        <v>0</v>
      </c>
      <c r="U31" s="74">
        <v>18913</v>
      </c>
      <c r="V31" s="74">
        <f t="shared" si="10"/>
        <v>139596</v>
      </c>
      <c r="W31" s="74">
        <f t="shared" si="11"/>
        <v>3004</v>
      </c>
      <c r="X31" s="74">
        <f t="shared" si="12"/>
        <v>1907</v>
      </c>
      <c r="Y31" s="74">
        <f t="shared" si="13"/>
        <v>442</v>
      </c>
      <c r="Z31" s="74">
        <f t="shared" si="14"/>
        <v>0</v>
      </c>
      <c r="AA31" s="74">
        <f t="shared" si="15"/>
        <v>655</v>
      </c>
      <c r="AB31" s="75" t="s">
        <v>109</v>
      </c>
      <c r="AC31" s="74">
        <f t="shared" si="16"/>
        <v>0</v>
      </c>
      <c r="AD31" s="74">
        <f t="shared" si="17"/>
        <v>136592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45534</v>
      </c>
      <c r="AN31" s="74">
        <f t="shared" si="21"/>
        <v>4230</v>
      </c>
      <c r="AO31" s="74">
        <v>4230</v>
      </c>
      <c r="AP31" s="74">
        <v>0</v>
      </c>
      <c r="AQ31" s="74">
        <v>0</v>
      </c>
      <c r="AR31" s="74">
        <v>0</v>
      </c>
      <c r="AS31" s="74">
        <f t="shared" si="22"/>
        <v>1677</v>
      </c>
      <c r="AT31" s="74">
        <v>1677</v>
      </c>
      <c r="AU31" s="74">
        <v>0</v>
      </c>
      <c r="AV31" s="74">
        <v>0</v>
      </c>
      <c r="AW31" s="74">
        <v>0</v>
      </c>
      <c r="AX31" s="74">
        <f t="shared" si="23"/>
        <v>39627</v>
      </c>
      <c r="AY31" s="74">
        <v>39627</v>
      </c>
      <c r="AZ31" s="74">
        <v>0</v>
      </c>
      <c r="BA31" s="74">
        <v>0</v>
      </c>
      <c r="BB31" s="74">
        <v>0</v>
      </c>
      <c r="BC31" s="74">
        <v>72145</v>
      </c>
      <c r="BD31" s="74">
        <v>0</v>
      </c>
      <c r="BE31" s="74">
        <v>0</v>
      </c>
      <c r="BF31" s="74">
        <f t="shared" si="24"/>
        <v>45534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1641</v>
      </c>
      <c r="BO31" s="74">
        <f t="shared" si="27"/>
        <v>8167</v>
      </c>
      <c r="BP31" s="74">
        <f t="shared" si="28"/>
        <v>1762</v>
      </c>
      <c r="BQ31" s="74">
        <v>1762</v>
      </c>
      <c r="BR31" s="74">
        <v>0</v>
      </c>
      <c r="BS31" s="74">
        <v>0</v>
      </c>
      <c r="BT31" s="74">
        <v>0</v>
      </c>
      <c r="BU31" s="74">
        <f t="shared" si="29"/>
        <v>5743</v>
      </c>
      <c r="BV31" s="74">
        <v>5743</v>
      </c>
      <c r="BW31" s="74">
        <v>0</v>
      </c>
      <c r="BX31" s="74">
        <v>0</v>
      </c>
      <c r="BY31" s="74">
        <v>662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12109</v>
      </c>
      <c r="CF31" s="74">
        <v>0</v>
      </c>
      <c r="CG31" s="74">
        <v>0</v>
      </c>
      <c r="CH31" s="74">
        <f t="shared" si="31"/>
        <v>8167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1641</v>
      </c>
      <c r="CQ31" s="74">
        <f t="shared" si="40"/>
        <v>53701</v>
      </c>
      <c r="CR31" s="74">
        <f t="shared" si="41"/>
        <v>5992</v>
      </c>
      <c r="CS31" s="74">
        <f t="shared" si="42"/>
        <v>5992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7420</v>
      </c>
      <c r="CX31" s="74">
        <f t="shared" si="47"/>
        <v>7420</v>
      </c>
      <c r="CY31" s="74">
        <f t="shared" si="48"/>
        <v>0</v>
      </c>
      <c r="CZ31" s="74">
        <f t="shared" si="49"/>
        <v>0</v>
      </c>
      <c r="DA31" s="74">
        <f t="shared" si="50"/>
        <v>662</v>
      </c>
      <c r="DB31" s="74">
        <f t="shared" si="51"/>
        <v>39627</v>
      </c>
      <c r="DC31" s="74">
        <f t="shared" si="52"/>
        <v>39627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84254</v>
      </c>
      <c r="DH31" s="74">
        <f t="shared" si="57"/>
        <v>0</v>
      </c>
      <c r="DI31" s="74">
        <f t="shared" si="58"/>
        <v>0</v>
      </c>
      <c r="DJ31" s="74">
        <f t="shared" si="59"/>
        <v>53701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191599</v>
      </c>
      <c r="E32" s="74">
        <f t="shared" si="7"/>
        <v>3212</v>
      </c>
      <c r="F32" s="74">
        <v>0</v>
      </c>
      <c r="G32" s="74">
        <v>108</v>
      </c>
      <c r="H32" s="74">
        <v>0</v>
      </c>
      <c r="I32" s="74">
        <v>433</v>
      </c>
      <c r="J32" s="75" t="s">
        <v>109</v>
      </c>
      <c r="K32" s="74">
        <v>2671</v>
      </c>
      <c r="L32" s="74">
        <v>188387</v>
      </c>
      <c r="M32" s="74">
        <f t="shared" si="8"/>
        <v>10442</v>
      </c>
      <c r="N32" s="74">
        <f t="shared" si="9"/>
        <v>619</v>
      </c>
      <c r="O32" s="74">
        <v>0</v>
      </c>
      <c r="P32" s="74">
        <v>0</v>
      </c>
      <c r="Q32" s="74">
        <v>0</v>
      </c>
      <c r="R32" s="74">
        <v>619</v>
      </c>
      <c r="S32" s="75" t="s">
        <v>109</v>
      </c>
      <c r="T32" s="74">
        <v>0</v>
      </c>
      <c r="U32" s="74">
        <v>9823</v>
      </c>
      <c r="V32" s="74">
        <f t="shared" si="10"/>
        <v>202041</v>
      </c>
      <c r="W32" s="74">
        <f t="shared" si="11"/>
        <v>3831</v>
      </c>
      <c r="X32" s="74">
        <f t="shared" si="12"/>
        <v>0</v>
      </c>
      <c r="Y32" s="74">
        <f t="shared" si="13"/>
        <v>108</v>
      </c>
      <c r="Z32" s="74">
        <f t="shared" si="14"/>
        <v>0</v>
      </c>
      <c r="AA32" s="74">
        <f t="shared" si="15"/>
        <v>1052</v>
      </c>
      <c r="AB32" s="75" t="s">
        <v>109</v>
      </c>
      <c r="AC32" s="74">
        <f t="shared" si="16"/>
        <v>2671</v>
      </c>
      <c r="AD32" s="74">
        <f t="shared" si="17"/>
        <v>198210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80654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80654</v>
      </c>
      <c r="AY32" s="74">
        <v>80654</v>
      </c>
      <c r="AZ32" s="74">
        <v>0</v>
      </c>
      <c r="BA32" s="74">
        <v>0</v>
      </c>
      <c r="BB32" s="74">
        <v>0</v>
      </c>
      <c r="BC32" s="74">
        <v>109543</v>
      </c>
      <c r="BD32" s="74">
        <v>0</v>
      </c>
      <c r="BE32" s="74">
        <v>1402</v>
      </c>
      <c r="BF32" s="74">
        <f t="shared" si="24"/>
        <v>82056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1172</v>
      </c>
      <c r="BO32" s="74">
        <f t="shared" si="27"/>
        <v>619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619</v>
      </c>
      <c r="CA32" s="74">
        <v>619</v>
      </c>
      <c r="CB32" s="74">
        <v>0</v>
      </c>
      <c r="CC32" s="74">
        <v>0</v>
      </c>
      <c r="CD32" s="74">
        <v>0</v>
      </c>
      <c r="CE32" s="74">
        <v>8651</v>
      </c>
      <c r="CF32" s="74">
        <v>0</v>
      </c>
      <c r="CG32" s="74">
        <v>0</v>
      </c>
      <c r="CH32" s="74">
        <f t="shared" si="31"/>
        <v>619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1172</v>
      </c>
      <c r="CQ32" s="74">
        <f t="shared" si="40"/>
        <v>81273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81273</v>
      </c>
      <c r="DC32" s="74">
        <f t="shared" si="52"/>
        <v>81273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118194</v>
      </c>
      <c r="DH32" s="74">
        <f t="shared" si="57"/>
        <v>0</v>
      </c>
      <c r="DI32" s="74">
        <f t="shared" si="58"/>
        <v>1402</v>
      </c>
      <c r="DJ32" s="74">
        <f t="shared" si="59"/>
        <v>82675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158504</v>
      </c>
      <c r="E33" s="74">
        <f t="shared" si="7"/>
        <v>562</v>
      </c>
      <c r="F33" s="74">
        <v>0</v>
      </c>
      <c r="G33" s="74">
        <v>0</v>
      </c>
      <c r="H33" s="74">
        <v>0</v>
      </c>
      <c r="I33" s="74">
        <v>562</v>
      </c>
      <c r="J33" s="75" t="s">
        <v>109</v>
      </c>
      <c r="K33" s="74">
        <v>0</v>
      </c>
      <c r="L33" s="74">
        <v>157942</v>
      </c>
      <c r="M33" s="74">
        <f t="shared" si="8"/>
        <v>16992</v>
      </c>
      <c r="N33" s="74">
        <f t="shared" si="9"/>
        <v>2290</v>
      </c>
      <c r="O33" s="74">
        <v>0</v>
      </c>
      <c r="P33" s="74">
        <v>0</v>
      </c>
      <c r="Q33" s="74">
        <v>0</v>
      </c>
      <c r="R33" s="74">
        <v>2290</v>
      </c>
      <c r="S33" s="75" t="s">
        <v>109</v>
      </c>
      <c r="T33" s="74">
        <v>0</v>
      </c>
      <c r="U33" s="74">
        <v>14702</v>
      </c>
      <c r="V33" s="74">
        <f t="shared" si="10"/>
        <v>175496</v>
      </c>
      <c r="W33" s="74">
        <f t="shared" si="11"/>
        <v>2852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2852</v>
      </c>
      <c r="AB33" s="75" t="s">
        <v>109</v>
      </c>
      <c r="AC33" s="74">
        <f t="shared" si="16"/>
        <v>0</v>
      </c>
      <c r="AD33" s="74">
        <f t="shared" si="17"/>
        <v>172644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72910</v>
      </c>
      <c r="AN33" s="74">
        <f t="shared" si="21"/>
        <v>19900</v>
      </c>
      <c r="AO33" s="74">
        <v>19900</v>
      </c>
      <c r="AP33" s="74">
        <v>0</v>
      </c>
      <c r="AQ33" s="74">
        <v>0</v>
      </c>
      <c r="AR33" s="74">
        <v>0</v>
      </c>
      <c r="AS33" s="74">
        <f t="shared" si="22"/>
        <v>1108</v>
      </c>
      <c r="AT33" s="74">
        <v>1108</v>
      </c>
      <c r="AU33" s="74">
        <v>0</v>
      </c>
      <c r="AV33" s="74">
        <v>0</v>
      </c>
      <c r="AW33" s="74">
        <v>0</v>
      </c>
      <c r="AX33" s="74">
        <f t="shared" si="23"/>
        <v>51902</v>
      </c>
      <c r="AY33" s="74">
        <v>51902</v>
      </c>
      <c r="AZ33" s="74">
        <v>0</v>
      </c>
      <c r="BA33" s="74">
        <v>0</v>
      </c>
      <c r="BB33" s="74">
        <v>0</v>
      </c>
      <c r="BC33" s="74">
        <v>85594</v>
      </c>
      <c r="BD33" s="74">
        <v>0</v>
      </c>
      <c r="BE33" s="74">
        <v>0</v>
      </c>
      <c r="BF33" s="74">
        <f t="shared" si="24"/>
        <v>72910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1153</v>
      </c>
      <c r="BO33" s="74">
        <f t="shared" si="27"/>
        <v>7334</v>
      </c>
      <c r="BP33" s="74">
        <f t="shared" si="28"/>
        <v>4975</v>
      </c>
      <c r="BQ33" s="74">
        <v>4975</v>
      </c>
      <c r="BR33" s="74">
        <v>0</v>
      </c>
      <c r="BS33" s="74">
        <v>0</v>
      </c>
      <c r="BT33" s="74">
        <v>0</v>
      </c>
      <c r="BU33" s="74">
        <f t="shared" si="29"/>
        <v>52</v>
      </c>
      <c r="BV33" s="74">
        <v>52</v>
      </c>
      <c r="BW33" s="74">
        <v>0</v>
      </c>
      <c r="BX33" s="74">
        <v>0</v>
      </c>
      <c r="BY33" s="74">
        <v>0</v>
      </c>
      <c r="BZ33" s="74">
        <f t="shared" si="30"/>
        <v>2307</v>
      </c>
      <c r="CA33" s="74">
        <v>2307</v>
      </c>
      <c r="CB33" s="74">
        <v>0</v>
      </c>
      <c r="CC33" s="74">
        <v>0</v>
      </c>
      <c r="CD33" s="74">
        <v>0</v>
      </c>
      <c r="CE33" s="74">
        <v>8505</v>
      </c>
      <c r="CF33" s="74">
        <v>0</v>
      </c>
      <c r="CG33" s="74">
        <v>0</v>
      </c>
      <c r="CH33" s="74">
        <f t="shared" si="31"/>
        <v>7334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1153</v>
      </c>
      <c r="CQ33" s="74">
        <f t="shared" si="40"/>
        <v>80244</v>
      </c>
      <c r="CR33" s="74">
        <f t="shared" si="41"/>
        <v>24875</v>
      </c>
      <c r="CS33" s="74">
        <f t="shared" si="42"/>
        <v>24875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1160</v>
      </c>
      <c r="CX33" s="74">
        <f t="shared" si="47"/>
        <v>1160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54209</v>
      </c>
      <c r="DC33" s="74">
        <f t="shared" si="52"/>
        <v>54209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94099</v>
      </c>
      <c r="DH33" s="74">
        <f t="shared" si="57"/>
        <v>0</v>
      </c>
      <c r="DI33" s="74">
        <f t="shared" si="58"/>
        <v>0</v>
      </c>
      <c r="DJ33" s="74">
        <f t="shared" si="59"/>
        <v>80244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269327</v>
      </c>
      <c r="E34" s="74">
        <f t="shared" si="7"/>
        <v>9570</v>
      </c>
      <c r="F34" s="74">
        <v>0</v>
      </c>
      <c r="G34" s="74">
        <v>0</v>
      </c>
      <c r="H34" s="74">
        <v>0</v>
      </c>
      <c r="I34" s="74">
        <v>4429</v>
      </c>
      <c r="J34" s="75" t="s">
        <v>109</v>
      </c>
      <c r="K34" s="74">
        <v>5141</v>
      </c>
      <c r="L34" s="74">
        <v>259757</v>
      </c>
      <c r="M34" s="74">
        <f t="shared" si="8"/>
        <v>22570</v>
      </c>
      <c r="N34" s="74">
        <f t="shared" si="9"/>
        <v>3932</v>
      </c>
      <c r="O34" s="74">
        <v>0</v>
      </c>
      <c r="P34" s="74">
        <v>0</v>
      </c>
      <c r="Q34" s="74">
        <v>0</v>
      </c>
      <c r="R34" s="74">
        <v>3932</v>
      </c>
      <c r="S34" s="75" t="s">
        <v>109</v>
      </c>
      <c r="T34" s="74">
        <v>0</v>
      </c>
      <c r="U34" s="74">
        <v>18638</v>
      </c>
      <c r="V34" s="74">
        <f t="shared" si="10"/>
        <v>291897</v>
      </c>
      <c r="W34" s="74">
        <f t="shared" si="11"/>
        <v>13502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8361</v>
      </c>
      <c r="AB34" s="75" t="s">
        <v>109</v>
      </c>
      <c r="AC34" s="74">
        <f t="shared" si="16"/>
        <v>5141</v>
      </c>
      <c r="AD34" s="74">
        <f t="shared" si="17"/>
        <v>278395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65978</v>
      </c>
      <c r="AM34" s="74">
        <f t="shared" si="20"/>
        <v>99313</v>
      </c>
      <c r="AN34" s="74">
        <f t="shared" si="21"/>
        <v>30966</v>
      </c>
      <c r="AO34" s="74">
        <v>12104</v>
      </c>
      <c r="AP34" s="74">
        <v>18862</v>
      </c>
      <c r="AQ34" s="74">
        <v>0</v>
      </c>
      <c r="AR34" s="74">
        <v>0</v>
      </c>
      <c r="AS34" s="74">
        <f t="shared" si="22"/>
        <v>7135</v>
      </c>
      <c r="AT34" s="74">
        <v>7135</v>
      </c>
      <c r="AU34" s="74">
        <v>0</v>
      </c>
      <c r="AV34" s="74">
        <v>0</v>
      </c>
      <c r="AW34" s="74">
        <v>0</v>
      </c>
      <c r="AX34" s="74">
        <f t="shared" si="23"/>
        <v>61212</v>
      </c>
      <c r="AY34" s="74">
        <v>50096</v>
      </c>
      <c r="AZ34" s="74">
        <v>11116</v>
      </c>
      <c r="BA34" s="74">
        <v>0</v>
      </c>
      <c r="BB34" s="74">
        <v>0</v>
      </c>
      <c r="BC34" s="74">
        <v>104036</v>
      </c>
      <c r="BD34" s="74">
        <v>0</v>
      </c>
      <c r="BE34" s="74">
        <v>0</v>
      </c>
      <c r="BF34" s="74">
        <f t="shared" si="24"/>
        <v>99313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1808</v>
      </c>
      <c r="BO34" s="74">
        <f t="shared" si="27"/>
        <v>7423</v>
      </c>
      <c r="BP34" s="74">
        <f t="shared" si="28"/>
        <v>3455</v>
      </c>
      <c r="BQ34" s="74">
        <v>3455</v>
      </c>
      <c r="BR34" s="74">
        <v>0</v>
      </c>
      <c r="BS34" s="74">
        <v>0</v>
      </c>
      <c r="BT34" s="74">
        <v>0</v>
      </c>
      <c r="BU34" s="74">
        <f t="shared" si="29"/>
        <v>89</v>
      </c>
      <c r="BV34" s="74">
        <v>89</v>
      </c>
      <c r="BW34" s="74">
        <v>0</v>
      </c>
      <c r="BX34" s="74">
        <v>0</v>
      </c>
      <c r="BY34" s="74">
        <v>0</v>
      </c>
      <c r="BZ34" s="74">
        <f t="shared" si="30"/>
        <v>3879</v>
      </c>
      <c r="CA34" s="74">
        <v>3879</v>
      </c>
      <c r="CB34" s="74">
        <v>0</v>
      </c>
      <c r="CC34" s="74">
        <v>0</v>
      </c>
      <c r="CD34" s="74">
        <v>0</v>
      </c>
      <c r="CE34" s="74">
        <v>13339</v>
      </c>
      <c r="CF34" s="74">
        <v>0</v>
      </c>
      <c r="CG34" s="74">
        <v>0</v>
      </c>
      <c r="CH34" s="74">
        <f t="shared" si="31"/>
        <v>7423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67786</v>
      </c>
      <c r="CQ34" s="74">
        <f t="shared" si="40"/>
        <v>106736</v>
      </c>
      <c r="CR34" s="74">
        <f t="shared" si="41"/>
        <v>34421</v>
      </c>
      <c r="CS34" s="74">
        <f t="shared" si="42"/>
        <v>15559</v>
      </c>
      <c r="CT34" s="74">
        <f t="shared" si="43"/>
        <v>18862</v>
      </c>
      <c r="CU34" s="74">
        <f t="shared" si="44"/>
        <v>0</v>
      </c>
      <c r="CV34" s="74">
        <f t="shared" si="45"/>
        <v>0</v>
      </c>
      <c r="CW34" s="74">
        <f t="shared" si="46"/>
        <v>7224</v>
      </c>
      <c r="CX34" s="74">
        <f t="shared" si="47"/>
        <v>7224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65091</v>
      </c>
      <c r="DC34" s="74">
        <f t="shared" si="52"/>
        <v>53975</v>
      </c>
      <c r="DD34" s="74">
        <f t="shared" si="53"/>
        <v>11116</v>
      </c>
      <c r="DE34" s="74">
        <f t="shared" si="54"/>
        <v>0</v>
      </c>
      <c r="DF34" s="74">
        <f t="shared" si="55"/>
        <v>0</v>
      </c>
      <c r="DG34" s="74">
        <f t="shared" si="56"/>
        <v>117375</v>
      </c>
      <c r="DH34" s="74">
        <f t="shared" si="57"/>
        <v>0</v>
      </c>
      <c r="DI34" s="74">
        <f t="shared" si="58"/>
        <v>0</v>
      </c>
      <c r="DJ34" s="74">
        <f t="shared" si="59"/>
        <v>106736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273570</v>
      </c>
      <c r="E35" s="74">
        <f t="shared" si="7"/>
        <v>1940</v>
      </c>
      <c r="F35" s="74">
        <v>0</v>
      </c>
      <c r="G35" s="74">
        <v>0</v>
      </c>
      <c r="H35" s="74">
        <v>0</v>
      </c>
      <c r="I35" s="74">
        <v>1940</v>
      </c>
      <c r="J35" s="75" t="s">
        <v>109</v>
      </c>
      <c r="K35" s="74">
        <v>0</v>
      </c>
      <c r="L35" s="74">
        <v>271630</v>
      </c>
      <c r="M35" s="74">
        <f t="shared" si="8"/>
        <v>28537</v>
      </c>
      <c r="N35" s="74">
        <f t="shared" si="9"/>
        <v>1961</v>
      </c>
      <c r="O35" s="74">
        <v>0</v>
      </c>
      <c r="P35" s="74">
        <v>0</v>
      </c>
      <c r="Q35" s="74">
        <v>0</v>
      </c>
      <c r="R35" s="74">
        <v>1961</v>
      </c>
      <c r="S35" s="75" t="s">
        <v>109</v>
      </c>
      <c r="T35" s="74">
        <v>0</v>
      </c>
      <c r="U35" s="74">
        <v>26576</v>
      </c>
      <c r="V35" s="74">
        <f t="shared" si="10"/>
        <v>302107</v>
      </c>
      <c r="W35" s="74">
        <f t="shared" si="11"/>
        <v>3901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3901</v>
      </c>
      <c r="AB35" s="75" t="s">
        <v>109</v>
      </c>
      <c r="AC35" s="74">
        <f t="shared" si="16"/>
        <v>0</v>
      </c>
      <c r="AD35" s="74">
        <f t="shared" si="17"/>
        <v>298206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76863</v>
      </c>
      <c r="AM35" s="74">
        <f t="shared" si="20"/>
        <v>75507</v>
      </c>
      <c r="AN35" s="74">
        <f t="shared" si="21"/>
        <v>8877</v>
      </c>
      <c r="AO35" s="74">
        <v>8877</v>
      </c>
      <c r="AP35" s="74">
        <v>0</v>
      </c>
      <c r="AQ35" s="74">
        <v>0</v>
      </c>
      <c r="AR35" s="74">
        <v>0</v>
      </c>
      <c r="AS35" s="74">
        <f t="shared" si="22"/>
        <v>135</v>
      </c>
      <c r="AT35" s="74">
        <v>0</v>
      </c>
      <c r="AU35" s="74">
        <v>135</v>
      </c>
      <c r="AV35" s="74">
        <v>0</v>
      </c>
      <c r="AW35" s="74">
        <v>0</v>
      </c>
      <c r="AX35" s="74">
        <f t="shared" si="23"/>
        <v>66495</v>
      </c>
      <c r="AY35" s="74">
        <v>62726</v>
      </c>
      <c r="AZ35" s="74">
        <v>2948</v>
      </c>
      <c r="BA35" s="74">
        <v>798</v>
      </c>
      <c r="BB35" s="74">
        <v>23</v>
      </c>
      <c r="BC35" s="74">
        <v>121200</v>
      </c>
      <c r="BD35" s="74">
        <v>0</v>
      </c>
      <c r="BE35" s="74">
        <v>0</v>
      </c>
      <c r="BF35" s="74">
        <f t="shared" si="24"/>
        <v>75507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1638</v>
      </c>
      <c r="BO35" s="74">
        <f t="shared" si="27"/>
        <v>14809</v>
      </c>
      <c r="BP35" s="74">
        <f t="shared" si="28"/>
        <v>8877</v>
      </c>
      <c r="BQ35" s="74">
        <v>8877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5932</v>
      </c>
      <c r="CA35" s="74">
        <v>5932</v>
      </c>
      <c r="CB35" s="74">
        <v>0</v>
      </c>
      <c r="CC35" s="74">
        <v>0</v>
      </c>
      <c r="CD35" s="74">
        <v>0</v>
      </c>
      <c r="CE35" s="74">
        <v>12090</v>
      </c>
      <c r="CF35" s="74">
        <v>0</v>
      </c>
      <c r="CG35" s="74">
        <v>0</v>
      </c>
      <c r="CH35" s="74">
        <f t="shared" si="31"/>
        <v>14809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78501</v>
      </c>
      <c r="CQ35" s="74">
        <f t="shared" si="40"/>
        <v>90316</v>
      </c>
      <c r="CR35" s="74">
        <f t="shared" si="41"/>
        <v>17754</v>
      </c>
      <c r="CS35" s="74">
        <f t="shared" si="42"/>
        <v>17754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135</v>
      </c>
      <c r="CX35" s="74">
        <f t="shared" si="47"/>
        <v>0</v>
      </c>
      <c r="CY35" s="74">
        <f t="shared" si="48"/>
        <v>135</v>
      </c>
      <c r="CZ35" s="74">
        <f t="shared" si="49"/>
        <v>0</v>
      </c>
      <c r="DA35" s="74">
        <f t="shared" si="50"/>
        <v>0</v>
      </c>
      <c r="DB35" s="74">
        <f t="shared" si="51"/>
        <v>72427</v>
      </c>
      <c r="DC35" s="74">
        <f t="shared" si="52"/>
        <v>68658</v>
      </c>
      <c r="DD35" s="74">
        <f t="shared" si="53"/>
        <v>2948</v>
      </c>
      <c r="DE35" s="74">
        <f t="shared" si="54"/>
        <v>798</v>
      </c>
      <c r="DF35" s="74">
        <f t="shared" si="55"/>
        <v>23</v>
      </c>
      <c r="DG35" s="74">
        <f t="shared" si="56"/>
        <v>133290</v>
      </c>
      <c r="DH35" s="74">
        <f t="shared" si="57"/>
        <v>0</v>
      </c>
      <c r="DI35" s="74">
        <f t="shared" si="58"/>
        <v>0</v>
      </c>
      <c r="DJ35" s="74">
        <f t="shared" si="59"/>
        <v>90316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649463</v>
      </c>
      <c r="E36" s="74">
        <f t="shared" si="7"/>
        <v>29778</v>
      </c>
      <c r="F36" s="74">
        <v>0</v>
      </c>
      <c r="G36" s="74">
        <v>38</v>
      </c>
      <c r="H36" s="74">
        <v>0</v>
      </c>
      <c r="I36" s="74">
        <v>19576</v>
      </c>
      <c r="J36" s="75" t="s">
        <v>109</v>
      </c>
      <c r="K36" s="74">
        <v>10164</v>
      </c>
      <c r="L36" s="74">
        <v>619685</v>
      </c>
      <c r="M36" s="74">
        <f t="shared" si="8"/>
        <v>76549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109</v>
      </c>
      <c r="T36" s="74">
        <v>0</v>
      </c>
      <c r="U36" s="74">
        <v>76549</v>
      </c>
      <c r="V36" s="74">
        <f t="shared" si="10"/>
        <v>726012</v>
      </c>
      <c r="W36" s="74">
        <f t="shared" si="11"/>
        <v>29778</v>
      </c>
      <c r="X36" s="74">
        <f t="shared" si="12"/>
        <v>0</v>
      </c>
      <c r="Y36" s="74">
        <f t="shared" si="13"/>
        <v>38</v>
      </c>
      <c r="Z36" s="74">
        <f t="shared" si="14"/>
        <v>0</v>
      </c>
      <c r="AA36" s="74">
        <f t="shared" si="15"/>
        <v>19576</v>
      </c>
      <c r="AB36" s="75" t="s">
        <v>109</v>
      </c>
      <c r="AC36" s="74">
        <f t="shared" si="16"/>
        <v>10164</v>
      </c>
      <c r="AD36" s="74">
        <f t="shared" si="17"/>
        <v>696234</v>
      </c>
      <c r="AE36" s="74">
        <f t="shared" si="18"/>
        <v>96362</v>
      </c>
      <c r="AF36" s="74">
        <f t="shared" si="19"/>
        <v>96362</v>
      </c>
      <c r="AG36" s="74">
        <v>0</v>
      </c>
      <c r="AH36" s="74">
        <v>93450</v>
      </c>
      <c r="AI36" s="74">
        <v>2912</v>
      </c>
      <c r="AJ36" s="74">
        <v>0</v>
      </c>
      <c r="AK36" s="74">
        <v>0</v>
      </c>
      <c r="AL36" s="74">
        <v>0</v>
      </c>
      <c r="AM36" s="74">
        <f t="shared" si="20"/>
        <v>553101</v>
      </c>
      <c r="AN36" s="74">
        <f t="shared" si="21"/>
        <v>94987</v>
      </c>
      <c r="AO36" s="74">
        <v>50841</v>
      </c>
      <c r="AP36" s="74">
        <v>0</v>
      </c>
      <c r="AQ36" s="74">
        <v>36845</v>
      </c>
      <c r="AR36" s="74">
        <v>7301</v>
      </c>
      <c r="AS36" s="74">
        <f t="shared" si="22"/>
        <v>135349</v>
      </c>
      <c r="AT36" s="74">
        <v>2566</v>
      </c>
      <c r="AU36" s="74">
        <v>126106</v>
      </c>
      <c r="AV36" s="74">
        <v>6677</v>
      </c>
      <c r="AW36" s="74">
        <v>0</v>
      </c>
      <c r="AX36" s="74">
        <f t="shared" si="23"/>
        <v>322765</v>
      </c>
      <c r="AY36" s="74">
        <v>211847</v>
      </c>
      <c r="AZ36" s="74">
        <v>94493</v>
      </c>
      <c r="BA36" s="74">
        <v>16425</v>
      </c>
      <c r="BB36" s="74">
        <v>0</v>
      </c>
      <c r="BC36" s="74">
        <v>0</v>
      </c>
      <c r="BD36" s="74">
        <v>0</v>
      </c>
      <c r="BE36" s="74">
        <v>0</v>
      </c>
      <c r="BF36" s="74">
        <f t="shared" si="24"/>
        <v>649463</v>
      </c>
      <c r="BG36" s="74">
        <f t="shared" si="25"/>
        <v>15435</v>
      </c>
      <c r="BH36" s="74">
        <f t="shared" si="26"/>
        <v>15435</v>
      </c>
      <c r="BI36" s="74">
        <v>0</v>
      </c>
      <c r="BJ36" s="74">
        <v>15435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61114</v>
      </c>
      <c r="BP36" s="74">
        <f t="shared" si="28"/>
        <v>8792</v>
      </c>
      <c r="BQ36" s="74">
        <v>8792</v>
      </c>
      <c r="BR36" s="74">
        <v>0</v>
      </c>
      <c r="BS36" s="74">
        <v>0</v>
      </c>
      <c r="BT36" s="74">
        <v>0</v>
      </c>
      <c r="BU36" s="74">
        <f t="shared" si="29"/>
        <v>4869</v>
      </c>
      <c r="BV36" s="74">
        <v>342</v>
      </c>
      <c r="BW36" s="74">
        <v>4527</v>
      </c>
      <c r="BX36" s="74">
        <v>0</v>
      </c>
      <c r="BY36" s="74">
        <v>0</v>
      </c>
      <c r="BZ36" s="74">
        <f t="shared" si="30"/>
        <v>47453</v>
      </c>
      <c r="CA36" s="74">
        <v>17089</v>
      </c>
      <c r="CB36" s="74">
        <v>30364</v>
      </c>
      <c r="CC36" s="74">
        <v>0</v>
      </c>
      <c r="CD36" s="74">
        <v>0</v>
      </c>
      <c r="CE36" s="74">
        <v>0</v>
      </c>
      <c r="CF36" s="74">
        <v>0</v>
      </c>
      <c r="CG36" s="74">
        <v>0</v>
      </c>
      <c r="CH36" s="74">
        <f t="shared" si="31"/>
        <v>76549</v>
      </c>
      <c r="CI36" s="74">
        <f t="shared" si="32"/>
        <v>111797</v>
      </c>
      <c r="CJ36" s="74">
        <f t="shared" si="33"/>
        <v>111797</v>
      </c>
      <c r="CK36" s="74">
        <f t="shared" si="34"/>
        <v>0</v>
      </c>
      <c r="CL36" s="74">
        <f t="shared" si="35"/>
        <v>108885</v>
      </c>
      <c r="CM36" s="74">
        <f t="shared" si="36"/>
        <v>2912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614215</v>
      </c>
      <c r="CR36" s="74">
        <f t="shared" si="41"/>
        <v>103779</v>
      </c>
      <c r="CS36" s="74">
        <f t="shared" si="42"/>
        <v>59633</v>
      </c>
      <c r="CT36" s="74">
        <f t="shared" si="43"/>
        <v>0</v>
      </c>
      <c r="CU36" s="74">
        <f t="shared" si="44"/>
        <v>36845</v>
      </c>
      <c r="CV36" s="74">
        <f t="shared" si="45"/>
        <v>7301</v>
      </c>
      <c r="CW36" s="74">
        <f t="shared" si="46"/>
        <v>140218</v>
      </c>
      <c r="CX36" s="74">
        <f t="shared" si="47"/>
        <v>2908</v>
      </c>
      <c r="CY36" s="74">
        <f t="shared" si="48"/>
        <v>130633</v>
      </c>
      <c r="CZ36" s="74">
        <f t="shared" si="49"/>
        <v>6677</v>
      </c>
      <c r="DA36" s="74">
        <f t="shared" si="50"/>
        <v>0</v>
      </c>
      <c r="DB36" s="74">
        <f t="shared" si="51"/>
        <v>370218</v>
      </c>
      <c r="DC36" s="74">
        <f t="shared" si="52"/>
        <v>228936</v>
      </c>
      <c r="DD36" s="74">
        <f t="shared" si="53"/>
        <v>124857</v>
      </c>
      <c r="DE36" s="74">
        <f t="shared" si="54"/>
        <v>16425</v>
      </c>
      <c r="DF36" s="74">
        <f t="shared" si="55"/>
        <v>0</v>
      </c>
      <c r="DG36" s="74">
        <f t="shared" si="56"/>
        <v>0</v>
      </c>
      <c r="DH36" s="74">
        <f t="shared" si="57"/>
        <v>0</v>
      </c>
      <c r="DI36" s="74">
        <f t="shared" si="58"/>
        <v>0</v>
      </c>
      <c r="DJ36" s="74">
        <f t="shared" si="59"/>
        <v>726012</v>
      </c>
    </row>
    <row r="37" spans="1:114" s="50" customFormat="1" ht="12" customHeight="1">
      <c r="A37" s="53" t="s">
        <v>106</v>
      </c>
      <c r="B37" s="54" t="s">
        <v>168</v>
      </c>
      <c r="C37" s="53" t="s">
        <v>169</v>
      </c>
      <c r="D37" s="74">
        <f t="shared" si="6"/>
        <v>121985</v>
      </c>
      <c r="E37" s="74">
        <f t="shared" si="7"/>
        <v>1549</v>
      </c>
      <c r="F37" s="74">
        <v>0</v>
      </c>
      <c r="G37" s="74">
        <v>0</v>
      </c>
      <c r="H37" s="74">
        <v>0</v>
      </c>
      <c r="I37" s="74">
        <v>787</v>
      </c>
      <c r="J37" s="75" t="s">
        <v>109</v>
      </c>
      <c r="K37" s="74">
        <v>762</v>
      </c>
      <c r="L37" s="74">
        <v>120436</v>
      </c>
      <c r="M37" s="74">
        <f t="shared" si="8"/>
        <v>50161</v>
      </c>
      <c r="N37" s="74">
        <f t="shared" si="9"/>
        <v>778</v>
      </c>
      <c r="O37" s="74">
        <v>0</v>
      </c>
      <c r="P37" s="74">
        <v>0</v>
      </c>
      <c r="Q37" s="74">
        <v>0</v>
      </c>
      <c r="R37" s="74">
        <v>748</v>
      </c>
      <c r="S37" s="75" t="s">
        <v>109</v>
      </c>
      <c r="T37" s="74">
        <v>30</v>
      </c>
      <c r="U37" s="74">
        <v>49383</v>
      </c>
      <c r="V37" s="74">
        <f t="shared" si="10"/>
        <v>172146</v>
      </c>
      <c r="W37" s="74">
        <f t="shared" si="11"/>
        <v>2327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1535</v>
      </c>
      <c r="AB37" s="75" t="s">
        <v>109</v>
      </c>
      <c r="AC37" s="74">
        <f t="shared" si="16"/>
        <v>792</v>
      </c>
      <c r="AD37" s="74">
        <f t="shared" si="17"/>
        <v>169819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75534</v>
      </c>
      <c r="AN37" s="74">
        <f t="shared" si="21"/>
        <v>28060</v>
      </c>
      <c r="AO37" s="74">
        <v>28060</v>
      </c>
      <c r="AP37" s="74">
        <v>0</v>
      </c>
      <c r="AQ37" s="74">
        <v>0</v>
      </c>
      <c r="AR37" s="74">
        <v>0</v>
      </c>
      <c r="AS37" s="74">
        <f t="shared" si="22"/>
        <v>525</v>
      </c>
      <c r="AT37" s="74">
        <v>525</v>
      </c>
      <c r="AU37" s="74">
        <v>0</v>
      </c>
      <c r="AV37" s="74">
        <v>0</v>
      </c>
      <c r="AW37" s="74">
        <v>0</v>
      </c>
      <c r="AX37" s="74">
        <f t="shared" si="23"/>
        <v>46949</v>
      </c>
      <c r="AY37" s="74">
        <v>46872</v>
      </c>
      <c r="AZ37" s="74">
        <v>0</v>
      </c>
      <c r="BA37" s="74">
        <v>0</v>
      </c>
      <c r="BB37" s="74">
        <v>77</v>
      </c>
      <c r="BC37" s="74">
        <v>45120</v>
      </c>
      <c r="BD37" s="74">
        <v>0</v>
      </c>
      <c r="BE37" s="74">
        <v>1331</v>
      </c>
      <c r="BF37" s="74">
        <f t="shared" si="24"/>
        <v>76865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50161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47</v>
      </c>
      <c r="BV37" s="74">
        <v>47</v>
      </c>
      <c r="BW37" s="74">
        <v>0</v>
      </c>
      <c r="BX37" s="74">
        <v>0</v>
      </c>
      <c r="BY37" s="74">
        <v>0</v>
      </c>
      <c r="BZ37" s="74">
        <f t="shared" si="30"/>
        <v>50114</v>
      </c>
      <c r="CA37" s="74">
        <v>19291</v>
      </c>
      <c r="CB37" s="74">
        <v>28257</v>
      </c>
      <c r="CC37" s="74">
        <v>247</v>
      </c>
      <c r="CD37" s="74">
        <v>2319</v>
      </c>
      <c r="CE37" s="74">
        <v>0</v>
      </c>
      <c r="CF37" s="74">
        <v>0</v>
      </c>
      <c r="CG37" s="74">
        <v>0</v>
      </c>
      <c r="CH37" s="74">
        <f t="shared" si="31"/>
        <v>50161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125695</v>
      </c>
      <c r="CR37" s="74">
        <f t="shared" si="41"/>
        <v>28060</v>
      </c>
      <c r="CS37" s="74">
        <f t="shared" si="42"/>
        <v>28060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572</v>
      </c>
      <c r="CX37" s="74">
        <f t="shared" si="47"/>
        <v>572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97063</v>
      </c>
      <c r="DC37" s="74">
        <f t="shared" si="52"/>
        <v>66163</v>
      </c>
      <c r="DD37" s="74">
        <f t="shared" si="53"/>
        <v>28257</v>
      </c>
      <c r="DE37" s="74">
        <f t="shared" si="54"/>
        <v>247</v>
      </c>
      <c r="DF37" s="74">
        <f t="shared" si="55"/>
        <v>2396</v>
      </c>
      <c r="DG37" s="74">
        <f t="shared" si="56"/>
        <v>45120</v>
      </c>
      <c r="DH37" s="74">
        <f t="shared" si="57"/>
        <v>0</v>
      </c>
      <c r="DI37" s="74">
        <f t="shared" si="58"/>
        <v>1331</v>
      </c>
      <c r="DJ37" s="74">
        <f t="shared" si="59"/>
        <v>127026</v>
      </c>
    </row>
    <row r="38" spans="1:114" s="50" customFormat="1" ht="12" customHeight="1">
      <c r="A38" s="53" t="s">
        <v>106</v>
      </c>
      <c r="B38" s="54" t="s">
        <v>170</v>
      </c>
      <c r="C38" s="53" t="s">
        <v>171</v>
      </c>
      <c r="D38" s="74">
        <f t="shared" si="6"/>
        <v>353371</v>
      </c>
      <c r="E38" s="74">
        <f t="shared" si="7"/>
        <v>1372</v>
      </c>
      <c r="F38" s="74">
        <v>0</v>
      </c>
      <c r="G38" s="74">
        <v>0</v>
      </c>
      <c r="H38" s="74">
        <v>0</v>
      </c>
      <c r="I38" s="74">
        <v>832</v>
      </c>
      <c r="J38" s="75" t="s">
        <v>109</v>
      </c>
      <c r="K38" s="74">
        <v>540</v>
      </c>
      <c r="L38" s="74">
        <v>351999</v>
      </c>
      <c r="M38" s="74">
        <f t="shared" si="8"/>
        <v>87806</v>
      </c>
      <c r="N38" s="74">
        <f t="shared" si="9"/>
        <v>1398</v>
      </c>
      <c r="O38" s="74">
        <v>0</v>
      </c>
      <c r="P38" s="74">
        <v>0</v>
      </c>
      <c r="Q38" s="74">
        <v>0</v>
      </c>
      <c r="R38" s="74">
        <v>1393</v>
      </c>
      <c r="S38" s="75" t="s">
        <v>109</v>
      </c>
      <c r="T38" s="74">
        <v>5</v>
      </c>
      <c r="U38" s="74">
        <v>86408</v>
      </c>
      <c r="V38" s="74">
        <f t="shared" si="10"/>
        <v>441177</v>
      </c>
      <c r="W38" s="74">
        <f t="shared" si="11"/>
        <v>2770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2225</v>
      </c>
      <c r="AB38" s="75" t="s">
        <v>109</v>
      </c>
      <c r="AC38" s="74">
        <f t="shared" si="16"/>
        <v>545</v>
      </c>
      <c r="AD38" s="74">
        <f t="shared" si="17"/>
        <v>438407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188070</v>
      </c>
      <c r="AN38" s="74">
        <f t="shared" si="21"/>
        <v>162543</v>
      </c>
      <c r="AO38" s="74">
        <v>36042</v>
      </c>
      <c r="AP38" s="74">
        <v>126501</v>
      </c>
      <c r="AQ38" s="74">
        <v>0</v>
      </c>
      <c r="AR38" s="74">
        <v>0</v>
      </c>
      <c r="AS38" s="74">
        <f t="shared" si="22"/>
        <v>11152</v>
      </c>
      <c r="AT38" s="74">
        <v>11152</v>
      </c>
      <c r="AU38" s="74">
        <v>0</v>
      </c>
      <c r="AV38" s="74">
        <v>0</v>
      </c>
      <c r="AW38" s="74">
        <v>0</v>
      </c>
      <c r="AX38" s="74">
        <f t="shared" si="23"/>
        <v>14375</v>
      </c>
      <c r="AY38" s="74">
        <v>14375</v>
      </c>
      <c r="AZ38" s="74">
        <v>0</v>
      </c>
      <c r="BA38" s="74">
        <v>0</v>
      </c>
      <c r="BB38" s="74">
        <v>0</v>
      </c>
      <c r="BC38" s="74">
        <v>165301</v>
      </c>
      <c r="BD38" s="74">
        <v>0</v>
      </c>
      <c r="BE38" s="74">
        <v>0</v>
      </c>
      <c r="BF38" s="74">
        <f t="shared" si="24"/>
        <v>188070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87806</v>
      </c>
      <c r="BP38" s="74">
        <f t="shared" si="28"/>
        <v>16438</v>
      </c>
      <c r="BQ38" s="74">
        <v>16438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71368</v>
      </c>
      <c r="CA38" s="74">
        <v>41362</v>
      </c>
      <c r="CB38" s="74">
        <v>29746</v>
      </c>
      <c r="CC38" s="74">
        <v>260</v>
      </c>
      <c r="CD38" s="74">
        <v>0</v>
      </c>
      <c r="CE38" s="74">
        <v>0</v>
      </c>
      <c r="CF38" s="74">
        <v>0</v>
      </c>
      <c r="CG38" s="74">
        <v>0</v>
      </c>
      <c r="CH38" s="74">
        <f t="shared" si="31"/>
        <v>87806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275876</v>
      </c>
      <c r="CR38" s="74">
        <f t="shared" si="41"/>
        <v>178981</v>
      </c>
      <c r="CS38" s="74">
        <f t="shared" si="42"/>
        <v>52480</v>
      </c>
      <c r="CT38" s="74">
        <f t="shared" si="43"/>
        <v>126501</v>
      </c>
      <c r="CU38" s="74">
        <f t="shared" si="44"/>
        <v>0</v>
      </c>
      <c r="CV38" s="74">
        <f t="shared" si="45"/>
        <v>0</v>
      </c>
      <c r="CW38" s="74">
        <f t="shared" si="46"/>
        <v>11152</v>
      </c>
      <c r="CX38" s="74">
        <f t="shared" si="47"/>
        <v>11152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85743</v>
      </c>
      <c r="DC38" s="74">
        <f t="shared" si="52"/>
        <v>55737</v>
      </c>
      <c r="DD38" s="74">
        <f t="shared" si="53"/>
        <v>29746</v>
      </c>
      <c r="DE38" s="74">
        <f t="shared" si="54"/>
        <v>260</v>
      </c>
      <c r="DF38" s="74">
        <f t="shared" si="55"/>
        <v>0</v>
      </c>
      <c r="DG38" s="74">
        <f t="shared" si="56"/>
        <v>165301</v>
      </c>
      <c r="DH38" s="74">
        <f t="shared" si="57"/>
        <v>0</v>
      </c>
      <c r="DI38" s="74">
        <f t="shared" si="58"/>
        <v>0</v>
      </c>
      <c r="DJ38" s="74">
        <f t="shared" si="59"/>
        <v>275876</v>
      </c>
    </row>
    <row r="39" spans="1:114" s="50" customFormat="1" ht="12" customHeight="1">
      <c r="A39" s="53" t="s">
        <v>106</v>
      </c>
      <c r="B39" s="54" t="s">
        <v>172</v>
      </c>
      <c r="C39" s="53" t="s">
        <v>173</v>
      </c>
      <c r="D39" s="74">
        <f t="shared" si="6"/>
        <v>662592</v>
      </c>
      <c r="E39" s="74">
        <f t="shared" si="7"/>
        <v>40681</v>
      </c>
      <c r="F39" s="74">
        <v>0</v>
      </c>
      <c r="G39" s="74">
        <v>0</v>
      </c>
      <c r="H39" s="74">
        <v>0</v>
      </c>
      <c r="I39" s="74">
        <v>40621</v>
      </c>
      <c r="J39" s="75" t="s">
        <v>109</v>
      </c>
      <c r="K39" s="74">
        <v>60</v>
      </c>
      <c r="L39" s="74">
        <v>621911</v>
      </c>
      <c r="M39" s="74">
        <f t="shared" si="8"/>
        <v>100497</v>
      </c>
      <c r="N39" s="74">
        <f t="shared" si="9"/>
        <v>14183</v>
      </c>
      <c r="O39" s="74">
        <v>0</v>
      </c>
      <c r="P39" s="74">
        <v>0</v>
      </c>
      <c r="Q39" s="74">
        <v>0</v>
      </c>
      <c r="R39" s="74">
        <v>14183</v>
      </c>
      <c r="S39" s="75" t="s">
        <v>109</v>
      </c>
      <c r="T39" s="74">
        <v>0</v>
      </c>
      <c r="U39" s="74">
        <v>86314</v>
      </c>
      <c r="V39" s="74">
        <f t="shared" si="10"/>
        <v>763089</v>
      </c>
      <c r="W39" s="74">
        <f t="shared" si="11"/>
        <v>54864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54804</v>
      </c>
      <c r="AB39" s="75" t="s">
        <v>109</v>
      </c>
      <c r="AC39" s="74">
        <f t="shared" si="16"/>
        <v>60</v>
      </c>
      <c r="AD39" s="74">
        <f t="shared" si="17"/>
        <v>708225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658378</v>
      </c>
      <c r="AN39" s="74">
        <f t="shared" si="21"/>
        <v>165278</v>
      </c>
      <c r="AO39" s="74">
        <v>29499</v>
      </c>
      <c r="AP39" s="74">
        <v>135779</v>
      </c>
      <c r="AQ39" s="74">
        <v>0</v>
      </c>
      <c r="AR39" s="74">
        <v>0</v>
      </c>
      <c r="AS39" s="74">
        <f t="shared" si="22"/>
        <v>238215</v>
      </c>
      <c r="AT39" s="74">
        <v>11948</v>
      </c>
      <c r="AU39" s="74">
        <v>223780</v>
      </c>
      <c r="AV39" s="74">
        <v>2487</v>
      </c>
      <c r="AW39" s="74">
        <v>0</v>
      </c>
      <c r="AX39" s="74">
        <f t="shared" si="23"/>
        <v>254885</v>
      </c>
      <c r="AY39" s="74">
        <v>988</v>
      </c>
      <c r="AZ39" s="74">
        <v>250617</v>
      </c>
      <c r="BA39" s="74">
        <v>1366</v>
      </c>
      <c r="BB39" s="74">
        <v>1914</v>
      </c>
      <c r="BC39" s="74">
        <v>0</v>
      </c>
      <c r="BD39" s="74">
        <v>0</v>
      </c>
      <c r="BE39" s="74">
        <v>4214</v>
      </c>
      <c r="BF39" s="74">
        <f t="shared" si="24"/>
        <v>662592</v>
      </c>
      <c r="BG39" s="74">
        <f t="shared" si="25"/>
        <v>11519</v>
      </c>
      <c r="BH39" s="74">
        <f t="shared" si="26"/>
        <v>11519</v>
      </c>
      <c r="BI39" s="74">
        <v>0</v>
      </c>
      <c r="BJ39" s="74">
        <v>11519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88978</v>
      </c>
      <c r="BP39" s="74">
        <f t="shared" si="28"/>
        <v>57586</v>
      </c>
      <c r="BQ39" s="74">
        <v>22099</v>
      </c>
      <c r="BR39" s="74">
        <v>17971</v>
      </c>
      <c r="BS39" s="74">
        <v>17516</v>
      </c>
      <c r="BT39" s="74">
        <v>0</v>
      </c>
      <c r="BU39" s="74">
        <f t="shared" si="29"/>
        <v>24104</v>
      </c>
      <c r="BV39" s="74">
        <v>3428</v>
      </c>
      <c r="BW39" s="74">
        <v>20676</v>
      </c>
      <c r="BX39" s="74">
        <v>0</v>
      </c>
      <c r="BY39" s="74">
        <v>0</v>
      </c>
      <c r="BZ39" s="74">
        <f t="shared" si="30"/>
        <v>7288</v>
      </c>
      <c r="CA39" s="74">
        <v>0</v>
      </c>
      <c r="CB39" s="74">
        <v>0</v>
      </c>
      <c r="CC39" s="74">
        <v>0</v>
      </c>
      <c r="CD39" s="74">
        <v>7288</v>
      </c>
      <c r="CE39" s="74">
        <v>0</v>
      </c>
      <c r="CF39" s="74">
        <v>0</v>
      </c>
      <c r="CG39" s="74">
        <v>0</v>
      </c>
      <c r="CH39" s="74">
        <f t="shared" si="31"/>
        <v>100497</v>
      </c>
      <c r="CI39" s="74">
        <f t="shared" si="32"/>
        <v>11519</v>
      </c>
      <c r="CJ39" s="74">
        <f t="shared" si="33"/>
        <v>11519</v>
      </c>
      <c r="CK39" s="74">
        <f t="shared" si="34"/>
        <v>0</v>
      </c>
      <c r="CL39" s="74">
        <f t="shared" si="35"/>
        <v>11519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747356</v>
      </c>
      <c r="CR39" s="74">
        <f t="shared" si="41"/>
        <v>222864</v>
      </c>
      <c r="CS39" s="74">
        <f t="shared" si="42"/>
        <v>51598</v>
      </c>
      <c r="CT39" s="74">
        <f t="shared" si="43"/>
        <v>153750</v>
      </c>
      <c r="CU39" s="74">
        <f t="shared" si="44"/>
        <v>17516</v>
      </c>
      <c r="CV39" s="74">
        <f t="shared" si="45"/>
        <v>0</v>
      </c>
      <c r="CW39" s="74">
        <f t="shared" si="46"/>
        <v>262319</v>
      </c>
      <c r="CX39" s="74">
        <f t="shared" si="47"/>
        <v>15376</v>
      </c>
      <c r="CY39" s="74">
        <f t="shared" si="48"/>
        <v>244456</v>
      </c>
      <c r="CZ39" s="74">
        <f t="shared" si="49"/>
        <v>2487</v>
      </c>
      <c r="DA39" s="74">
        <f t="shared" si="50"/>
        <v>0</v>
      </c>
      <c r="DB39" s="74">
        <f t="shared" si="51"/>
        <v>262173</v>
      </c>
      <c r="DC39" s="74">
        <f t="shared" si="52"/>
        <v>988</v>
      </c>
      <c r="DD39" s="74">
        <f t="shared" si="53"/>
        <v>250617</v>
      </c>
      <c r="DE39" s="74">
        <f t="shared" si="54"/>
        <v>1366</v>
      </c>
      <c r="DF39" s="74">
        <f t="shared" si="55"/>
        <v>9202</v>
      </c>
      <c r="DG39" s="74">
        <f t="shared" si="56"/>
        <v>0</v>
      </c>
      <c r="DH39" s="74">
        <f t="shared" si="57"/>
        <v>0</v>
      </c>
      <c r="DI39" s="74">
        <f t="shared" si="58"/>
        <v>4214</v>
      </c>
      <c r="DJ39" s="74">
        <f t="shared" si="59"/>
        <v>763089</v>
      </c>
    </row>
    <row r="40" spans="1:114" s="50" customFormat="1" ht="12" customHeight="1">
      <c r="A40" s="53" t="s">
        <v>106</v>
      </c>
      <c r="B40" s="54" t="s">
        <v>174</v>
      </c>
      <c r="C40" s="53" t="s">
        <v>175</v>
      </c>
      <c r="D40" s="74">
        <f t="shared" si="6"/>
        <v>59953</v>
      </c>
      <c r="E40" s="74">
        <f t="shared" si="7"/>
        <v>2629</v>
      </c>
      <c r="F40" s="74">
        <v>0</v>
      </c>
      <c r="G40" s="74">
        <v>78</v>
      </c>
      <c r="H40" s="74">
        <v>0</v>
      </c>
      <c r="I40" s="74"/>
      <c r="J40" s="75" t="s">
        <v>109</v>
      </c>
      <c r="K40" s="74">
        <v>2551</v>
      </c>
      <c r="L40" s="74">
        <v>57324</v>
      </c>
      <c r="M40" s="74">
        <f t="shared" si="8"/>
        <v>6338</v>
      </c>
      <c r="N40" s="74">
        <f t="shared" si="9"/>
        <v>3520</v>
      </c>
      <c r="O40" s="74">
        <v>0</v>
      </c>
      <c r="P40" s="74">
        <v>0</v>
      </c>
      <c r="Q40" s="74">
        <v>0</v>
      </c>
      <c r="R40" s="74">
        <v>3520</v>
      </c>
      <c r="S40" s="75" t="s">
        <v>109</v>
      </c>
      <c r="T40" s="74">
        <v>0</v>
      </c>
      <c r="U40" s="74">
        <v>2818</v>
      </c>
      <c r="V40" s="74">
        <f t="shared" si="10"/>
        <v>66291</v>
      </c>
      <c r="W40" s="74">
        <f t="shared" si="11"/>
        <v>6149</v>
      </c>
      <c r="X40" s="74">
        <f t="shared" si="12"/>
        <v>0</v>
      </c>
      <c r="Y40" s="74">
        <f t="shared" si="13"/>
        <v>78</v>
      </c>
      <c r="Z40" s="74">
        <f t="shared" si="14"/>
        <v>0</v>
      </c>
      <c r="AA40" s="74">
        <f t="shared" si="15"/>
        <v>3520</v>
      </c>
      <c r="AB40" s="75" t="s">
        <v>109</v>
      </c>
      <c r="AC40" s="74">
        <f t="shared" si="16"/>
        <v>2551</v>
      </c>
      <c r="AD40" s="74">
        <f t="shared" si="17"/>
        <v>60142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59733</v>
      </c>
      <c r="AN40" s="74">
        <f t="shared" si="21"/>
        <v>33508</v>
      </c>
      <c r="AO40" s="74">
        <v>6908</v>
      </c>
      <c r="AP40" s="74">
        <v>23692</v>
      </c>
      <c r="AQ40" s="74">
        <v>2908</v>
      </c>
      <c r="AR40" s="74">
        <v>0</v>
      </c>
      <c r="AS40" s="74">
        <f t="shared" si="22"/>
        <v>5225</v>
      </c>
      <c r="AT40" s="74">
        <v>3098</v>
      </c>
      <c r="AU40" s="74">
        <v>1716</v>
      </c>
      <c r="AV40" s="74">
        <v>411</v>
      </c>
      <c r="AW40" s="74">
        <v>0</v>
      </c>
      <c r="AX40" s="74">
        <f t="shared" si="23"/>
        <v>21000</v>
      </c>
      <c r="AY40" s="74">
        <v>0</v>
      </c>
      <c r="AZ40" s="74">
        <v>14166</v>
      </c>
      <c r="BA40" s="74">
        <v>6834</v>
      </c>
      <c r="BB40" s="74"/>
      <c r="BC40" s="74">
        <v>0</v>
      </c>
      <c r="BD40" s="74">
        <v>0</v>
      </c>
      <c r="BE40" s="74">
        <v>220</v>
      </c>
      <c r="BF40" s="74">
        <f t="shared" si="24"/>
        <v>59953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6338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436</v>
      </c>
      <c r="BV40" s="74">
        <v>352</v>
      </c>
      <c r="BW40" s="74">
        <v>84</v>
      </c>
      <c r="BX40" s="74">
        <v>0</v>
      </c>
      <c r="BY40" s="74">
        <v>0</v>
      </c>
      <c r="BZ40" s="74">
        <f t="shared" si="30"/>
        <v>5902</v>
      </c>
      <c r="CA40" s="74">
        <v>4773</v>
      </c>
      <c r="CB40" s="74">
        <v>1129</v>
      </c>
      <c r="CC40" s="74">
        <v>0</v>
      </c>
      <c r="CD40" s="74">
        <v>0</v>
      </c>
      <c r="CE40" s="74">
        <v>0</v>
      </c>
      <c r="CF40" s="74">
        <v>0</v>
      </c>
      <c r="CG40" s="74">
        <v>0</v>
      </c>
      <c r="CH40" s="74">
        <f t="shared" si="31"/>
        <v>6338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66071</v>
      </c>
      <c r="CR40" s="74">
        <f t="shared" si="41"/>
        <v>33508</v>
      </c>
      <c r="CS40" s="74">
        <f t="shared" si="42"/>
        <v>6908</v>
      </c>
      <c r="CT40" s="74">
        <f t="shared" si="43"/>
        <v>23692</v>
      </c>
      <c r="CU40" s="74">
        <f t="shared" si="44"/>
        <v>2908</v>
      </c>
      <c r="CV40" s="74">
        <f t="shared" si="45"/>
        <v>0</v>
      </c>
      <c r="CW40" s="74">
        <f t="shared" si="46"/>
        <v>5661</v>
      </c>
      <c r="CX40" s="74">
        <f t="shared" si="47"/>
        <v>3450</v>
      </c>
      <c r="CY40" s="74">
        <f t="shared" si="48"/>
        <v>1800</v>
      </c>
      <c r="CZ40" s="74">
        <f t="shared" si="49"/>
        <v>411</v>
      </c>
      <c r="DA40" s="74">
        <f t="shared" si="50"/>
        <v>0</v>
      </c>
      <c r="DB40" s="74">
        <f t="shared" si="51"/>
        <v>26902</v>
      </c>
      <c r="DC40" s="74">
        <f t="shared" si="52"/>
        <v>4773</v>
      </c>
      <c r="DD40" s="74">
        <f t="shared" si="53"/>
        <v>15295</v>
      </c>
      <c r="DE40" s="74">
        <f t="shared" si="54"/>
        <v>6834</v>
      </c>
      <c r="DF40" s="74">
        <f t="shared" si="55"/>
        <v>0</v>
      </c>
      <c r="DG40" s="74">
        <f t="shared" si="56"/>
        <v>0</v>
      </c>
      <c r="DH40" s="74">
        <f t="shared" si="57"/>
        <v>0</v>
      </c>
      <c r="DI40" s="74">
        <f t="shared" si="58"/>
        <v>220</v>
      </c>
      <c r="DJ40" s="74">
        <f t="shared" si="59"/>
        <v>66291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176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177</v>
      </c>
      <c r="B2" s="148" t="s">
        <v>178</v>
      </c>
      <c r="C2" s="151" t="s">
        <v>179</v>
      </c>
      <c r="D2" s="131" t="s">
        <v>180</v>
      </c>
      <c r="E2" s="78"/>
      <c r="F2" s="78"/>
      <c r="G2" s="78"/>
      <c r="H2" s="78"/>
      <c r="I2" s="78"/>
      <c r="J2" s="78"/>
      <c r="K2" s="78"/>
      <c r="L2" s="79"/>
      <c r="M2" s="131" t="s">
        <v>181</v>
      </c>
      <c r="N2" s="78"/>
      <c r="O2" s="78"/>
      <c r="P2" s="78"/>
      <c r="Q2" s="78"/>
      <c r="R2" s="78"/>
      <c r="S2" s="78"/>
      <c r="T2" s="78"/>
      <c r="U2" s="79"/>
      <c r="V2" s="131" t="s">
        <v>182</v>
      </c>
      <c r="W2" s="78"/>
      <c r="X2" s="78"/>
      <c r="Y2" s="78"/>
      <c r="Z2" s="78"/>
      <c r="AA2" s="78"/>
      <c r="AB2" s="78"/>
      <c r="AC2" s="78"/>
      <c r="AD2" s="79"/>
      <c r="AE2" s="132" t="s">
        <v>183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184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185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3" t="s">
        <v>186</v>
      </c>
      <c r="E3" s="83"/>
      <c r="F3" s="83"/>
      <c r="G3" s="83"/>
      <c r="H3" s="83"/>
      <c r="I3" s="83"/>
      <c r="J3" s="83"/>
      <c r="K3" s="83"/>
      <c r="L3" s="84"/>
      <c r="M3" s="133" t="s">
        <v>186</v>
      </c>
      <c r="N3" s="83"/>
      <c r="O3" s="83"/>
      <c r="P3" s="83"/>
      <c r="Q3" s="83"/>
      <c r="R3" s="83"/>
      <c r="S3" s="83"/>
      <c r="T3" s="83"/>
      <c r="U3" s="84"/>
      <c r="V3" s="133" t="s">
        <v>187</v>
      </c>
      <c r="W3" s="83"/>
      <c r="X3" s="83"/>
      <c r="Y3" s="83"/>
      <c r="Z3" s="83"/>
      <c r="AA3" s="83"/>
      <c r="AB3" s="83"/>
      <c r="AC3" s="83"/>
      <c r="AD3" s="84"/>
      <c r="AE3" s="134" t="s">
        <v>188</v>
      </c>
      <c r="AF3" s="80"/>
      <c r="AG3" s="80"/>
      <c r="AH3" s="80"/>
      <c r="AI3" s="80"/>
      <c r="AJ3" s="80"/>
      <c r="AK3" s="80"/>
      <c r="AL3" s="85"/>
      <c r="AM3" s="81" t="s">
        <v>189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190</v>
      </c>
      <c r="BG3" s="134" t="s">
        <v>191</v>
      </c>
      <c r="BH3" s="80"/>
      <c r="BI3" s="80"/>
      <c r="BJ3" s="80"/>
      <c r="BK3" s="80"/>
      <c r="BL3" s="80"/>
      <c r="BM3" s="80"/>
      <c r="BN3" s="85"/>
      <c r="BO3" s="81" t="s">
        <v>189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192</v>
      </c>
      <c r="CH3" s="90" t="s">
        <v>182</v>
      </c>
      <c r="CI3" s="134" t="s">
        <v>191</v>
      </c>
      <c r="CJ3" s="80"/>
      <c r="CK3" s="80"/>
      <c r="CL3" s="80"/>
      <c r="CM3" s="80"/>
      <c r="CN3" s="80"/>
      <c r="CO3" s="80"/>
      <c r="CP3" s="85"/>
      <c r="CQ3" s="81" t="s">
        <v>193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182</v>
      </c>
    </row>
    <row r="4" spans="1:114" s="55" customFormat="1" ht="13.5" customHeight="1">
      <c r="A4" s="149"/>
      <c r="B4" s="149"/>
      <c r="C4" s="152"/>
      <c r="D4" s="68"/>
      <c r="E4" s="133" t="s">
        <v>194</v>
      </c>
      <c r="F4" s="91"/>
      <c r="G4" s="91"/>
      <c r="H4" s="91"/>
      <c r="I4" s="91"/>
      <c r="J4" s="91"/>
      <c r="K4" s="92"/>
      <c r="L4" s="124" t="s">
        <v>195</v>
      </c>
      <c r="M4" s="68"/>
      <c r="N4" s="133" t="s">
        <v>196</v>
      </c>
      <c r="O4" s="91"/>
      <c r="P4" s="91"/>
      <c r="Q4" s="91"/>
      <c r="R4" s="91"/>
      <c r="S4" s="91"/>
      <c r="T4" s="92"/>
      <c r="U4" s="124" t="s">
        <v>197</v>
      </c>
      <c r="V4" s="68"/>
      <c r="W4" s="133" t="s">
        <v>196</v>
      </c>
      <c r="X4" s="91"/>
      <c r="Y4" s="91"/>
      <c r="Z4" s="91"/>
      <c r="AA4" s="91"/>
      <c r="AB4" s="91"/>
      <c r="AC4" s="92"/>
      <c r="AD4" s="124" t="s">
        <v>195</v>
      </c>
      <c r="AE4" s="90" t="s">
        <v>198</v>
      </c>
      <c r="AF4" s="95" t="s">
        <v>199</v>
      </c>
      <c r="AG4" s="89"/>
      <c r="AH4" s="93"/>
      <c r="AI4" s="80"/>
      <c r="AJ4" s="94"/>
      <c r="AK4" s="135" t="s">
        <v>200</v>
      </c>
      <c r="AL4" s="146" t="s">
        <v>201</v>
      </c>
      <c r="AM4" s="90" t="s">
        <v>190</v>
      </c>
      <c r="AN4" s="134" t="s">
        <v>202</v>
      </c>
      <c r="AO4" s="87"/>
      <c r="AP4" s="87"/>
      <c r="AQ4" s="87"/>
      <c r="AR4" s="88"/>
      <c r="AS4" s="134" t="s">
        <v>203</v>
      </c>
      <c r="AT4" s="80"/>
      <c r="AU4" s="80"/>
      <c r="AV4" s="94"/>
      <c r="AW4" s="95" t="s">
        <v>204</v>
      </c>
      <c r="AX4" s="134" t="s">
        <v>205</v>
      </c>
      <c r="AY4" s="86"/>
      <c r="AZ4" s="87"/>
      <c r="BA4" s="87"/>
      <c r="BB4" s="88"/>
      <c r="BC4" s="95" t="s">
        <v>2</v>
      </c>
      <c r="BD4" s="95" t="s">
        <v>206</v>
      </c>
      <c r="BE4" s="90"/>
      <c r="BF4" s="90"/>
      <c r="BG4" s="90" t="s">
        <v>207</v>
      </c>
      <c r="BH4" s="95" t="s">
        <v>208</v>
      </c>
      <c r="BI4" s="89"/>
      <c r="BJ4" s="93"/>
      <c r="BK4" s="80"/>
      <c r="BL4" s="94"/>
      <c r="BM4" s="135" t="s">
        <v>209</v>
      </c>
      <c r="BN4" s="146" t="s">
        <v>201</v>
      </c>
      <c r="BO4" s="90" t="s">
        <v>190</v>
      </c>
      <c r="BP4" s="134" t="s">
        <v>210</v>
      </c>
      <c r="BQ4" s="87"/>
      <c r="BR4" s="87"/>
      <c r="BS4" s="87"/>
      <c r="BT4" s="88"/>
      <c r="BU4" s="134" t="s">
        <v>211</v>
      </c>
      <c r="BV4" s="80"/>
      <c r="BW4" s="80"/>
      <c r="BX4" s="94"/>
      <c r="BY4" s="95" t="s">
        <v>212</v>
      </c>
      <c r="BZ4" s="134" t="s">
        <v>213</v>
      </c>
      <c r="CA4" s="96"/>
      <c r="CB4" s="96"/>
      <c r="CC4" s="97"/>
      <c r="CD4" s="88"/>
      <c r="CE4" s="95" t="s">
        <v>2</v>
      </c>
      <c r="CF4" s="95" t="s">
        <v>206</v>
      </c>
      <c r="CG4" s="90"/>
      <c r="CH4" s="90"/>
      <c r="CI4" s="90" t="s">
        <v>190</v>
      </c>
      <c r="CJ4" s="95" t="s">
        <v>214</v>
      </c>
      <c r="CK4" s="89"/>
      <c r="CL4" s="93"/>
      <c r="CM4" s="80"/>
      <c r="CN4" s="94"/>
      <c r="CO4" s="135" t="s">
        <v>215</v>
      </c>
      <c r="CP4" s="146" t="s">
        <v>216</v>
      </c>
      <c r="CQ4" s="90" t="s">
        <v>190</v>
      </c>
      <c r="CR4" s="134" t="s">
        <v>210</v>
      </c>
      <c r="CS4" s="87"/>
      <c r="CT4" s="87"/>
      <c r="CU4" s="87"/>
      <c r="CV4" s="88"/>
      <c r="CW4" s="134" t="s">
        <v>217</v>
      </c>
      <c r="CX4" s="80"/>
      <c r="CY4" s="80"/>
      <c r="CZ4" s="94"/>
      <c r="DA4" s="95" t="s">
        <v>204</v>
      </c>
      <c r="DB4" s="134" t="s">
        <v>218</v>
      </c>
      <c r="DC4" s="87"/>
      <c r="DD4" s="87"/>
      <c r="DE4" s="87"/>
      <c r="DF4" s="88"/>
      <c r="DG4" s="95" t="s">
        <v>219</v>
      </c>
      <c r="DH4" s="95" t="s">
        <v>206</v>
      </c>
      <c r="DI4" s="90"/>
      <c r="DJ4" s="90"/>
    </row>
    <row r="5" spans="1:114" s="55" customFormat="1" ht="22.5">
      <c r="A5" s="149"/>
      <c r="B5" s="149"/>
      <c r="C5" s="152"/>
      <c r="D5" s="68"/>
      <c r="E5" s="125" t="s">
        <v>190</v>
      </c>
      <c r="F5" s="123" t="s">
        <v>220</v>
      </c>
      <c r="G5" s="123" t="s">
        <v>221</v>
      </c>
      <c r="H5" s="123" t="s">
        <v>222</v>
      </c>
      <c r="I5" s="123" t="s">
        <v>223</v>
      </c>
      <c r="J5" s="123" t="s">
        <v>3</v>
      </c>
      <c r="K5" s="123" t="s">
        <v>224</v>
      </c>
      <c r="L5" s="67"/>
      <c r="M5" s="68"/>
      <c r="N5" s="125" t="s">
        <v>190</v>
      </c>
      <c r="O5" s="123" t="s">
        <v>220</v>
      </c>
      <c r="P5" s="123" t="s">
        <v>225</v>
      </c>
      <c r="Q5" s="123" t="s">
        <v>226</v>
      </c>
      <c r="R5" s="123" t="s">
        <v>227</v>
      </c>
      <c r="S5" s="123" t="s">
        <v>228</v>
      </c>
      <c r="T5" s="123" t="s">
        <v>4</v>
      </c>
      <c r="U5" s="67"/>
      <c r="V5" s="68"/>
      <c r="W5" s="125" t="s">
        <v>190</v>
      </c>
      <c r="X5" s="123" t="s">
        <v>220</v>
      </c>
      <c r="Y5" s="123" t="s">
        <v>221</v>
      </c>
      <c r="Z5" s="123" t="s">
        <v>229</v>
      </c>
      <c r="AA5" s="123" t="s">
        <v>223</v>
      </c>
      <c r="AB5" s="123" t="s">
        <v>3</v>
      </c>
      <c r="AC5" s="123" t="s">
        <v>4</v>
      </c>
      <c r="AD5" s="67"/>
      <c r="AE5" s="90"/>
      <c r="AF5" s="90" t="s">
        <v>190</v>
      </c>
      <c r="AG5" s="135" t="s">
        <v>230</v>
      </c>
      <c r="AH5" s="135" t="s">
        <v>231</v>
      </c>
      <c r="AI5" s="135" t="s">
        <v>232</v>
      </c>
      <c r="AJ5" s="135" t="s">
        <v>4</v>
      </c>
      <c r="AK5" s="98"/>
      <c r="AL5" s="147"/>
      <c r="AM5" s="90"/>
      <c r="AN5" s="90" t="s">
        <v>190</v>
      </c>
      <c r="AO5" s="90" t="s">
        <v>233</v>
      </c>
      <c r="AP5" s="90" t="s">
        <v>234</v>
      </c>
      <c r="AQ5" s="90" t="s">
        <v>235</v>
      </c>
      <c r="AR5" s="90" t="s">
        <v>236</v>
      </c>
      <c r="AS5" s="90" t="s">
        <v>190</v>
      </c>
      <c r="AT5" s="95" t="s">
        <v>237</v>
      </c>
      <c r="AU5" s="95" t="s">
        <v>238</v>
      </c>
      <c r="AV5" s="95" t="s">
        <v>239</v>
      </c>
      <c r="AW5" s="90"/>
      <c r="AX5" s="90" t="s">
        <v>240</v>
      </c>
      <c r="AY5" s="95" t="s">
        <v>241</v>
      </c>
      <c r="AZ5" s="95" t="s">
        <v>238</v>
      </c>
      <c r="BA5" s="95" t="s">
        <v>242</v>
      </c>
      <c r="BB5" s="95" t="s">
        <v>4</v>
      </c>
      <c r="BC5" s="90"/>
      <c r="BD5" s="90"/>
      <c r="BE5" s="90"/>
      <c r="BF5" s="90"/>
      <c r="BG5" s="90"/>
      <c r="BH5" s="90" t="s">
        <v>207</v>
      </c>
      <c r="BI5" s="135" t="s">
        <v>243</v>
      </c>
      <c r="BJ5" s="135" t="s">
        <v>244</v>
      </c>
      <c r="BK5" s="135" t="s">
        <v>245</v>
      </c>
      <c r="BL5" s="135" t="s">
        <v>4</v>
      </c>
      <c r="BM5" s="98"/>
      <c r="BN5" s="147"/>
      <c r="BO5" s="90"/>
      <c r="BP5" s="90" t="s">
        <v>190</v>
      </c>
      <c r="BQ5" s="90" t="s">
        <v>246</v>
      </c>
      <c r="BR5" s="90" t="s">
        <v>247</v>
      </c>
      <c r="BS5" s="90" t="s">
        <v>248</v>
      </c>
      <c r="BT5" s="90" t="s">
        <v>249</v>
      </c>
      <c r="BU5" s="90" t="s">
        <v>190</v>
      </c>
      <c r="BV5" s="95" t="s">
        <v>237</v>
      </c>
      <c r="BW5" s="95" t="s">
        <v>250</v>
      </c>
      <c r="BX5" s="95" t="s">
        <v>251</v>
      </c>
      <c r="BY5" s="90"/>
      <c r="BZ5" s="90" t="s">
        <v>207</v>
      </c>
      <c r="CA5" s="95" t="s">
        <v>237</v>
      </c>
      <c r="CB5" s="95" t="s">
        <v>238</v>
      </c>
      <c r="CC5" s="95" t="s">
        <v>242</v>
      </c>
      <c r="CD5" s="95" t="s">
        <v>252</v>
      </c>
      <c r="CE5" s="90"/>
      <c r="CF5" s="90"/>
      <c r="CG5" s="90"/>
      <c r="CH5" s="90"/>
      <c r="CI5" s="90"/>
      <c r="CJ5" s="90" t="s">
        <v>240</v>
      </c>
      <c r="CK5" s="135" t="s">
        <v>230</v>
      </c>
      <c r="CL5" s="135" t="s">
        <v>253</v>
      </c>
      <c r="CM5" s="135" t="s">
        <v>245</v>
      </c>
      <c r="CN5" s="135" t="s">
        <v>4</v>
      </c>
      <c r="CO5" s="98"/>
      <c r="CP5" s="147"/>
      <c r="CQ5" s="90"/>
      <c r="CR5" s="90" t="s">
        <v>190</v>
      </c>
      <c r="CS5" s="90" t="s">
        <v>233</v>
      </c>
      <c r="CT5" s="90" t="s">
        <v>254</v>
      </c>
      <c r="CU5" s="90" t="s">
        <v>255</v>
      </c>
      <c r="CV5" s="90" t="s">
        <v>249</v>
      </c>
      <c r="CW5" s="90" t="s">
        <v>190</v>
      </c>
      <c r="CX5" s="95" t="s">
        <v>237</v>
      </c>
      <c r="CY5" s="95" t="s">
        <v>238</v>
      </c>
      <c r="CZ5" s="95" t="s">
        <v>242</v>
      </c>
      <c r="DA5" s="90"/>
      <c r="DB5" s="90" t="s">
        <v>190</v>
      </c>
      <c r="DC5" s="95" t="s">
        <v>237</v>
      </c>
      <c r="DD5" s="95" t="s">
        <v>238</v>
      </c>
      <c r="DE5" s="95" t="s">
        <v>242</v>
      </c>
      <c r="DF5" s="95" t="s">
        <v>4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256</v>
      </c>
      <c r="E6" s="99" t="s">
        <v>256</v>
      </c>
      <c r="F6" s="100" t="s">
        <v>256</v>
      </c>
      <c r="G6" s="100" t="s">
        <v>256</v>
      </c>
      <c r="H6" s="100" t="s">
        <v>256</v>
      </c>
      <c r="I6" s="100" t="s">
        <v>256</v>
      </c>
      <c r="J6" s="100" t="s">
        <v>256</v>
      </c>
      <c r="K6" s="100" t="s">
        <v>256</v>
      </c>
      <c r="L6" s="100" t="s">
        <v>256</v>
      </c>
      <c r="M6" s="99" t="s">
        <v>256</v>
      </c>
      <c r="N6" s="99" t="s">
        <v>256</v>
      </c>
      <c r="O6" s="100" t="s">
        <v>256</v>
      </c>
      <c r="P6" s="100" t="s">
        <v>256</v>
      </c>
      <c r="Q6" s="100" t="s">
        <v>256</v>
      </c>
      <c r="R6" s="100" t="s">
        <v>256</v>
      </c>
      <c r="S6" s="100" t="s">
        <v>256</v>
      </c>
      <c r="T6" s="100" t="s">
        <v>256</v>
      </c>
      <c r="U6" s="100" t="s">
        <v>256</v>
      </c>
      <c r="V6" s="99" t="s">
        <v>256</v>
      </c>
      <c r="W6" s="99" t="s">
        <v>256</v>
      </c>
      <c r="X6" s="100" t="s">
        <v>256</v>
      </c>
      <c r="Y6" s="100" t="s">
        <v>256</v>
      </c>
      <c r="Z6" s="100" t="s">
        <v>256</v>
      </c>
      <c r="AA6" s="100" t="s">
        <v>256</v>
      </c>
      <c r="AB6" s="100" t="s">
        <v>256</v>
      </c>
      <c r="AC6" s="100" t="s">
        <v>256</v>
      </c>
      <c r="AD6" s="100" t="s">
        <v>256</v>
      </c>
      <c r="AE6" s="101" t="s">
        <v>256</v>
      </c>
      <c r="AF6" s="101" t="s">
        <v>256</v>
      </c>
      <c r="AG6" s="102" t="s">
        <v>256</v>
      </c>
      <c r="AH6" s="102" t="s">
        <v>256</v>
      </c>
      <c r="AI6" s="102" t="s">
        <v>256</v>
      </c>
      <c r="AJ6" s="102" t="s">
        <v>256</v>
      </c>
      <c r="AK6" s="102" t="s">
        <v>256</v>
      </c>
      <c r="AL6" s="102" t="s">
        <v>256</v>
      </c>
      <c r="AM6" s="101" t="s">
        <v>256</v>
      </c>
      <c r="AN6" s="101" t="s">
        <v>256</v>
      </c>
      <c r="AO6" s="101" t="s">
        <v>256</v>
      </c>
      <c r="AP6" s="101" t="s">
        <v>256</v>
      </c>
      <c r="AQ6" s="101" t="s">
        <v>256</v>
      </c>
      <c r="AR6" s="101" t="s">
        <v>256</v>
      </c>
      <c r="AS6" s="101" t="s">
        <v>256</v>
      </c>
      <c r="AT6" s="101" t="s">
        <v>256</v>
      </c>
      <c r="AU6" s="101" t="s">
        <v>256</v>
      </c>
      <c r="AV6" s="101" t="s">
        <v>256</v>
      </c>
      <c r="AW6" s="101" t="s">
        <v>256</v>
      </c>
      <c r="AX6" s="101" t="s">
        <v>256</v>
      </c>
      <c r="AY6" s="101" t="s">
        <v>256</v>
      </c>
      <c r="AZ6" s="101" t="s">
        <v>256</v>
      </c>
      <c r="BA6" s="101" t="s">
        <v>256</v>
      </c>
      <c r="BB6" s="101" t="s">
        <v>256</v>
      </c>
      <c r="BC6" s="101" t="s">
        <v>256</v>
      </c>
      <c r="BD6" s="101" t="s">
        <v>256</v>
      </c>
      <c r="BE6" s="101" t="s">
        <v>256</v>
      </c>
      <c r="BF6" s="101" t="s">
        <v>256</v>
      </c>
      <c r="BG6" s="101" t="s">
        <v>256</v>
      </c>
      <c r="BH6" s="101" t="s">
        <v>256</v>
      </c>
      <c r="BI6" s="102" t="s">
        <v>256</v>
      </c>
      <c r="BJ6" s="102" t="s">
        <v>256</v>
      </c>
      <c r="BK6" s="102" t="s">
        <v>256</v>
      </c>
      <c r="BL6" s="102" t="s">
        <v>256</v>
      </c>
      <c r="BM6" s="102" t="s">
        <v>256</v>
      </c>
      <c r="BN6" s="102" t="s">
        <v>256</v>
      </c>
      <c r="BO6" s="101" t="s">
        <v>256</v>
      </c>
      <c r="BP6" s="101" t="s">
        <v>256</v>
      </c>
      <c r="BQ6" s="101" t="s">
        <v>256</v>
      </c>
      <c r="BR6" s="101" t="s">
        <v>256</v>
      </c>
      <c r="BS6" s="101" t="s">
        <v>256</v>
      </c>
      <c r="BT6" s="101" t="s">
        <v>256</v>
      </c>
      <c r="BU6" s="101" t="s">
        <v>256</v>
      </c>
      <c r="BV6" s="101" t="s">
        <v>256</v>
      </c>
      <c r="BW6" s="101" t="s">
        <v>256</v>
      </c>
      <c r="BX6" s="101" t="s">
        <v>256</v>
      </c>
      <c r="BY6" s="101" t="s">
        <v>256</v>
      </c>
      <c r="BZ6" s="101" t="s">
        <v>256</v>
      </c>
      <c r="CA6" s="101" t="s">
        <v>256</v>
      </c>
      <c r="CB6" s="101" t="s">
        <v>256</v>
      </c>
      <c r="CC6" s="101" t="s">
        <v>256</v>
      </c>
      <c r="CD6" s="101" t="s">
        <v>256</v>
      </c>
      <c r="CE6" s="101" t="s">
        <v>256</v>
      </c>
      <c r="CF6" s="101" t="s">
        <v>256</v>
      </c>
      <c r="CG6" s="101" t="s">
        <v>256</v>
      </c>
      <c r="CH6" s="101" t="s">
        <v>256</v>
      </c>
      <c r="CI6" s="101" t="s">
        <v>256</v>
      </c>
      <c r="CJ6" s="101" t="s">
        <v>256</v>
      </c>
      <c r="CK6" s="102" t="s">
        <v>256</v>
      </c>
      <c r="CL6" s="102" t="s">
        <v>256</v>
      </c>
      <c r="CM6" s="102" t="s">
        <v>256</v>
      </c>
      <c r="CN6" s="102" t="s">
        <v>256</v>
      </c>
      <c r="CO6" s="102" t="s">
        <v>256</v>
      </c>
      <c r="CP6" s="102" t="s">
        <v>256</v>
      </c>
      <c r="CQ6" s="101" t="s">
        <v>256</v>
      </c>
      <c r="CR6" s="101" t="s">
        <v>256</v>
      </c>
      <c r="CS6" s="102" t="s">
        <v>256</v>
      </c>
      <c r="CT6" s="102" t="s">
        <v>256</v>
      </c>
      <c r="CU6" s="102" t="s">
        <v>256</v>
      </c>
      <c r="CV6" s="102" t="s">
        <v>256</v>
      </c>
      <c r="CW6" s="101" t="s">
        <v>256</v>
      </c>
      <c r="CX6" s="101" t="s">
        <v>256</v>
      </c>
      <c r="CY6" s="101" t="s">
        <v>256</v>
      </c>
      <c r="CZ6" s="101" t="s">
        <v>256</v>
      </c>
      <c r="DA6" s="101" t="s">
        <v>256</v>
      </c>
      <c r="DB6" s="101" t="s">
        <v>256</v>
      </c>
      <c r="DC6" s="101" t="s">
        <v>256</v>
      </c>
      <c r="DD6" s="101" t="s">
        <v>256</v>
      </c>
      <c r="DE6" s="101" t="s">
        <v>256</v>
      </c>
      <c r="DF6" s="101" t="s">
        <v>256</v>
      </c>
      <c r="DG6" s="101" t="s">
        <v>256</v>
      </c>
      <c r="DH6" s="101" t="s">
        <v>256</v>
      </c>
      <c r="DI6" s="101" t="s">
        <v>256</v>
      </c>
      <c r="DJ6" s="101" t="s">
        <v>256</v>
      </c>
    </row>
    <row r="7" spans="1:114" s="50" customFormat="1" ht="12" customHeight="1">
      <c r="A7" s="48" t="s">
        <v>257</v>
      </c>
      <c r="B7" s="63" t="s">
        <v>258</v>
      </c>
      <c r="C7" s="48" t="s">
        <v>190</v>
      </c>
      <c r="D7" s="70">
        <f aca="true" t="shared" si="0" ref="D7:AK7">SUM(D8:D14)</f>
        <v>858104</v>
      </c>
      <c r="E7" s="70">
        <f t="shared" si="0"/>
        <v>795074</v>
      </c>
      <c r="F7" s="70">
        <f t="shared" si="0"/>
        <v>11287</v>
      </c>
      <c r="G7" s="70">
        <f t="shared" si="0"/>
        <v>0</v>
      </c>
      <c r="H7" s="70">
        <f t="shared" si="0"/>
        <v>113400</v>
      </c>
      <c r="I7" s="70">
        <f t="shared" si="0"/>
        <v>600484</v>
      </c>
      <c r="J7" s="70">
        <f t="shared" si="0"/>
        <v>4411068</v>
      </c>
      <c r="K7" s="70">
        <f t="shared" si="0"/>
        <v>69903</v>
      </c>
      <c r="L7" s="70">
        <f t="shared" si="0"/>
        <v>63030</v>
      </c>
      <c r="M7" s="70">
        <f t="shared" si="0"/>
        <v>75655</v>
      </c>
      <c r="N7" s="70">
        <f t="shared" si="0"/>
        <v>75655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379555</v>
      </c>
      <c r="T7" s="70">
        <f t="shared" si="0"/>
        <v>75655</v>
      </c>
      <c r="U7" s="70">
        <f t="shared" si="0"/>
        <v>0</v>
      </c>
      <c r="V7" s="70">
        <f t="shared" si="0"/>
        <v>933759</v>
      </c>
      <c r="W7" s="70">
        <f t="shared" si="0"/>
        <v>870729</v>
      </c>
      <c r="X7" s="70">
        <f t="shared" si="0"/>
        <v>11287</v>
      </c>
      <c r="Y7" s="70">
        <f t="shared" si="0"/>
        <v>0</v>
      </c>
      <c r="Z7" s="70">
        <f t="shared" si="0"/>
        <v>113400</v>
      </c>
      <c r="AA7" s="70">
        <f t="shared" si="0"/>
        <v>600484</v>
      </c>
      <c r="AB7" s="70">
        <f t="shared" si="0"/>
        <v>4790623</v>
      </c>
      <c r="AC7" s="70">
        <f t="shared" si="0"/>
        <v>145558</v>
      </c>
      <c r="AD7" s="70">
        <f t="shared" si="0"/>
        <v>63030</v>
      </c>
      <c r="AE7" s="70">
        <f t="shared" si="0"/>
        <v>328580</v>
      </c>
      <c r="AF7" s="70">
        <f t="shared" si="0"/>
        <v>284641</v>
      </c>
      <c r="AG7" s="70">
        <f t="shared" si="0"/>
        <v>0</v>
      </c>
      <c r="AH7" s="70">
        <f t="shared" si="0"/>
        <v>284641</v>
      </c>
      <c r="AI7" s="70">
        <f t="shared" si="0"/>
        <v>0</v>
      </c>
      <c r="AJ7" s="70">
        <f t="shared" si="0"/>
        <v>0</v>
      </c>
      <c r="AK7" s="70">
        <f t="shared" si="0"/>
        <v>43939</v>
      </c>
      <c r="AL7" s="71" t="s">
        <v>259</v>
      </c>
      <c r="AM7" s="70">
        <f aca="true" t="shared" si="1" ref="AM7:BB7">SUM(AM8:AM14)</f>
        <v>4825059</v>
      </c>
      <c r="AN7" s="70">
        <f t="shared" si="1"/>
        <v>1215937</v>
      </c>
      <c r="AO7" s="70">
        <f t="shared" si="1"/>
        <v>137067</v>
      </c>
      <c r="AP7" s="70">
        <f t="shared" si="1"/>
        <v>0</v>
      </c>
      <c r="AQ7" s="70">
        <f t="shared" si="1"/>
        <v>1078870</v>
      </c>
      <c r="AR7" s="70">
        <f t="shared" si="1"/>
        <v>0</v>
      </c>
      <c r="AS7" s="70">
        <f t="shared" si="1"/>
        <v>2152839</v>
      </c>
      <c r="AT7" s="70">
        <f t="shared" si="1"/>
        <v>0</v>
      </c>
      <c r="AU7" s="70">
        <f t="shared" si="1"/>
        <v>2084270</v>
      </c>
      <c r="AV7" s="70">
        <f t="shared" si="1"/>
        <v>68569</v>
      </c>
      <c r="AW7" s="70">
        <f t="shared" si="1"/>
        <v>0</v>
      </c>
      <c r="AX7" s="70">
        <f t="shared" si="1"/>
        <v>1456283</v>
      </c>
      <c r="AY7" s="70">
        <f t="shared" si="1"/>
        <v>0</v>
      </c>
      <c r="AZ7" s="70">
        <f t="shared" si="1"/>
        <v>1270060</v>
      </c>
      <c r="BA7" s="70">
        <f t="shared" si="1"/>
        <v>180016</v>
      </c>
      <c r="BB7" s="70">
        <f t="shared" si="1"/>
        <v>6207</v>
      </c>
      <c r="BC7" s="71" t="s">
        <v>259</v>
      </c>
      <c r="BD7" s="70">
        <f aca="true" t="shared" si="2" ref="BD7:BM7">SUM(BD8:BD14)</f>
        <v>0</v>
      </c>
      <c r="BE7" s="70">
        <f t="shared" si="2"/>
        <v>115533</v>
      </c>
      <c r="BF7" s="70">
        <f t="shared" si="2"/>
        <v>5269172</v>
      </c>
      <c r="BG7" s="70">
        <f t="shared" si="2"/>
        <v>73208</v>
      </c>
      <c r="BH7" s="70">
        <f t="shared" si="2"/>
        <v>73208</v>
      </c>
      <c r="BI7" s="70">
        <f t="shared" si="2"/>
        <v>0</v>
      </c>
      <c r="BJ7" s="70">
        <f t="shared" si="2"/>
        <v>73208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259</v>
      </c>
      <c r="BO7" s="70">
        <f aca="true" t="shared" si="3" ref="BO7:CD7">SUM(BO8:BO14)</f>
        <v>382002</v>
      </c>
      <c r="BP7" s="70">
        <f t="shared" si="3"/>
        <v>183510</v>
      </c>
      <c r="BQ7" s="70">
        <f t="shared" si="3"/>
        <v>91656</v>
      </c>
      <c r="BR7" s="70">
        <f t="shared" si="3"/>
        <v>0</v>
      </c>
      <c r="BS7" s="70">
        <f t="shared" si="3"/>
        <v>91854</v>
      </c>
      <c r="BT7" s="70">
        <f t="shared" si="3"/>
        <v>0</v>
      </c>
      <c r="BU7" s="70">
        <f t="shared" si="3"/>
        <v>146364</v>
      </c>
      <c r="BV7" s="70">
        <f t="shared" si="3"/>
        <v>0</v>
      </c>
      <c r="BW7" s="70">
        <f t="shared" si="3"/>
        <v>146364</v>
      </c>
      <c r="BX7" s="70">
        <f t="shared" si="3"/>
        <v>0</v>
      </c>
      <c r="BY7" s="70">
        <f t="shared" si="3"/>
        <v>7065</v>
      </c>
      <c r="BZ7" s="70">
        <f t="shared" si="3"/>
        <v>45063</v>
      </c>
      <c r="CA7" s="70">
        <f t="shared" si="3"/>
        <v>0</v>
      </c>
      <c r="CB7" s="70">
        <f t="shared" si="3"/>
        <v>42400</v>
      </c>
      <c r="CC7" s="70">
        <f t="shared" si="3"/>
        <v>1803</v>
      </c>
      <c r="CD7" s="70">
        <f t="shared" si="3"/>
        <v>860</v>
      </c>
      <c r="CE7" s="71" t="s">
        <v>259</v>
      </c>
      <c r="CF7" s="70">
        <f aca="true" t="shared" si="4" ref="CF7:CO7">SUM(CF8:CF14)</f>
        <v>0</v>
      </c>
      <c r="CG7" s="70">
        <f t="shared" si="4"/>
        <v>0</v>
      </c>
      <c r="CH7" s="70">
        <f t="shared" si="4"/>
        <v>455210</v>
      </c>
      <c r="CI7" s="70">
        <f t="shared" si="4"/>
        <v>401788</v>
      </c>
      <c r="CJ7" s="70">
        <f t="shared" si="4"/>
        <v>357849</v>
      </c>
      <c r="CK7" s="70">
        <f t="shared" si="4"/>
        <v>0</v>
      </c>
      <c r="CL7" s="70">
        <f t="shared" si="4"/>
        <v>357849</v>
      </c>
      <c r="CM7" s="70">
        <f t="shared" si="4"/>
        <v>0</v>
      </c>
      <c r="CN7" s="70">
        <f t="shared" si="4"/>
        <v>0</v>
      </c>
      <c r="CO7" s="70">
        <f t="shared" si="4"/>
        <v>43939</v>
      </c>
      <c r="CP7" s="71" t="s">
        <v>259</v>
      </c>
      <c r="CQ7" s="70">
        <f aca="true" t="shared" si="5" ref="CQ7:DF7">SUM(CQ8:CQ14)</f>
        <v>5207061</v>
      </c>
      <c r="CR7" s="70">
        <f t="shared" si="5"/>
        <v>1399447</v>
      </c>
      <c r="CS7" s="70">
        <f t="shared" si="5"/>
        <v>228723</v>
      </c>
      <c r="CT7" s="70">
        <f t="shared" si="5"/>
        <v>0</v>
      </c>
      <c r="CU7" s="70">
        <f t="shared" si="5"/>
        <v>1170724</v>
      </c>
      <c r="CV7" s="70">
        <f t="shared" si="5"/>
        <v>0</v>
      </c>
      <c r="CW7" s="70">
        <f t="shared" si="5"/>
        <v>2299203</v>
      </c>
      <c r="CX7" s="70">
        <f t="shared" si="5"/>
        <v>0</v>
      </c>
      <c r="CY7" s="70">
        <f t="shared" si="5"/>
        <v>2230634</v>
      </c>
      <c r="CZ7" s="70">
        <f t="shared" si="5"/>
        <v>68569</v>
      </c>
      <c r="DA7" s="70">
        <f t="shared" si="5"/>
        <v>7065</v>
      </c>
      <c r="DB7" s="70">
        <f t="shared" si="5"/>
        <v>1501346</v>
      </c>
      <c r="DC7" s="70">
        <f t="shared" si="5"/>
        <v>0</v>
      </c>
      <c r="DD7" s="70">
        <f t="shared" si="5"/>
        <v>1312460</v>
      </c>
      <c r="DE7" s="70">
        <f t="shared" si="5"/>
        <v>181819</v>
      </c>
      <c r="DF7" s="70">
        <f t="shared" si="5"/>
        <v>7067</v>
      </c>
      <c r="DG7" s="71" t="s">
        <v>259</v>
      </c>
      <c r="DH7" s="70">
        <f>SUM(DH8:DH14)</f>
        <v>0</v>
      </c>
      <c r="DI7" s="70">
        <f>SUM(DI8:DI14)</f>
        <v>115533</v>
      </c>
      <c r="DJ7" s="70">
        <f>SUM(DJ8:DJ14)</f>
        <v>5724382</v>
      </c>
    </row>
    <row r="8" spans="1:114" s="50" customFormat="1" ht="12" customHeight="1">
      <c r="A8" s="51" t="s">
        <v>260</v>
      </c>
      <c r="B8" s="64" t="s">
        <v>261</v>
      </c>
      <c r="C8" s="51" t="s">
        <v>262</v>
      </c>
      <c r="D8" s="72">
        <f aca="true" t="shared" si="6" ref="D8:D14">SUM(E8,+L8)</f>
        <v>308683</v>
      </c>
      <c r="E8" s="72">
        <f aca="true" t="shared" si="7" ref="E8:E14">SUM(F8:I8)+K8</f>
        <v>308683</v>
      </c>
      <c r="F8" s="72">
        <v>10766</v>
      </c>
      <c r="G8" s="72">
        <v>0</v>
      </c>
      <c r="H8" s="72">
        <v>46500</v>
      </c>
      <c r="I8" s="72">
        <v>251417</v>
      </c>
      <c r="J8" s="72">
        <v>1446405</v>
      </c>
      <c r="K8" s="72">
        <v>0</v>
      </c>
      <c r="L8" s="72">
        <v>0</v>
      </c>
      <c r="M8" s="72">
        <f aca="true" t="shared" si="8" ref="M8:M14">SUM(N8,+U8)</f>
        <v>0</v>
      </c>
      <c r="N8" s="72">
        <f aca="true" t="shared" si="9" ref="N8:N14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100240</v>
      </c>
      <c r="T8" s="72">
        <v>0</v>
      </c>
      <c r="U8" s="72">
        <v>0</v>
      </c>
      <c r="V8" s="72">
        <f aca="true" t="shared" si="10" ref="V8:AD14">+SUM(D8,M8)</f>
        <v>308683</v>
      </c>
      <c r="W8" s="72">
        <f t="shared" si="10"/>
        <v>308683</v>
      </c>
      <c r="X8" s="72">
        <f t="shared" si="10"/>
        <v>10766</v>
      </c>
      <c r="Y8" s="72">
        <f t="shared" si="10"/>
        <v>0</v>
      </c>
      <c r="Z8" s="72">
        <f t="shared" si="10"/>
        <v>46500</v>
      </c>
      <c r="AA8" s="72">
        <f t="shared" si="10"/>
        <v>251417</v>
      </c>
      <c r="AB8" s="72">
        <f t="shared" si="10"/>
        <v>1546645</v>
      </c>
      <c r="AC8" s="72">
        <f t="shared" si="10"/>
        <v>0</v>
      </c>
      <c r="AD8" s="72">
        <f t="shared" si="10"/>
        <v>0</v>
      </c>
      <c r="AE8" s="72">
        <f aca="true" t="shared" si="11" ref="AE8:AE14">SUM(AF8,+AK8)</f>
        <v>90783</v>
      </c>
      <c r="AF8" s="72">
        <f aca="true" t="shared" si="12" ref="AF8:AF14">SUM(AG8:AJ8)</f>
        <v>52550</v>
      </c>
      <c r="AG8" s="72">
        <v>0</v>
      </c>
      <c r="AH8" s="72">
        <v>52550</v>
      </c>
      <c r="AI8" s="72">
        <v>0</v>
      </c>
      <c r="AJ8" s="72">
        <v>0</v>
      </c>
      <c r="AK8" s="72">
        <v>38233</v>
      </c>
      <c r="AL8" s="73" t="s">
        <v>259</v>
      </c>
      <c r="AM8" s="72">
        <f aca="true" t="shared" si="13" ref="AM8:AM14">SUM(AN8,AS8,AW8,AX8,BD8)</f>
        <v>1664305</v>
      </c>
      <c r="AN8" s="72">
        <f aca="true" t="shared" si="14" ref="AN8:AN14">SUM(AO8:AR8)</f>
        <v>414424</v>
      </c>
      <c r="AO8" s="72">
        <v>0</v>
      </c>
      <c r="AP8" s="72">
        <v>0</v>
      </c>
      <c r="AQ8" s="72">
        <v>414424</v>
      </c>
      <c r="AR8" s="72">
        <v>0</v>
      </c>
      <c r="AS8" s="72">
        <f aca="true" t="shared" si="15" ref="AS8:AS14">SUM(AT8:AV8)</f>
        <v>741082</v>
      </c>
      <c r="AT8" s="72">
        <v>0</v>
      </c>
      <c r="AU8" s="72">
        <v>685556</v>
      </c>
      <c r="AV8" s="72">
        <v>55526</v>
      </c>
      <c r="AW8" s="72">
        <v>0</v>
      </c>
      <c r="AX8" s="72">
        <f aca="true" t="shared" si="16" ref="AX8:AX14">SUM(AY8:BB8)</f>
        <v>508799</v>
      </c>
      <c r="AY8" s="72">
        <v>0</v>
      </c>
      <c r="AZ8" s="72">
        <v>364061</v>
      </c>
      <c r="BA8" s="72">
        <v>144738</v>
      </c>
      <c r="BB8" s="72">
        <v>0</v>
      </c>
      <c r="BC8" s="73" t="s">
        <v>259</v>
      </c>
      <c r="BD8" s="72">
        <v>0</v>
      </c>
      <c r="BE8" s="72">
        <v>0</v>
      </c>
      <c r="BF8" s="72">
        <f aca="true" t="shared" si="17" ref="BF8:BF14">SUM(AE8,+AM8,+BE8)</f>
        <v>1755088</v>
      </c>
      <c r="BG8" s="72">
        <f aca="true" t="shared" si="18" ref="BG8:BG14">SUM(BH8,+BM8)</f>
        <v>50000</v>
      </c>
      <c r="BH8" s="72">
        <f aca="true" t="shared" si="19" ref="BH8:BH14">SUM(BI8:BL8)</f>
        <v>50000</v>
      </c>
      <c r="BI8" s="72">
        <v>0</v>
      </c>
      <c r="BJ8" s="72">
        <v>50000</v>
      </c>
      <c r="BK8" s="72">
        <v>0</v>
      </c>
      <c r="BL8" s="72">
        <v>0</v>
      </c>
      <c r="BM8" s="72">
        <v>0</v>
      </c>
      <c r="BN8" s="73" t="s">
        <v>259</v>
      </c>
      <c r="BO8" s="72">
        <f aca="true" t="shared" si="20" ref="BO8:BO14">SUM(BP8,BU8,BY8,BZ8,CF8)</f>
        <v>50240</v>
      </c>
      <c r="BP8" s="72">
        <f aca="true" t="shared" si="21" ref="BP8:BP14">SUM(BQ8:BT8)</f>
        <v>1824</v>
      </c>
      <c r="BQ8" s="72">
        <v>0</v>
      </c>
      <c r="BR8" s="72">
        <v>0</v>
      </c>
      <c r="BS8" s="72">
        <v>1824</v>
      </c>
      <c r="BT8" s="72">
        <v>0</v>
      </c>
      <c r="BU8" s="72">
        <f aca="true" t="shared" si="22" ref="BU8:BU14">SUM(BV8:BX8)</f>
        <v>7459</v>
      </c>
      <c r="BV8" s="72">
        <v>0</v>
      </c>
      <c r="BW8" s="72">
        <v>7459</v>
      </c>
      <c r="BX8" s="72">
        <v>0</v>
      </c>
      <c r="BY8" s="72">
        <v>0</v>
      </c>
      <c r="BZ8" s="72">
        <f aca="true" t="shared" si="23" ref="BZ8:BZ14">SUM(CA8:CD8)</f>
        <v>40957</v>
      </c>
      <c r="CA8" s="72">
        <v>0</v>
      </c>
      <c r="CB8" s="72">
        <v>40957</v>
      </c>
      <c r="CC8" s="72">
        <v>0</v>
      </c>
      <c r="CD8" s="72">
        <v>0</v>
      </c>
      <c r="CE8" s="73" t="s">
        <v>259</v>
      </c>
      <c r="CF8" s="72">
        <v>0</v>
      </c>
      <c r="CG8" s="72">
        <v>0</v>
      </c>
      <c r="CH8" s="72">
        <f aca="true" t="shared" si="24" ref="CH8:CH14">SUM(BG8,+BO8,+CG8)</f>
        <v>100240</v>
      </c>
      <c r="CI8" s="72">
        <f aca="true" t="shared" si="25" ref="CI8:CO14">SUM(AE8,+BG8)</f>
        <v>140783</v>
      </c>
      <c r="CJ8" s="72">
        <f t="shared" si="25"/>
        <v>102550</v>
      </c>
      <c r="CK8" s="72">
        <f t="shared" si="25"/>
        <v>0</v>
      </c>
      <c r="CL8" s="72">
        <f t="shared" si="25"/>
        <v>102550</v>
      </c>
      <c r="CM8" s="72">
        <f t="shared" si="25"/>
        <v>0</v>
      </c>
      <c r="CN8" s="72">
        <f t="shared" si="25"/>
        <v>0</v>
      </c>
      <c r="CO8" s="72">
        <f t="shared" si="25"/>
        <v>38233</v>
      </c>
      <c r="CP8" s="73" t="s">
        <v>259</v>
      </c>
      <c r="CQ8" s="72">
        <f aca="true" t="shared" si="26" ref="CQ8:DF14">SUM(AM8,+BO8)</f>
        <v>1714545</v>
      </c>
      <c r="CR8" s="72">
        <f t="shared" si="26"/>
        <v>416248</v>
      </c>
      <c r="CS8" s="72">
        <f t="shared" si="26"/>
        <v>0</v>
      </c>
      <c r="CT8" s="72">
        <f t="shared" si="26"/>
        <v>0</v>
      </c>
      <c r="CU8" s="72">
        <f t="shared" si="26"/>
        <v>416248</v>
      </c>
      <c r="CV8" s="72">
        <f t="shared" si="26"/>
        <v>0</v>
      </c>
      <c r="CW8" s="72">
        <f t="shared" si="26"/>
        <v>748541</v>
      </c>
      <c r="CX8" s="72">
        <f t="shared" si="26"/>
        <v>0</v>
      </c>
      <c r="CY8" s="72">
        <f t="shared" si="26"/>
        <v>693015</v>
      </c>
      <c r="CZ8" s="72">
        <f t="shared" si="26"/>
        <v>55526</v>
      </c>
      <c r="DA8" s="72">
        <f t="shared" si="26"/>
        <v>0</v>
      </c>
      <c r="DB8" s="72">
        <f t="shared" si="26"/>
        <v>549756</v>
      </c>
      <c r="DC8" s="72">
        <f t="shared" si="26"/>
        <v>0</v>
      </c>
      <c r="DD8" s="72">
        <f t="shared" si="26"/>
        <v>405018</v>
      </c>
      <c r="DE8" s="72">
        <f t="shared" si="26"/>
        <v>144738</v>
      </c>
      <c r="DF8" s="72">
        <f t="shared" si="26"/>
        <v>0</v>
      </c>
      <c r="DG8" s="73" t="s">
        <v>259</v>
      </c>
      <c r="DH8" s="72">
        <f aca="true" t="shared" si="27" ref="DH8:DJ14">SUM(BD8,+CF8)</f>
        <v>0</v>
      </c>
      <c r="DI8" s="72">
        <f t="shared" si="27"/>
        <v>0</v>
      </c>
      <c r="DJ8" s="72">
        <f t="shared" si="27"/>
        <v>1855328</v>
      </c>
    </row>
    <row r="9" spans="1:114" s="50" customFormat="1" ht="12" customHeight="1">
      <c r="A9" s="51" t="s">
        <v>260</v>
      </c>
      <c r="B9" s="64" t="s">
        <v>263</v>
      </c>
      <c r="C9" s="51" t="s">
        <v>264</v>
      </c>
      <c r="D9" s="72">
        <f t="shared" si="6"/>
        <v>363796</v>
      </c>
      <c r="E9" s="72">
        <f t="shared" si="7"/>
        <v>363796</v>
      </c>
      <c r="F9" s="72">
        <v>0</v>
      </c>
      <c r="G9" s="72">
        <v>0</v>
      </c>
      <c r="H9" s="72">
        <v>66900</v>
      </c>
      <c r="I9" s="72">
        <v>296759</v>
      </c>
      <c r="J9" s="72">
        <v>2118883</v>
      </c>
      <c r="K9" s="72">
        <v>137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169315</v>
      </c>
      <c r="T9" s="72">
        <v>0</v>
      </c>
      <c r="U9" s="72">
        <v>0</v>
      </c>
      <c r="V9" s="72">
        <f t="shared" si="10"/>
        <v>363796</v>
      </c>
      <c r="W9" s="72">
        <f t="shared" si="10"/>
        <v>363796</v>
      </c>
      <c r="X9" s="72">
        <f t="shared" si="10"/>
        <v>0</v>
      </c>
      <c r="Y9" s="72">
        <f t="shared" si="10"/>
        <v>0</v>
      </c>
      <c r="Z9" s="72">
        <f t="shared" si="10"/>
        <v>66900</v>
      </c>
      <c r="AA9" s="72">
        <f t="shared" si="10"/>
        <v>296759</v>
      </c>
      <c r="AB9" s="72">
        <f t="shared" si="10"/>
        <v>2288198</v>
      </c>
      <c r="AC9" s="72">
        <f t="shared" si="10"/>
        <v>137</v>
      </c>
      <c r="AD9" s="72">
        <f t="shared" si="10"/>
        <v>0</v>
      </c>
      <c r="AE9" s="72">
        <f t="shared" si="11"/>
        <v>89250</v>
      </c>
      <c r="AF9" s="72">
        <f t="shared" si="12"/>
        <v>89250</v>
      </c>
      <c r="AG9" s="72">
        <v>0</v>
      </c>
      <c r="AH9" s="72">
        <v>89250</v>
      </c>
      <c r="AI9" s="72">
        <v>0</v>
      </c>
      <c r="AJ9" s="72">
        <v>0</v>
      </c>
      <c r="AK9" s="72">
        <v>0</v>
      </c>
      <c r="AL9" s="73" t="s">
        <v>259</v>
      </c>
      <c r="AM9" s="72">
        <f t="shared" si="13"/>
        <v>2393429</v>
      </c>
      <c r="AN9" s="72">
        <f t="shared" si="14"/>
        <v>648208</v>
      </c>
      <c r="AO9" s="72">
        <v>0</v>
      </c>
      <c r="AP9" s="72">
        <v>0</v>
      </c>
      <c r="AQ9" s="72">
        <v>648208</v>
      </c>
      <c r="AR9" s="72">
        <v>0</v>
      </c>
      <c r="AS9" s="72">
        <f t="shared" si="15"/>
        <v>1152157</v>
      </c>
      <c r="AT9" s="72">
        <v>0</v>
      </c>
      <c r="AU9" s="72">
        <v>1152157</v>
      </c>
      <c r="AV9" s="72">
        <v>0</v>
      </c>
      <c r="AW9" s="72">
        <v>0</v>
      </c>
      <c r="AX9" s="72">
        <f t="shared" si="16"/>
        <v>593064</v>
      </c>
      <c r="AY9" s="72">
        <v>0</v>
      </c>
      <c r="AZ9" s="72">
        <v>586857</v>
      </c>
      <c r="BA9" s="72">
        <v>0</v>
      </c>
      <c r="BB9" s="72">
        <v>6207</v>
      </c>
      <c r="BC9" s="73" t="s">
        <v>259</v>
      </c>
      <c r="BD9" s="72">
        <v>0</v>
      </c>
      <c r="BE9" s="72">
        <v>0</v>
      </c>
      <c r="BF9" s="72">
        <f t="shared" si="17"/>
        <v>2482679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259</v>
      </c>
      <c r="BO9" s="72">
        <f t="shared" si="20"/>
        <v>169315</v>
      </c>
      <c r="BP9" s="72">
        <f t="shared" si="21"/>
        <v>90030</v>
      </c>
      <c r="BQ9" s="72">
        <v>0</v>
      </c>
      <c r="BR9" s="72">
        <v>0</v>
      </c>
      <c r="BS9" s="72">
        <v>90030</v>
      </c>
      <c r="BT9" s="72">
        <v>0</v>
      </c>
      <c r="BU9" s="72">
        <f t="shared" si="22"/>
        <v>76982</v>
      </c>
      <c r="BV9" s="72">
        <v>0</v>
      </c>
      <c r="BW9" s="72">
        <v>76982</v>
      </c>
      <c r="BX9" s="72">
        <v>0</v>
      </c>
      <c r="BY9" s="72">
        <v>0</v>
      </c>
      <c r="BZ9" s="72">
        <f t="shared" si="23"/>
        <v>2303</v>
      </c>
      <c r="CA9" s="72">
        <v>0</v>
      </c>
      <c r="CB9" s="72">
        <v>1443</v>
      </c>
      <c r="CC9" s="72">
        <v>0</v>
      </c>
      <c r="CD9" s="72">
        <v>860</v>
      </c>
      <c r="CE9" s="73" t="s">
        <v>259</v>
      </c>
      <c r="CF9" s="72">
        <v>0</v>
      </c>
      <c r="CG9" s="72">
        <v>0</v>
      </c>
      <c r="CH9" s="72">
        <f t="shared" si="24"/>
        <v>169315</v>
      </c>
      <c r="CI9" s="72">
        <f t="shared" si="25"/>
        <v>89250</v>
      </c>
      <c r="CJ9" s="72">
        <f t="shared" si="25"/>
        <v>89250</v>
      </c>
      <c r="CK9" s="72">
        <f t="shared" si="25"/>
        <v>0</v>
      </c>
      <c r="CL9" s="72">
        <f t="shared" si="25"/>
        <v>89250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259</v>
      </c>
      <c r="CQ9" s="72">
        <f t="shared" si="26"/>
        <v>2562744</v>
      </c>
      <c r="CR9" s="72">
        <f t="shared" si="26"/>
        <v>738238</v>
      </c>
      <c r="CS9" s="72">
        <f t="shared" si="26"/>
        <v>0</v>
      </c>
      <c r="CT9" s="72">
        <f t="shared" si="26"/>
        <v>0</v>
      </c>
      <c r="CU9" s="72">
        <f t="shared" si="26"/>
        <v>738238</v>
      </c>
      <c r="CV9" s="72">
        <f t="shared" si="26"/>
        <v>0</v>
      </c>
      <c r="CW9" s="72">
        <f t="shared" si="26"/>
        <v>1229139</v>
      </c>
      <c r="CX9" s="72">
        <f t="shared" si="26"/>
        <v>0</v>
      </c>
      <c r="CY9" s="72">
        <f t="shared" si="26"/>
        <v>1229139</v>
      </c>
      <c r="CZ9" s="72">
        <f t="shared" si="26"/>
        <v>0</v>
      </c>
      <c r="DA9" s="72">
        <f t="shared" si="26"/>
        <v>0</v>
      </c>
      <c r="DB9" s="72">
        <f t="shared" si="26"/>
        <v>595367</v>
      </c>
      <c r="DC9" s="72">
        <f t="shared" si="26"/>
        <v>0</v>
      </c>
      <c r="DD9" s="72">
        <f t="shared" si="26"/>
        <v>588300</v>
      </c>
      <c r="DE9" s="72">
        <f t="shared" si="26"/>
        <v>0</v>
      </c>
      <c r="DF9" s="72">
        <f t="shared" si="26"/>
        <v>7067</v>
      </c>
      <c r="DG9" s="73" t="s">
        <v>259</v>
      </c>
      <c r="DH9" s="72">
        <f t="shared" si="27"/>
        <v>0</v>
      </c>
      <c r="DI9" s="72">
        <f t="shared" si="27"/>
        <v>0</v>
      </c>
      <c r="DJ9" s="72">
        <f t="shared" si="27"/>
        <v>2651994</v>
      </c>
    </row>
    <row r="10" spans="1:114" s="50" customFormat="1" ht="12" customHeight="1">
      <c r="A10" s="51" t="s">
        <v>260</v>
      </c>
      <c r="B10" s="64" t="s">
        <v>265</v>
      </c>
      <c r="C10" s="51" t="s">
        <v>266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/>
      <c r="L10" s="72">
        <v>0</v>
      </c>
      <c r="M10" s="72">
        <f t="shared" si="8"/>
        <v>75655</v>
      </c>
      <c r="N10" s="72">
        <f t="shared" si="9"/>
        <v>75655</v>
      </c>
      <c r="O10" s="72">
        <v>0</v>
      </c>
      <c r="P10" s="72">
        <v>0</v>
      </c>
      <c r="Q10" s="72">
        <v>0</v>
      </c>
      <c r="R10" s="72">
        <v>0</v>
      </c>
      <c r="S10" s="72">
        <v>110000</v>
      </c>
      <c r="T10" s="72">
        <v>75655</v>
      </c>
      <c r="U10" s="72">
        <v>0</v>
      </c>
      <c r="V10" s="72">
        <f t="shared" si="10"/>
        <v>75655</v>
      </c>
      <c r="W10" s="72">
        <f t="shared" si="10"/>
        <v>75655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0</v>
      </c>
      <c r="AB10" s="72">
        <f t="shared" si="10"/>
        <v>110000</v>
      </c>
      <c r="AC10" s="72">
        <f t="shared" si="10"/>
        <v>75655</v>
      </c>
      <c r="AD10" s="72">
        <f t="shared" si="10"/>
        <v>0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259</v>
      </c>
      <c r="AM10" s="72">
        <f t="shared" si="13"/>
        <v>0</v>
      </c>
      <c r="AN10" s="72">
        <f t="shared" si="14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15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16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259</v>
      </c>
      <c r="BD10" s="72">
        <v>0</v>
      </c>
      <c r="BE10" s="72">
        <v>0</v>
      </c>
      <c r="BF10" s="72">
        <f t="shared" si="17"/>
        <v>0</v>
      </c>
      <c r="BG10" s="72">
        <f t="shared" si="18"/>
        <v>23208</v>
      </c>
      <c r="BH10" s="72">
        <f t="shared" si="19"/>
        <v>23208</v>
      </c>
      <c r="BI10" s="72">
        <v>0</v>
      </c>
      <c r="BJ10" s="72">
        <v>23208</v>
      </c>
      <c r="BK10" s="72">
        <v>0</v>
      </c>
      <c r="BL10" s="72">
        <v>0</v>
      </c>
      <c r="BM10" s="72">
        <v>0</v>
      </c>
      <c r="BN10" s="73" t="s">
        <v>259</v>
      </c>
      <c r="BO10" s="72">
        <f t="shared" si="20"/>
        <v>162447</v>
      </c>
      <c r="BP10" s="72">
        <f t="shared" si="21"/>
        <v>91656</v>
      </c>
      <c r="BQ10" s="72">
        <v>91656</v>
      </c>
      <c r="BR10" s="72">
        <v>0</v>
      </c>
      <c r="BS10" s="72">
        <v>0</v>
      </c>
      <c r="BT10" s="72">
        <v>0</v>
      </c>
      <c r="BU10" s="72">
        <f t="shared" si="22"/>
        <v>61923</v>
      </c>
      <c r="BV10" s="72">
        <v>0</v>
      </c>
      <c r="BW10" s="72">
        <v>61923</v>
      </c>
      <c r="BX10" s="72">
        <v>0</v>
      </c>
      <c r="BY10" s="72">
        <v>7065</v>
      </c>
      <c r="BZ10" s="72">
        <f t="shared" si="23"/>
        <v>1803</v>
      </c>
      <c r="CA10" s="72">
        <v>0</v>
      </c>
      <c r="CB10" s="72">
        <v>0</v>
      </c>
      <c r="CC10" s="72">
        <v>1803</v>
      </c>
      <c r="CD10" s="72">
        <v>0</v>
      </c>
      <c r="CE10" s="73" t="s">
        <v>259</v>
      </c>
      <c r="CF10" s="72">
        <v>0</v>
      </c>
      <c r="CG10" s="72">
        <v>0</v>
      </c>
      <c r="CH10" s="72">
        <f t="shared" si="24"/>
        <v>185655</v>
      </c>
      <c r="CI10" s="72">
        <f t="shared" si="25"/>
        <v>23208</v>
      </c>
      <c r="CJ10" s="72">
        <f t="shared" si="25"/>
        <v>23208</v>
      </c>
      <c r="CK10" s="72">
        <f t="shared" si="25"/>
        <v>0</v>
      </c>
      <c r="CL10" s="72">
        <f t="shared" si="25"/>
        <v>23208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259</v>
      </c>
      <c r="CQ10" s="72">
        <f t="shared" si="26"/>
        <v>162447</v>
      </c>
      <c r="CR10" s="72">
        <f t="shared" si="26"/>
        <v>91656</v>
      </c>
      <c r="CS10" s="72">
        <f t="shared" si="26"/>
        <v>91656</v>
      </c>
      <c r="CT10" s="72">
        <f t="shared" si="26"/>
        <v>0</v>
      </c>
      <c r="CU10" s="72">
        <f t="shared" si="26"/>
        <v>0</v>
      </c>
      <c r="CV10" s="72">
        <f t="shared" si="26"/>
        <v>0</v>
      </c>
      <c r="CW10" s="72">
        <f t="shared" si="26"/>
        <v>61923</v>
      </c>
      <c r="CX10" s="72">
        <f t="shared" si="26"/>
        <v>0</v>
      </c>
      <c r="CY10" s="72">
        <f t="shared" si="26"/>
        <v>61923</v>
      </c>
      <c r="CZ10" s="72">
        <f t="shared" si="26"/>
        <v>0</v>
      </c>
      <c r="DA10" s="72">
        <f t="shared" si="26"/>
        <v>7065</v>
      </c>
      <c r="DB10" s="72">
        <f t="shared" si="26"/>
        <v>1803</v>
      </c>
      <c r="DC10" s="72">
        <f t="shared" si="26"/>
        <v>0</v>
      </c>
      <c r="DD10" s="72">
        <f t="shared" si="26"/>
        <v>0</v>
      </c>
      <c r="DE10" s="72">
        <f t="shared" si="26"/>
        <v>1803</v>
      </c>
      <c r="DF10" s="72">
        <f t="shared" si="26"/>
        <v>0</v>
      </c>
      <c r="DG10" s="73" t="s">
        <v>259</v>
      </c>
      <c r="DH10" s="72">
        <f t="shared" si="27"/>
        <v>0</v>
      </c>
      <c r="DI10" s="72">
        <f t="shared" si="27"/>
        <v>0</v>
      </c>
      <c r="DJ10" s="72">
        <f t="shared" si="27"/>
        <v>185655</v>
      </c>
    </row>
    <row r="11" spans="1:114" s="50" customFormat="1" ht="12" customHeight="1">
      <c r="A11" s="51" t="s">
        <v>260</v>
      </c>
      <c r="B11" s="64" t="s">
        <v>267</v>
      </c>
      <c r="C11" s="51" t="s">
        <v>268</v>
      </c>
      <c r="D11" s="72">
        <f t="shared" si="6"/>
        <v>24661</v>
      </c>
      <c r="E11" s="72">
        <f t="shared" si="7"/>
        <v>24661</v>
      </c>
      <c r="F11" s="72">
        <v>0</v>
      </c>
      <c r="G11" s="72">
        <v>0</v>
      </c>
      <c r="H11" s="72">
        <v>0</v>
      </c>
      <c r="I11" s="72">
        <v>12583</v>
      </c>
      <c r="J11" s="72">
        <v>210421</v>
      </c>
      <c r="K11" s="72">
        <v>12078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24661</v>
      </c>
      <c r="W11" s="72">
        <f t="shared" si="10"/>
        <v>24661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12583</v>
      </c>
      <c r="AB11" s="72">
        <f t="shared" si="10"/>
        <v>210421</v>
      </c>
      <c r="AC11" s="72">
        <f t="shared" si="10"/>
        <v>12078</v>
      </c>
      <c r="AD11" s="72">
        <f t="shared" si="10"/>
        <v>0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259</v>
      </c>
      <c r="AM11" s="72">
        <f t="shared" si="13"/>
        <v>235082</v>
      </c>
      <c r="AN11" s="72">
        <f t="shared" si="14"/>
        <v>40153</v>
      </c>
      <c r="AO11" s="72">
        <v>23915</v>
      </c>
      <c r="AP11" s="72">
        <v>0</v>
      </c>
      <c r="AQ11" s="72">
        <v>16238</v>
      </c>
      <c r="AR11" s="72">
        <v>0</v>
      </c>
      <c r="AS11" s="72">
        <f t="shared" si="15"/>
        <v>109363</v>
      </c>
      <c r="AT11" s="72">
        <v>0</v>
      </c>
      <c r="AU11" s="72">
        <v>105202</v>
      </c>
      <c r="AV11" s="72">
        <v>4161</v>
      </c>
      <c r="AW11" s="72">
        <v>0</v>
      </c>
      <c r="AX11" s="72">
        <f t="shared" si="16"/>
        <v>85566</v>
      </c>
      <c r="AY11" s="72">
        <v>0</v>
      </c>
      <c r="AZ11" s="72">
        <v>79559</v>
      </c>
      <c r="BA11" s="72">
        <v>6007</v>
      </c>
      <c r="BB11" s="72">
        <v>0</v>
      </c>
      <c r="BC11" s="73" t="s">
        <v>259</v>
      </c>
      <c r="BD11" s="72">
        <v>0</v>
      </c>
      <c r="BE11" s="72">
        <v>0</v>
      </c>
      <c r="BF11" s="72">
        <f t="shared" si="17"/>
        <v>235082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259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259</v>
      </c>
      <c r="CF11" s="72">
        <v>0</v>
      </c>
      <c r="CG11" s="72">
        <v>0</v>
      </c>
      <c r="CH11" s="72">
        <f t="shared" si="24"/>
        <v>0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259</v>
      </c>
      <c r="CQ11" s="72">
        <f t="shared" si="26"/>
        <v>235082</v>
      </c>
      <c r="CR11" s="72">
        <f t="shared" si="26"/>
        <v>40153</v>
      </c>
      <c r="CS11" s="72">
        <f t="shared" si="26"/>
        <v>23915</v>
      </c>
      <c r="CT11" s="72">
        <f t="shared" si="26"/>
        <v>0</v>
      </c>
      <c r="CU11" s="72">
        <f t="shared" si="26"/>
        <v>16238</v>
      </c>
      <c r="CV11" s="72">
        <f t="shared" si="26"/>
        <v>0</v>
      </c>
      <c r="CW11" s="72">
        <f t="shared" si="26"/>
        <v>109363</v>
      </c>
      <c r="CX11" s="72">
        <f t="shared" si="26"/>
        <v>0</v>
      </c>
      <c r="CY11" s="72">
        <f t="shared" si="26"/>
        <v>105202</v>
      </c>
      <c r="CZ11" s="72">
        <f t="shared" si="26"/>
        <v>4161</v>
      </c>
      <c r="DA11" s="72">
        <f t="shared" si="26"/>
        <v>0</v>
      </c>
      <c r="DB11" s="72">
        <f t="shared" si="26"/>
        <v>85566</v>
      </c>
      <c r="DC11" s="72">
        <f t="shared" si="26"/>
        <v>0</v>
      </c>
      <c r="DD11" s="72">
        <f t="shared" si="26"/>
        <v>79559</v>
      </c>
      <c r="DE11" s="72">
        <f t="shared" si="26"/>
        <v>6007</v>
      </c>
      <c r="DF11" s="72">
        <f t="shared" si="26"/>
        <v>0</v>
      </c>
      <c r="DG11" s="73" t="s">
        <v>259</v>
      </c>
      <c r="DH11" s="72">
        <f t="shared" si="27"/>
        <v>0</v>
      </c>
      <c r="DI11" s="72">
        <f t="shared" si="27"/>
        <v>0</v>
      </c>
      <c r="DJ11" s="72">
        <f t="shared" si="27"/>
        <v>235082</v>
      </c>
    </row>
    <row r="12" spans="1:114" s="50" customFormat="1" ht="12" customHeight="1">
      <c r="A12" s="53" t="s">
        <v>260</v>
      </c>
      <c r="B12" s="54" t="s">
        <v>269</v>
      </c>
      <c r="C12" s="53" t="s">
        <v>270</v>
      </c>
      <c r="D12" s="74">
        <f t="shared" si="6"/>
        <v>53985</v>
      </c>
      <c r="E12" s="74">
        <f t="shared" si="7"/>
        <v>53985</v>
      </c>
      <c r="F12" s="74">
        <v>0</v>
      </c>
      <c r="G12" s="74">
        <v>0</v>
      </c>
      <c r="H12" s="74">
        <v>0</v>
      </c>
      <c r="I12" s="74">
        <v>32578</v>
      </c>
      <c r="J12" s="74">
        <v>267282</v>
      </c>
      <c r="K12" s="74">
        <v>21407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53985</v>
      </c>
      <c r="W12" s="74">
        <f t="shared" si="10"/>
        <v>53985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32578</v>
      </c>
      <c r="AB12" s="74">
        <f t="shared" si="10"/>
        <v>267282</v>
      </c>
      <c r="AC12" s="74">
        <f t="shared" si="10"/>
        <v>21407</v>
      </c>
      <c r="AD12" s="74">
        <f t="shared" si="10"/>
        <v>0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259</v>
      </c>
      <c r="AM12" s="74">
        <f t="shared" si="13"/>
        <v>299860</v>
      </c>
      <c r="AN12" s="74">
        <f t="shared" si="14"/>
        <v>102969</v>
      </c>
      <c r="AO12" s="74">
        <v>102969</v>
      </c>
      <c r="AP12" s="74">
        <v>0</v>
      </c>
      <c r="AQ12" s="74">
        <v>0</v>
      </c>
      <c r="AR12" s="74">
        <v>0</v>
      </c>
      <c r="AS12" s="74">
        <f t="shared" si="15"/>
        <v>107136</v>
      </c>
      <c r="AT12" s="74">
        <v>0</v>
      </c>
      <c r="AU12" s="74">
        <v>98254</v>
      </c>
      <c r="AV12" s="74">
        <v>8882</v>
      </c>
      <c r="AW12" s="74">
        <v>0</v>
      </c>
      <c r="AX12" s="74">
        <f t="shared" si="16"/>
        <v>89755</v>
      </c>
      <c r="AY12" s="74">
        <v>0</v>
      </c>
      <c r="AZ12" s="74">
        <v>86178</v>
      </c>
      <c r="BA12" s="74">
        <v>3577</v>
      </c>
      <c r="BB12" s="74">
        <v>0</v>
      </c>
      <c r="BC12" s="75" t="s">
        <v>259</v>
      </c>
      <c r="BD12" s="74">
        <v>0</v>
      </c>
      <c r="BE12" s="74">
        <v>21407</v>
      </c>
      <c r="BF12" s="74">
        <f t="shared" si="17"/>
        <v>321267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259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259</v>
      </c>
      <c r="CF12" s="74">
        <v>0</v>
      </c>
      <c r="CG12" s="74">
        <v>0</v>
      </c>
      <c r="CH12" s="74">
        <f t="shared" si="24"/>
        <v>0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259</v>
      </c>
      <c r="CQ12" s="74">
        <f t="shared" si="26"/>
        <v>299860</v>
      </c>
      <c r="CR12" s="74">
        <f t="shared" si="26"/>
        <v>102969</v>
      </c>
      <c r="CS12" s="74">
        <f t="shared" si="26"/>
        <v>102969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107136</v>
      </c>
      <c r="CX12" s="74">
        <f t="shared" si="26"/>
        <v>0</v>
      </c>
      <c r="CY12" s="74">
        <f t="shared" si="26"/>
        <v>98254</v>
      </c>
      <c r="CZ12" s="74">
        <f t="shared" si="26"/>
        <v>8882</v>
      </c>
      <c r="DA12" s="74">
        <f t="shared" si="26"/>
        <v>0</v>
      </c>
      <c r="DB12" s="74">
        <f t="shared" si="26"/>
        <v>89755</v>
      </c>
      <c r="DC12" s="74">
        <f t="shared" si="26"/>
        <v>0</v>
      </c>
      <c r="DD12" s="74">
        <f t="shared" si="26"/>
        <v>86178</v>
      </c>
      <c r="DE12" s="74">
        <f t="shared" si="26"/>
        <v>3577</v>
      </c>
      <c r="DF12" s="74">
        <f t="shared" si="26"/>
        <v>0</v>
      </c>
      <c r="DG12" s="75" t="s">
        <v>259</v>
      </c>
      <c r="DH12" s="74">
        <f t="shared" si="27"/>
        <v>0</v>
      </c>
      <c r="DI12" s="74">
        <f t="shared" si="27"/>
        <v>21407</v>
      </c>
      <c r="DJ12" s="74">
        <f t="shared" si="27"/>
        <v>321267</v>
      </c>
    </row>
    <row r="13" spans="1:114" s="50" customFormat="1" ht="12" customHeight="1">
      <c r="A13" s="53" t="s">
        <v>260</v>
      </c>
      <c r="B13" s="54" t="s">
        <v>271</v>
      </c>
      <c r="C13" s="53" t="s">
        <v>272</v>
      </c>
      <c r="D13" s="74">
        <f t="shared" si="6"/>
        <v>80281</v>
      </c>
      <c r="E13" s="74">
        <f t="shared" si="7"/>
        <v>43428</v>
      </c>
      <c r="F13" s="74">
        <v>0</v>
      </c>
      <c r="G13" s="74">
        <v>0</v>
      </c>
      <c r="H13" s="74">
        <v>0</v>
      </c>
      <c r="I13" s="74">
        <v>7147</v>
      </c>
      <c r="J13" s="74">
        <v>368077</v>
      </c>
      <c r="K13" s="74">
        <v>36281</v>
      </c>
      <c r="L13" s="74">
        <v>36853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80281</v>
      </c>
      <c r="W13" s="74">
        <f t="shared" si="10"/>
        <v>43428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7147</v>
      </c>
      <c r="AB13" s="74">
        <f t="shared" si="10"/>
        <v>368077</v>
      </c>
      <c r="AC13" s="74">
        <f t="shared" si="10"/>
        <v>36281</v>
      </c>
      <c r="AD13" s="74">
        <f t="shared" si="10"/>
        <v>36853</v>
      </c>
      <c r="AE13" s="74">
        <f t="shared" si="11"/>
        <v>142841</v>
      </c>
      <c r="AF13" s="74">
        <f t="shared" si="12"/>
        <v>142841</v>
      </c>
      <c r="AG13" s="74">
        <v>0</v>
      </c>
      <c r="AH13" s="74">
        <v>142841</v>
      </c>
      <c r="AI13" s="74">
        <v>0</v>
      </c>
      <c r="AJ13" s="74">
        <v>0</v>
      </c>
      <c r="AK13" s="74">
        <v>0</v>
      </c>
      <c r="AL13" s="75" t="s">
        <v>259</v>
      </c>
      <c r="AM13" s="74">
        <f t="shared" si="13"/>
        <v>232383</v>
      </c>
      <c r="AN13" s="74">
        <f t="shared" si="14"/>
        <v>10183</v>
      </c>
      <c r="AO13" s="74">
        <v>10183</v>
      </c>
      <c r="AP13" s="74">
        <v>0</v>
      </c>
      <c r="AQ13" s="74">
        <v>0</v>
      </c>
      <c r="AR13" s="74">
        <v>0</v>
      </c>
      <c r="AS13" s="74">
        <f t="shared" si="15"/>
        <v>43101</v>
      </c>
      <c r="AT13" s="74">
        <v>0</v>
      </c>
      <c r="AU13" s="74">
        <v>43101</v>
      </c>
      <c r="AV13" s="74">
        <v>0</v>
      </c>
      <c r="AW13" s="74">
        <v>0</v>
      </c>
      <c r="AX13" s="74">
        <f t="shared" si="16"/>
        <v>179099</v>
      </c>
      <c r="AY13" s="74">
        <v>0</v>
      </c>
      <c r="AZ13" s="74">
        <v>153405</v>
      </c>
      <c r="BA13" s="74">
        <v>25694</v>
      </c>
      <c r="BB13" s="74">
        <v>0</v>
      </c>
      <c r="BC13" s="75" t="s">
        <v>259</v>
      </c>
      <c r="BD13" s="74">
        <v>0</v>
      </c>
      <c r="BE13" s="74">
        <v>73134</v>
      </c>
      <c r="BF13" s="74">
        <f t="shared" si="17"/>
        <v>448358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259</v>
      </c>
      <c r="BO13" s="74">
        <f t="shared" si="20"/>
        <v>0</v>
      </c>
      <c r="BP13" s="74">
        <f t="shared" si="21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2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23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259</v>
      </c>
      <c r="CF13" s="74">
        <v>0</v>
      </c>
      <c r="CG13" s="74">
        <v>0</v>
      </c>
      <c r="CH13" s="74">
        <f t="shared" si="24"/>
        <v>0</v>
      </c>
      <c r="CI13" s="74">
        <f t="shared" si="25"/>
        <v>142841</v>
      </c>
      <c r="CJ13" s="74">
        <f t="shared" si="25"/>
        <v>142841</v>
      </c>
      <c r="CK13" s="74">
        <f t="shared" si="25"/>
        <v>0</v>
      </c>
      <c r="CL13" s="74">
        <f t="shared" si="25"/>
        <v>142841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259</v>
      </c>
      <c r="CQ13" s="74">
        <f t="shared" si="26"/>
        <v>232383</v>
      </c>
      <c r="CR13" s="74">
        <f t="shared" si="26"/>
        <v>10183</v>
      </c>
      <c r="CS13" s="74">
        <f t="shared" si="26"/>
        <v>10183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43101</v>
      </c>
      <c r="CX13" s="74">
        <f t="shared" si="26"/>
        <v>0</v>
      </c>
      <c r="CY13" s="74">
        <f t="shared" si="26"/>
        <v>43101</v>
      </c>
      <c r="CZ13" s="74">
        <f t="shared" si="26"/>
        <v>0</v>
      </c>
      <c r="DA13" s="74">
        <f t="shared" si="26"/>
        <v>0</v>
      </c>
      <c r="DB13" s="74">
        <f t="shared" si="26"/>
        <v>179099</v>
      </c>
      <c r="DC13" s="74">
        <f t="shared" si="26"/>
        <v>0</v>
      </c>
      <c r="DD13" s="74">
        <f t="shared" si="26"/>
        <v>153405</v>
      </c>
      <c r="DE13" s="74">
        <f t="shared" si="26"/>
        <v>25694</v>
      </c>
      <c r="DF13" s="74">
        <f t="shared" si="26"/>
        <v>0</v>
      </c>
      <c r="DG13" s="75" t="s">
        <v>259</v>
      </c>
      <c r="DH13" s="74">
        <f t="shared" si="27"/>
        <v>0</v>
      </c>
      <c r="DI13" s="74">
        <f t="shared" si="27"/>
        <v>73134</v>
      </c>
      <c r="DJ13" s="74">
        <f t="shared" si="27"/>
        <v>448358</v>
      </c>
    </row>
    <row r="14" spans="1:114" s="50" customFormat="1" ht="12" customHeight="1">
      <c r="A14" s="53" t="s">
        <v>260</v>
      </c>
      <c r="B14" s="54" t="s">
        <v>273</v>
      </c>
      <c r="C14" s="53" t="s">
        <v>274</v>
      </c>
      <c r="D14" s="74">
        <f t="shared" si="6"/>
        <v>26698</v>
      </c>
      <c r="E14" s="74">
        <f t="shared" si="7"/>
        <v>521</v>
      </c>
      <c r="F14" s="74">
        <v>521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26177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26698</v>
      </c>
      <c r="W14" s="74">
        <f t="shared" si="10"/>
        <v>521</v>
      </c>
      <c r="X14" s="74">
        <f t="shared" si="10"/>
        <v>521</v>
      </c>
      <c r="Y14" s="74">
        <f t="shared" si="10"/>
        <v>0</v>
      </c>
      <c r="Z14" s="74">
        <f t="shared" si="10"/>
        <v>0</v>
      </c>
      <c r="AA14" s="74">
        <f t="shared" si="10"/>
        <v>0</v>
      </c>
      <c r="AB14" s="74">
        <f t="shared" si="10"/>
        <v>0</v>
      </c>
      <c r="AC14" s="74">
        <f t="shared" si="10"/>
        <v>0</v>
      </c>
      <c r="AD14" s="74">
        <f t="shared" si="10"/>
        <v>26177</v>
      </c>
      <c r="AE14" s="74">
        <f t="shared" si="11"/>
        <v>5706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5706</v>
      </c>
      <c r="AL14" s="75" t="s">
        <v>259</v>
      </c>
      <c r="AM14" s="74">
        <f t="shared" si="13"/>
        <v>0</v>
      </c>
      <c r="AN14" s="74">
        <f t="shared" si="14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15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16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259</v>
      </c>
      <c r="BD14" s="74">
        <v>0</v>
      </c>
      <c r="BE14" s="74">
        <v>20992</v>
      </c>
      <c r="BF14" s="74">
        <f t="shared" si="17"/>
        <v>26698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259</v>
      </c>
      <c r="BO14" s="74">
        <f t="shared" si="20"/>
        <v>0</v>
      </c>
      <c r="BP14" s="74">
        <f t="shared" si="21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259</v>
      </c>
      <c r="CF14" s="74">
        <v>0</v>
      </c>
      <c r="CG14" s="74">
        <v>0</v>
      </c>
      <c r="CH14" s="74">
        <f t="shared" si="24"/>
        <v>0</v>
      </c>
      <c r="CI14" s="74">
        <f t="shared" si="25"/>
        <v>5706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5706</v>
      </c>
      <c r="CP14" s="75" t="s">
        <v>259</v>
      </c>
      <c r="CQ14" s="74">
        <f t="shared" si="26"/>
        <v>0</v>
      </c>
      <c r="CR14" s="74">
        <f t="shared" si="26"/>
        <v>0</v>
      </c>
      <c r="CS14" s="74">
        <f t="shared" si="26"/>
        <v>0</v>
      </c>
      <c r="CT14" s="74">
        <f t="shared" si="26"/>
        <v>0</v>
      </c>
      <c r="CU14" s="74">
        <f t="shared" si="26"/>
        <v>0</v>
      </c>
      <c r="CV14" s="74">
        <f t="shared" si="26"/>
        <v>0</v>
      </c>
      <c r="CW14" s="74">
        <f t="shared" si="26"/>
        <v>0</v>
      </c>
      <c r="CX14" s="74">
        <f t="shared" si="26"/>
        <v>0</v>
      </c>
      <c r="CY14" s="74">
        <f t="shared" si="26"/>
        <v>0</v>
      </c>
      <c r="CZ14" s="74">
        <f t="shared" si="26"/>
        <v>0</v>
      </c>
      <c r="DA14" s="74">
        <f t="shared" si="26"/>
        <v>0</v>
      </c>
      <c r="DB14" s="74">
        <f t="shared" si="26"/>
        <v>0</v>
      </c>
      <c r="DC14" s="74">
        <f t="shared" si="26"/>
        <v>0</v>
      </c>
      <c r="DD14" s="74">
        <f t="shared" si="26"/>
        <v>0</v>
      </c>
      <c r="DE14" s="74">
        <f t="shared" si="26"/>
        <v>0</v>
      </c>
      <c r="DF14" s="74">
        <f t="shared" si="26"/>
        <v>0</v>
      </c>
      <c r="DG14" s="75" t="s">
        <v>259</v>
      </c>
      <c r="DH14" s="74">
        <f t="shared" si="27"/>
        <v>0</v>
      </c>
      <c r="DI14" s="74">
        <f t="shared" si="27"/>
        <v>20992</v>
      </c>
      <c r="DJ14" s="74">
        <f t="shared" si="27"/>
        <v>26698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275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276</v>
      </c>
      <c r="B2" s="148" t="s">
        <v>277</v>
      </c>
      <c r="C2" s="154" t="s">
        <v>278</v>
      </c>
      <c r="D2" s="136" t="s">
        <v>279</v>
      </c>
      <c r="E2" s="103"/>
      <c r="F2" s="103"/>
      <c r="G2" s="103"/>
      <c r="H2" s="103"/>
      <c r="I2" s="103"/>
      <c r="J2" s="103"/>
      <c r="K2" s="103"/>
      <c r="L2" s="104"/>
      <c r="M2" s="136" t="s">
        <v>280</v>
      </c>
      <c r="N2" s="103"/>
      <c r="O2" s="103"/>
      <c r="P2" s="103"/>
      <c r="Q2" s="103"/>
      <c r="R2" s="103"/>
      <c r="S2" s="103"/>
      <c r="T2" s="103"/>
      <c r="U2" s="104"/>
      <c r="V2" s="136" t="s">
        <v>182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7" t="s">
        <v>186</v>
      </c>
      <c r="E3" s="105"/>
      <c r="F3" s="105"/>
      <c r="G3" s="105"/>
      <c r="H3" s="105"/>
      <c r="I3" s="105"/>
      <c r="J3" s="105"/>
      <c r="K3" s="105"/>
      <c r="L3" s="106"/>
      <c r="M3" s="137" t="s">
        <v>186</v>
      </c>
      <c r="N3" s="105"/>
      <c r="O3" s="105"/>
      <c r="P3" s="105"/>
      <c r="Q3" s="105"/>
      <c r="R3" s="105"/>
      <c r="S3" s="105"/>
      <c r="T3" s="105"/>
      <c r="U3" s="106"/>
      <c r="V3" s="137" t="s">
        <v>186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7" t="s">
        <v>281</v>
      </c>
      <c r="F4" s="108"/>
      <c r="G4" s="108"/>
      <c r="H4" s="108"/>
      <c r="I4" s="108"/>
      <c r="J4" s="108"/>
      <c r="K4" s="109"/>
      <c r="L4" s="127" t="s">
        <v>282</v>
      </c>
      <c r="M4" s="107"/>
      <c r="N4" s="137" t="s">
        <v>281</v>
      </c>
      <c r="O4" s="108"/>
      <c r="P4" s="108"/>
      <c r="Q4" s="108"/>
      <c r="R4" s="108"/>
      <c r="S4" s="108"/>
      <c r="T4" s="109"/>
      <c r="U4" s="127" t="s">
        <v>197</v>
      </c>
      <c r="V4" s="107"/>
      <c r="W4" s="137" t="s">
        <v>196</v>
      </c>
      <c r="X4" s="108"/>
      <c r="Y4" s="108"/>
      <c r="Z4" s="108"/>
      <c r="AA4" s="108"/>
      <c r="AB4" s="108"/>
      <c r="AC4" s="109"/>
      <c r="AD4" s="127" t="s">
        <v>197</v>
      </c>
    </row>
    <row r="5" spans="1:30" s="45" customFormat="1" ht="23.25" customHeight="1">
      <c r="A5" s="155"/>
      <c r="B5" s="149"/>
      <c r="C5" s="155"/>
      <c r="D5" s="107"/>
      <c r="E5" s="107" t="s">
        <v>182</v>
      </c>
      <c r="F5" s="126" t="s">
        <v>283</v>
      </c>
      <c r="G5" s="126" t="s">
        <v>284</v>
      </c>
      <c r="H5" s="126" t="s">
        <v>285</v>
      </c>
      <c r="I5" s="126" t="s">
        <v>286</v>
      </c>
      <c r="J5" s="126" t="s">
        <v>3</v>
      </c>
      <c r="K5" s="126" t="s">
        <v>287</v>
      </c>
      <c r="L5" s="69"/>
      <c r="M5" s="107"/>
      <c r="N5" s="107" t="s">
        <v>198</v>
      </c>
      <c r="O5" s="126" t="s">
        <v>288</v>
      </c>
      <c r="P5" s="126" t="s">
        <v>225</v>
      </c>
      <c r="Q5" s="126" t="s">
        <v>285</v>
      </c>
      <c r="R5" s="126" t="s">
        <v>286</v>
      </c>
      <c r="S5" s="126" t="s">
        <v>289</v>
      </c>
      <c r="T5" s="126" t="s">
        <v>192</v>
      </c>
      <c r="U5" s="69"/>
      <c r="V5" s="107"/>
      <c r="W5" s="107" t="s">
        <v>182</v>
      </c>
      <c r="X5" s="126" t="s">
        <v>220</v>
      </c>
      <c r="Y5" s="126" t="s">
        <v>225</v>
      </c>
      <c r="Z5" s="126" t="s">
        <v>285</v>
      </c>
      <c r="AA5" s="126" t="s">
        <v>290</v>
      </c>
      <c r="AB5" s="126" t="s">
        <v>291</v>
      </c>
      <c r="AC5" s="126" t="s">
        <v>287</v>
      </c>
      <c r="AD5" s="69"/>
    </row>
    <row r="6" spans="1:30" s="46" customFormat="1" ht="13.5">
      <c r="A6" s="156"/>
      <c r="B6" s="150"/>
      <c r="C6" s="156"/>
      <c r="D6" s="110" t="s">
        <v>256</v>
      </c>
      <c r="E6" s="110" t="s">
        <v>256</v>
      </c>
      <c r="F6" s="111" t="s">
        <v>256</v>
      </c>
      <c r="G6" s="111" t="s">
        <v>292</v>
      </c>
      <c r="H6" s="111" t="s">
        <v>293</v>
      </c>
      <c r="I6" s="111" t="s">
        <v>292</v>
      </c>
      <c r="J6" s="111" t="s">
        <v>256</v>
      </c>
      <c r="K6" s="111" t="s">
        <v>256</v>
      </c>
      <c r="L6" s="111" t="s">
        <v>256</v>
      </c>
      <c r="M6" s="110" t="s">
        <v>294</v>
      </c>
      <c r="N6" s="110" t="s">
        <v>295</v>
      </c>
      <c r="O6" s="111" t="s">
        <v>294</v>
      </c>
      <c r="P6" s="111" t="s">
        <v>256</v>
      </c>
      <c r="Q6" s="111" t="s">
        <v>256</v>
      </c>
      <c r="R6" s="111" t="s">
        <v>256</v>
      </c>
      <c r="S6" s="111" t="s">
        <v>296</v>
      </c>
      <c r="T6" s="111" t="s">
        <v>295</v>
      </c>
      <c r="U6" s="111" t="s">
        <v>296</v>
      </c>
      <c r="V6" s="110" t="s">
        <v>256</v>
      </c>
      <c r="W6" s="110" t="s">
        <v>256</v>
      </c>
      <c r="X6" s="111" t="s">
        <v>256</v>
      </c>
      <c r="Y6" s="111" t="s">
        <v>296</v>
      </c>
      <c r="Z6" s="111" t="s">
        <v>295</v>
      </c>
      <c r="AA6" s="111" t="s">
        <v>296</v>
      </c>
      <c r="AB6" s="111" t="s">
        <v>256</v>
      </c>
      <c r="AC6" s="111" t="s">
        <v>256</v>
      </c>
      <c r="AD6" s="111" t="s">
        <v>256</v>
      </c>
    </row>
    <row r="7" spans="1:30" s="50" customFormat="1" ht="12" customHeight="1">
      <c r="A7" s="48" t="s">
        <v>297</v>
      </c>
      <c r="B7" s="63" t="s">
        <v>298</v>
      </c>
      <c r="C7" s="48" t="s">
        <v>299</v>
      </c>
      <c r="D7" s="70">
        <f aca="true" t="shared" si="0" ref="D7:AD7">SUM(D8:D47)</f>
        <v>127976613</v>
      </c>
      <c r="E7" s="70">
        <f t="shared" si="0"/>
        <v>33158636</v>
      </c>
      <c r="F7" s="70">
        <f t="shared" si="0"/>
        <v>1964391</v>
      </c>
      <c r="G7" s="70">
        <f t="shared" si="0"/>
        <v>27840</v>
      </c>
      <c r="H7" s="70">
        <f t="shared" si="0"/>
        <v>9287920</v>
      </c>
      <c r="I7" s="70">
        <f t="shared" si="0"/>
        <v>13072760</v>
      </c>
      <c r="J7" s="70">
        <f t="shared" si="0"/>
        <v>4411068</v>
      </c>
      <c r="K7" s="70">
        <f t="shared" si="0"/>
        <v>8805725</v>
      </c>
      <c r="L7" s="70">
        <f t="shared" si="0"/>
        <v>94817977</v>
      </c>
      <c r="M7" s="70">
        <f t="shared" si="0"/>
        <v>7089950</v>
      </c>
      <c r="N7" s="70">
        <f t="shared" si="0"/>
        <v>1086656</v>
      </c>
      <c r="O7" s="70">
        <f t="shared" si="0"/>
        <v>2431</v>
      </c>
      <c r="P7" s="70">
        <f t="shared" si="0"/>
        <v>9385</v>
      </c>
      <c r="Q7" s="70">
        <f t="shared" si="0"/>
        <v>0</v>
      </c>
      <c r="R7" s="70">
        <f t="shared" si="0"/>
        <v>723666</v>
      </c>
      <c r="S7" s="70">
        <f t="shared" si="0"/>
        <v>379555</v>
      </c>
      <c r="T7" s="70">
        <f t="shared" si="0"/>
        <v>351174</v>
      </c>
      <c r="U7" s="70">
        <f t="shared" si="0"/>
        <v>6003294</v>
      </c>
      <c r="V7" s="70">
        <f t="shared" si="0"/>
        <v>135066563</v>
      </c>
      <c r="W7" s="70">
        <f t="shared" si="0"/>
        <v>34245292</v>
      </c>
      <c r="X7" s="70">
        <f t="shared" si="0"/>
        <v>1966822</v>
      </c>
      <c r="Y7" s="70">
        <f t="shared" si="0"/>
        <v>37225</v>
      </c>
      <c r="Z7" s="70">
        <f t="shared" si="0"/>
        <v>9287920</v>
      </c>
      <c r="AA7" s="70">
        <f t="shared" si="0"/>
        <v>13796426</v>
      </c>
      <c r="AB7" s="70">
        <f t="shared" si="0"/>
        <v>4790623</v>
      </c>
      <c r="AC7" s="70">
        <f t="shared" si="0"/>
        <v>9156899</v>
      </c>
      <c r="AD7" s="70">
        <f t="shared" si="0"/>
        <v>100821271</v>
      </c>
    </row>
    <row r="8" spans="1:30" s="50" customFormat="1" ht="12" customHeight="1">
      <c r="A8" s="51" t="s">
        <v>257</v>
      </c>
      <c r="B8" s="64" t="s">
        <v>300</v>
      </c>
      <c r="C8" s="51" t="s">
        <v>301</v>
      </c>
      <c r="D8" s="72">
        <f aca="true" t="shared" si="1" ref="D8:D47">SUM(E8,+L8)</f>
        <v>44627174</v>
      </c>
      <c r="E8" s="72">
        <f aca="true" t="shared" si="2" ref="E8:E47">+SUM(F8:I8,K8)</f>
        <v>9343343</v>
      </c>
      <c r="F8" s="72">
        <v>18370</v>
      </c>
      <c r="G8" s="72">
        <v>19118</v>
      </c>
      <c r="H8" s="72">
        <v>0</v>
      </c>
      <c r="I8" s="72">
        <v>4801214</v>
      </c>
      <c r="J8" s="73">
        <v>0</v>
      </c>
      <c r="K8" s="72">
        <v>4504641</v>
      </c>
      <c r="L8" s="72">
        <v>35283831</v>
      </c>
      <c r="M8" s="72">
        <f aca="true" t="shared" si="3" ref="M8:M47">SUM(N8,+U8)</f>
        <v>1484698</v>
      </c>
      <c r="N8" s="72">
        <f aca="true" t="shared" si="4" ref="N8:N47">+SUM(O8:R8,T8)</f>
        <v>126764</v>
      </c>
      <c r="O8" s="72">
        <v>0</v>
      </c>
      <c r="P8" s="72">
        <v>0</v>
      </c>
      <c r="Q8" s="72">
        <v>0</v>
      </c>
      <c r="R8" s="72">
        <v>52742</v>
      </c>
      <c r="S8" s="73">
        <v>0</v>
      </c>
      <c r="T8" s="72">
        <v>74022</v>
      </c>
      <c r="U8" s="72">
        <v>1357934</v>
      </c>
      <c r="V8" s="72">
        <f aca="true" t="shared" si="5" ref="V8:V47">+SUM(D8,M8)</f>
        <v>46111872</v>
      </c>
      <c r="W8" s="72">
        <f aca="true" t="shared" si="6" ref="W8:W47">+SUM(E8,N8)</f>
        <v>9470107</v>
      </c>
      <c r="X8" s="72">
        <f aca="true" t="shared" si="7" ref="X8:X47">+SUM(F8,O8)</f>
        <v>18370</v>
      </c>
      <c r="Y8" s="72">
        <f aca="true" t="shared" si="8" ref="Y8:Y47">+SUM(G8,P8)</f>
        <v>19118</v>
      </c>
      <c r="Z8" s="72">
        <f aca="true" t="shared" si="9" ref="Z8:Z47">+SUM(H8,Q8)</f>
        <v>0</v>
      </c>
      <c r="AA8" s="72">
        <f aca="true" t="shared" si="10" ref="AA8:AA47">+SUM(I8,R8)</f>
        <v>4853956</v>
      </c>
      <c r="AB8" s="73">
        <v>0</v>
      </c>
      <c r="AC8" s="72">
        <f aca="true" t="shared" si="11" ref="AC8:AC47">+SUM(K8,T8)</f>
        <v>4578663</v>
      </c>
      <c r="AD8" s="72">
        <f aca="true" t="shared" si="12" ref="AD8:AD47">+SUM(L8,U8)</f>
        <v>36641765</v>
      </c>
    </row>
    <row r="9" spans="1:30" s="50" customFormat="1" ht="12" customHeight="1">
      <c r="A9" s="51" t="s">
        <v>297</v>
      </c>
      <c r="B9" s="64" t="s">
        <v>302</v>
      </c>
      <c r="C9" s="51" t="s">
        <v>303</v>
      </c>
      <c r="D9" s="72">
        <f t="shared" si="1"/>
        <v>20307734</v>
      </c>
      <c r="E9" s="72">
        <f t="shared" si="2"/>
        <v>6122765</v>
      </c>
      <c r="F9" s="72">
        <v>633066</v>
      </c>
      <c r="G9" s="72">
        <v>0</v>
      </c>
      <c r="H9" s="72">
        <v>3071000</v>
      </c>
      <c r="I9" s="72">
        <v>1803357</v>
      </c>
      <c r="J9" s="73">
        <v>0</v>
      </c>
      <c r="K9" s="72">
        <v>615342</v>
      </c>
      <c r="L9" s="72">
        <v>14184969</v>
      </c>
      <c r="M9" s="72">
        <f t="shared" si="3"/>
        <v>901702</v>
      </c>
      <c r="N9" s="72">
        <f t="shared" si="4"/>
        <v>104719</v>
      </c>
      <c r="O9" s="72">
        <v>0</v>
      </c>
      <c r="P9" s="72">
        <v>8419</v>
      </c>
      <c r="Q9" s="72">
        <v>0</v>
      </c>
      <c r="R9" s="72">
        <v>95703</v>
      </c>
      <c r="S9" s="73">
        <v>0</v>
      </c>
      <c r="T9" s="72">
        <v>597</v>
      </c>
      <c r="U9" s="72">
        <v>796983</v>
      </c>
      <c r="V9" s="72">
        <f t="shared" si="5"/>
        <v>21209436</v>
      </c>
      <c r="W9" s="72">
        <f t="shared" si="6"/>
        <v>6227484</v>
      </c>
      <c r="X9" s="72">
        <f t="shared" si="7"/>
        <v>633066</v>
      </c>
      <c r="Y9" s="72">
        <f t="shared" si="8"/>
        <v>8419</v>
      </c>
      <c r="Z9" s="72">
        <f t="shared" si="9"/>
        <v>3071000</v>
      </c>
      <c r="AA9" s="72">
        <f t="shared" si="10"/>
        <v>1899060</v>
      </c>
      <c r="AB9" s="73">
        <v>0</v>
      </c>
      <c r="AC9" s="72">
        <f t="shared" si="11"/>
        <v>615939</v>
      </c>
      <c r="AD9" s="72">
        <f t="shared" si="12"/>
        <v>14981952</v>
      </c>
    </row>
    <row r="10" spans="1:30" s="50" customFormat="1" ht="12" customHeight="1">
      <c r="A10" s="51" t="s">
        <v>257</v>
      </c>
      <c r="B10" s="64" t="s">
        <v>304</v>
      </c>
      <c r="C10" s="51" t="s">
        <v>305</v>
      </c>
      <c r="D10" s="72">
        <f t="shared" si="1"/>
        <v>6875822</v>
      </c>
      <c r="E10" s="72">
        <f t="shared" si="2"/>
        <v>1984062</v>
      </c>
      <c r="F10" s="72">
        <v>0</v>
      </c>
      <c r="G10" s="72">
        <v>0</v>
      </c>
      <c r="H10" s="72">
        <v>617900</v>
      </c>
      <c r="I10" s="72">
        <v>571733</v>
      </c>
      <c r="J10" s="73">
        <v>0</v>
      </c>
      <c r="K10" s="72">
        <v>794429</v>
      </c>
      <c r="L10" s="72">
        <v>4891760</v>
      </c>
      <c r="M10" s="72">
        <f t="shared" si="3"/>
        <v>430541</v>
      </c>
      <c r="N10" s="72">
        <f t="shared" si="4"/>
        <v>86367</v>
      </c>
      <c r="O10" s="72">
        <v>524</v>
      </c>
      <c r="P10" s="72">
        <v>524</v>
      </c>
      <c r="Q10" s="72"/>
      <c r="R10" s="72">
        <v>46818</v>
      </c>
      <c r="S10" s="73">
        <v>0</v>
      </c>
      <c r="T10" s="72">
        <v>38501</v>
      </c>
      <c r="U10" s="72">
        <v>344174</v>
      </c>
      <c r="V10" s="72">
        <f t="shared" si="5"/>
        <v>7306363</v>
      </c>
      <c r="W10" s="72">
        <f t="shared" si="6"/>
        <v>2070429</v>
      </c>
      <c r="X10" s="72">
        <f t="shared" si="7"/>
        <v>524</v>
      </c>
      <c r="Y10" s="72">
        <f t="shared" si="8"/>
        <v>524</v>
      </c>
      <c r="Z10" s="72">
        <f t="shared" si="9"/>
        <v>617900</v>
      </c>
      <c r="AA10" s="72">
        <f t="shared" si="10"/>
        <v>618551</v>
      </c>
      <c r="AB10" s="73">
        <v>0</v>
      </c>
      <c r="AC10" s="72">
        <f t="shared" si="11"/>
        <v>832930</v>
      </c>
      <c r="AD10" s="72">
        <f t="shared" si="12"/>
        <v>5235934</v>
      </c>
    </row>
    <row r="11" spans="1:30" s="50" customFormat="1" ht="12" customHeight="1">
      <c r="A11" s="51" t="s">
        <v>297</v>
      </c>
      <c r="B11" s="64" t="s">
        <v>306</v>
      </c>
      <c r="C11" s="51" t="s">
        <v>307</v>
      </c>
      <c r="D11" s="72">
        <f t="shared" si="1"/>
        <v>3037950</v>
      </c>
      <c r="E11" s="72">
        <f t="shared" si="2"/>
        <v>456089</v>
      </c>
      <c r="F11" s="72">
        <v>12144</v>
      </c>
      <c r="G11" s="72">
        <v>2300</v>
      </c>
      <c r="H11" s="72">
        <v>14000</v>
      </c>
      <c r="I11" s="72">
        <v>378741</v>
      </c>
      <c r="J11" s="73">
        <v>0</v>
      </c>
      <c r="K11" s="72">
        <v>48904</v>
      </c>
      <c r="L11" s="72">
        <v>2581861</v>
      </c>
      <c r="M11" s="72">
        <f t="shared" si="3"/>
        <v>161511</v>
      </c>
      <c r="N11" s="72">
        <f t="shared" si="4"/>
        <v>7521</v>
      </c>
      <c r="O11" s="72"/>
      <c r="P11" s="72"/>
      <c r="Q11" s="72"/>
      <c r="R11" s="72">
        <v>7521</v>
      </c>
      <c r="S11" s="73">
        <v>0</v>
      </c>
      <c r="T11" s="72"/>
      <c r="U11" s="72">
        <v>153990</v>
      </c>
      <c r="V11" s="72">
        <f t="shared" si="5"/>
        <v>3199461</v>
      </c>
      <c r="W11" s="72">
        <f t="shared" si="6"/>
        <v>463610</v>
      </c>
      <c r="X11" s="72">
        <f t="shared" si="7"/>
        <v>12144</v>
      </c>
      <c r="Y11" s="72">
        <f t="shared" si="8"/>
        <v>2300</v>
      </c>
      <c r="Z11" s="72">
        <f t="shared" si="9"/>
        <v>14000</v>
      </c>
      <c r="AA11" s="72">
        <f t="shared" si="10"/>
        <v>386262</v>
      </c>
      <c r="AB11" s="73">
        <v>0</v>
      </c>
      <c r="AC11" s="72">
        <f t="shared" si="11"/>
        <v>48904</v>
      </c>
      <c r="AD11" s="72">
        <f t="shared" si="12"/>
        <v>2735851</v>
      </c>
    </row>
    <row r="12" spans="1:30" s="50" customFormat="1" ht="12" customHeight="1">
      <c r="A12" s="53" t="s">
        <v>257</v>
      </c>
      <c r="B12" s="54" t="s">
        <v>308</v>
      </c>
      <c r="C12" s="53" t="s">
        <v>309</v>
      </c>
      <c r="D12" s="74">
        <f t="shared" si="1"/>
        <v>3530727</v>
      </c>
      <c r="E12" s="74">
        <f t="shared" si="2"/>
        <v>418809</v>
      </c>
      <c r="F12" s="74">
        <v>0</v>
      </c>
      <c r="G12" s="74">
        <v>0</v>
      </c>
      <c r="H12" s="74">
        <v>14700</v>
      </c>
      <c r="I12" s="74">
        <v>284963</v>
      </c>
      <c r="J12" s="75">
        <v>0</v>
      </c>
      <c r="K12" s="74">
        <v>119146</v>
      </c>
      <c r="L12" s="74">
        <v>3111918</v>
      </c>
      <c r="M12" s="74">
        <f t="shared" si="3"/>
        <v>113416</v>
      </c>
      <c r="N12" s="74">
        <f t="shared" si="4"/>
        <v>13696</v>
      </c>
      <c r="O12" s="74">
        <v>0</v>
      </c>
      <c r="P12" s="74">
        <v>0</v>
      </c>
      <c r="Q12" s="74">
        <v>0</v>
      </c>
      <c r="R12" s="74">
        <v>13696</v>
      </c>
      <c r="S12" s="75">
        <v>0</v>
      </c>
      <c r="T12" s="74">
        <v>0</v>
      </c>
      <c r="U12" s="74">
        <v>99720</v>
      </c>
      <c r="V12" s="74">
        <f t="shared" si="5"/>
        <v>3644143</v>
      </c>
      <c r="W12" s="74">
        <f t="shared" si="6"/>
        <v>432505</v>
      </c>
      <c r="X12" s="74">
        <f t="shared" si="7"/>
        <v>0</v>
      </c>
      <c r="Y12" s="74">
        <f t="shared" si="8"/>
        <v>0</v>
      </c>
      <c r="Z12" s="74">
        <f t="shared" si="9"/>
        <v>14700</v>
      </c>
      <c r="AA12" s="74">
        <f t="shared" si="10"/>
        <v>298659</v>
      </c>
      <c r="AB12" s="75">
        <v>0</v>
      </c>
      <c r="AC12" s="74">
        <f t="shared" si="11"/>
        <v>119146</v>
      </c>
      <c r="AD12" s="74">
        <f t="shared" si="12"/>
        <v>3211638</v>
      </c>
    </row>
    <row r="13" spans="1:30" s="50" customFormat="1" ht="12" customHeight="1">
      <c r="A13" s="53" t="s">
        <v>297</v>
      </c>
      <c r="B13" s="54" t="s">
        <v>310</v>
      </c>
      <c r="C13" s="53" t="s">
        <v>311</v>
      </c>
      <c r="D13" s="74">
        <f t="shared" si="1"/>
        <v>7048207</v>
      </c>
      <c r="E13" s="74">
        <f t="shared" si="2"/>
        <v>1798472</v>
      </c>
      <c r="F13" s="74">
        <v>6198</v>
      </c>
      <c r="G13" s="74">
        <v>0</v>
      </c>
      <c r="H13" s="74">
        <v>0</v>
      </c>
      <c r="I13" s="74">
        <v>1170266</v>
      </c>
      <c r="J13" s="75">
        <v>0</v>
      </c>
      <c r="K13" s="74">
        <v>622008</v>
      </c>
      <c r="L13" s="74">
        <v>5249735</v>
      </c>
      <c r="M13" s="74">
        <f t="shared" si="3"/>
        <v>169613</v>
      </c>
      <c r="N13" s="74">
        <f t="shared" si="4"/>
        <v>11016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11016</v>
      </c>
      <c r="U13" s="74">
        <v>158597</v>
      </c>
      <c r="V13" s="74">
        <f t="shared" si="5"/>
        <v>7217820</v>
      </c>
      <c r="W13" s="74">
        <f t="shared" si="6"/>
        <v>1809488</v>
      </c>
      <c r="X13" s="74">
        <f t="shared" si="7"/>
        <v>6198</v>
      </c>
      <c r="Y13" s="74">
        <f t="shared" si="8"/>
        <v>0</v>
      </c>
      <c r="Z13" s="74">
        <f t="shared" si="9"/>
        <v>0</v>
      </c>
      <c r="AA13" s="74">
        <f t="shared" si="10"/>
        <v>1170266</v>
      </c>
      <c r="AB13" s="75">
        <v>0</v>
      </c>
      <c r="AC13" s="74">
        <f t="shared" si="11"/>
        <v>633024</v>
      </c>
      <c r="AD13" s="74">
        <f t="shared" si="12"/>
        <v>5408332</v>
      </c>
    </row>
    <row r="14" spans="1:30" s="50" customFormat="1" ht="12" customHeight="1">
      <c r="A14" s="53" t="s">
        <v>257</v>
      </c>
      <c r="B14" s="54" t="s">
        <v>312</v>
      </c>
      <c r="C14" s="53" t="s">
        <v>313</v>
      </c>
      <c r="D14" s="74">
        <f t="shared" si="1"/>
        <v>2379169</v>
      </c>
      <c r="E14" s="74">
        <f t="shared" si="2"/>
        <v>530519</v>
      </c>
      <c r="F14" s="74">
        <v>0</v>
      </c>
      <c r="G14" s="74">
        <v>0</v>
      </c>
      <c r="H14" s="74">
        <v>0</v>
      </c>
      <c r="I14" s="74">
        <v>341140</v>
      </c>
      <c r="J14" s="75">
        <v>0</v>
      </c>
      <c r="K14" s="74">
        <v>189379</v>
      </c>
      <c r="L14" s="74">
        <v>1848650</v>
      </c>
      <c r="M14" s="74">
        <f t="shared" si="3"/>
        <v>588832</v>
      </c>
      <c r="N14" s="74">
        <f t="shared" si="4"/>
        <v>268257</v>
      </c>
      <c r="O14" s="74">
        <v>0</v>
      </c>
      <c r="P14" s="74">
        <v>0</v>
      </c>
      <c r="Q14" s="74">
        <v>0</v>
      </c>
      <c r="R14" s="74">
        <v>268257</v>
      </c>
      <c r="S14" s="75">
        <v>0</v>
      </c>
      <c r="T14" s="74">
        <v>0</v>
      </c>
      <c r="U14" s="74">
        <v>320575</v>
      </c>
      <c r="V14" s="74">
        <f t="shared" si="5"/>
        <v>2968001</v>
      </c>
      <c r="W14" s="74">
        <f t="shared" si="6"/>
        <v>798776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609397</v>
      </c>
      <c r="AB14" s="75">
        <v>0</v>
      </c>
      <c r="AC14" s="74">
        <f t="shared" si="11"/>
        <v>189379</v>
      </c>
      <c r="AD14" s="74">
        <f t="shared" si="12"/>
        <v>2169225</v>
      </c>
    </row>
    <row r="15" spans="1:30" s="50" customFormat="1" ht="12" customHeight="1">
      <c r="A15" s="53" t="s">
        <v>297</v>
      </c>
      <c r="B15" s="54" t="s">
        <v>314</v>
      </c>
      <c r="C15" s="53" t="s">
        <v>315</v>
      </c>
      <c r="D15" s="74">
        <f t="shared" si="1"/>
        <v>3043004</v>
      </c>
      <c r="E15" s="74">
        <f t="shared" si="2"/>
        <v>860447</v>
      </c>
      <c r="F15" s="74">
        <v>0</v>
      </c>
      <c r="G15" s="74">
        <v>3107</v>
      </c>
      <c r="H15" s="74">
        <v>0</v>
      </c>
      <c r="I15" s="74">
        <v>375254</v>
      </c>
      <c r="J15" s="75">
        <v>0</v>
      </c>
      <c r="K15" s="74">
        <v>482086</v>
      </c>
      <c r="L15" s="74">
        <v>2182557</v>
      </c>
      <c r="M15" s="74">
        <f t="shared" si="3"/>
        <v>254787</v>
      </c>
      <c r="N15" s="74">
        <f t="shared" si="4"/>
        <v>35937</v>
      </c>
      <c r="O15" s="74">
        <v>0</v>
      </c>
      <c r="P15" s="74">
        <v>0</v>
      </c>
      <c r="Q15" s="74">
        <v>0</v>
      </c>
      <c r="R15" s="74">
        <v>35937</v>
      </c>
      <c r="S15" s="75">
        <v>0</v>
      </c>
      <c r="T15" s="74">
        <v>0</v>
      </c>
      <c r="U15" s="74">
        <v>218850</v>
      </c>
      <c r="V15" s="74">
        <f t="shared" si="5"/>
        <v>3297791</v>
      </c>
      <c r="W15" s="74">
        <f t="shared" si="6"/>
        <v>896384</v>
      </c>
      <c r="X15" s="74">
        <f t="shared" si="7"/>
        <v>0</v>
      </c>
      <c r="Y15" s="74">
        <f t="shared" si="8"/>
        <v>3107</v>
      </c>
      <c r="Z15" s="74">
        <f t="shared" si="9"/>
        <v>0</v>
      </c>
      <c r="AA15" s="74">
        <f t="shared" si="10"/>
        <v>411191</v>
      </c>
      <c r="AB15" s="75">
        <v>0</v>
      </c>
      <c r="AC15" s="74">
        <f t="shared" si="11"/>
        <v>482086</v>
      </c>
      <c r="AD15" s="74">
        <f t="shared" si="12"/>
        <v>2401407</v>
      </c>
    </row>
    <row r="16" spans="1:30" s="50" customFormat="1" ht="12" customHeight="1">
      <c r="A16" s="53" t="s">
        <v>257</v>
      </c>
      <c r="B16" s="54" t="s">
        <v>316</v>
      </c>
      <c r="C16" s="53" t="s">
        <v>317</v>
      </c>
      <c r="D16" s="74">
        <f t="shared" si="1"/>
        <v>818800</v>
      </c>
      <c r="E16" s="74">
        <f t="shared" si="2"/>
        <v>88928</v>
      </c>
      <c r="F16" s="74">
        <v>0</v>
      </c>
      <c r="G16" s="74">
        <v>0</v>
      </c>
      <c r="H16" s="74">
        <v>0</v>
      </c>
      <c r="I16" s="74">
        <v>30185</v>
      </c>
      <c r="J16" s="75">
        <v>0</v>
      </c>
      <c r="K16" s="74">
        <v>58743</v>
      </c>
      <c r="L16" s="74">
        <v>729872</v>
      </c>
      <c r="M16" s="74">
        <f t="shared" si="3"/>
        <v>42311</v>
      </c>
      <c r="N16" s="74">
        <f t="shared" si="4"/>
        <v>844</v>
      </c>
      <c r="O16" s="74">
        <v>0</v>
      </c>
      <c r="P16" s="74">
        <v>0</v>
      </c>
      <c r="Q16" s="74">
        <v>0</v>
      </c>
      <c r="R16" s="74">
        <v>844</v>
      </c>
      <c r="S16" s="75">
        <v>0</v>
      </c>
      <c r="T16" s="74"/>
      <c r="U16" s="74">
        <v>41467</v>
      </c>
      <c r="V16" s="74">
        <f t="shared" si="5"/>
        <v>861111</v>
      </c>
      <c r="W16" s="74">
        <f t="shared" si="6"/>
        <v>89772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31029</v>
      </c>
      <c r="AB16" s="75">
        <v>0</v>
      </c>
      <c r="AC16" s="74">
        <f t="shared" si="11"/>
        <v>58743</v>
      </c>
      <c r="AD16" s="74">
        <f t="shared" si="12"/>
        <v>771339</v>
      </c>
    </row>
    <row r="17" spans="1:30" s="50" customFormat="1" ht="12" customHeight="1">
      <c r="A17" s="53" t="s">
        <v>297</v>
      </c>
      <c r="B17" s="54" t="s">
        <v>318</v>
      </c>
      <c r="C17" s="53" t="s">
        <v>319</v>
      </c>
      <c r="D17" s="74">
        <f t="shared" si="1"/>
        <v>14321681</v>
      </c>
      <c r="E17" s="74">
        <f t="shared" si="2"/>
        <v>8372290</v>
      </c>
      <c r="F17" s="74">
        <v>1217444</v>
      </c>
      <c r="G17" s="74">
        <v>0</v>
      </c>
      <c r="H17" s="74">
        <v>5417400</v>
      </c>
      <c r="I17" s="74">
        <v>1150747</v>
      </c>
      <c r="J17" s="75">
        <v>0</v>
      </c>
      <c r="K17" s="74">
        <v>586699</v>
      </c>
      <c r="L17" s="74">
        <v>5949391</v>
      </c>
      <c r="M17" s="74">
        <f t="shared" si="3"/>
        <v>687379</v>
      </c>
      <c r="N17" s="74">
        <f t="shared" si="4"/>
        <v>52709</v>
      </c>
      <c r="O17" s="74">
        <v>0</v>
      </c>
      <c r="P17" s="74">
        <v>0</v>
      </c>
      <c r="Q17" s="74">
        <v>0</v>
      </c>
      <c r="R17" s="74">
        <v>52451</v>
      </c>
      <c r="S17" s="75">
        <v>0</v>
      </c>
      <c r="T17" s="74">
        <v>258</v>
      </c>
      <c r="U17" s="74">
        <v>634670</v>
      </c>
      <c r="V17" s="74">
        <f t="shared" si="5"/>
        <v>15009060</v>
      </c>
      <c r="W17" s="74">
        <f t="shared" si="6"/>
        <v>8424999</v>
      </c>
      <c r="X17" s="74">
        <f t="shared" si="7"/>
        <v>1217444</v>
      </c>
      <c r="Y17" s="74">
        <f t="shared" si="8"/>
        <v>0</v>
      </c>
      <c r="Z17" s="74">
        <f t="shared" si="9"/>
        <v>5417400</v>
      </c>
      <c r="AA17" s="74">
        <f t="shared" si="10"/>
        <v>1203198</v>
      </c>
      <c r="AB17" s="75">
        <v>0</v>
      </c>
      <c r="AC17" s="74">
        <f t="shared" si="11"/>
        <v>586957</v>
      </c>
      <c r="AD17" s="74">
        <f t="shared" si="12"/>
        <v>6584061</v>
      </c>
    </row>
    <row r="18" spans="1:30" s="50" customFormat="1" ht="12" customHeight="1">
      <c r="A18" s="53" t="s">
        <v>257</v>
      </c>
      <c r="B18" s="54" t="s">
        <v>320</v>
      </c>
      <c r="C18" s="53" t="s">
        <v>321</v>
      </c>
      <c r="D18" s="74">
        <f t="shared" si="1"/>
        <v>904081</v>
      </c>
      <c r="E18" s="74">
        <f t="shared" si="2"/>
        <v>75703</v>
      </c>
      <c r="F18" s="74">
        <v>7455</v>
      </c>
      <c r="G18" s="74">
        <v>0</v>
      </c>
      <c r="H18" s="74">
        <v>5500</v>
      </c>
      <c r="I18" s="74">
        <v>60014</v>
      </c>
      <c r="J18" s="75">
        <v>0</v>
      </c>
      <c r="K18" s="74">
        <v>2734</v>
      </c>
      <c r="L18" s="74">
        <v>828378</v>
      </c>
      <c r="M18" s="74">
        <f t="shared" si="3"/>
        <v>190419</v>
      </c>
      <c r="N18" s="74">
        <f t="shared" si="4"/>
        <v>15867</v>
      </c>
      <c r="O18" s="74">
        <v>0</v>
      </c>
      <c r="P18" s="74">
        <v>0</v>
      </c>
      <c r="Q18" s="74">
        <v>0</v>
      </c>
      <c r="R18" s="74">
        <v>15773</v>
      </c>
      <c r="S18" s="75">
        <v>0</v>
      </c>
      <c r="T18" s="74">
        <v>94</v>
      </c>
      <c r="U18" s="74">
        <v>174552</v>
      </c>
      <c r="V18" s="74">
        <f t="shared" si="5"/>
        <v>1094500</v>
      </c>
      <c r="W18" s="74">
        <f t="shared" si="6"/>
        <v>91570</v>
      </c>
      <c r="X18" s="74">
        <f t="shared" si="7"/>
        <v>7455</v>
      </c>
      <c r="Y18" s="74">
        <f t="shared" si="8"/>
        <v>0</v>
      </c>
      <c r="Z18" s="74">
        <f t="shared" si="9"/>
        <v>5500</v>
      </c>
      <c r="AA18" s="74">
        <f t="shared" si="10"/>
        <v>75787</v>
      </c>
      <c r="AB18" s="75">
        <v>0</v>
      </c>
      <c r="AC18" s="74">
        <f t="shared" si="11"/>
        <v>2828</v>
      </c>
      <c r="AD18" s="74">
        <f t="shared" si="12"/>
        <v>1002930</v>
      </c>
    </row>
    <row r="19" spans="1:30" s="50" customFormat="1" ht="12" customHeight="1">
      <c r="A19" s="53" t="s">
        <v>297</v>
      </c>
      <c r="B19" s="54" t="s">
        <v>322</v>
      </c>
      <c r="C19" s="53" t="s">
        <v>323</v>
      </c>
      <c r="D19" s="74">
        <f t="shared" si="1"/>
        <v>1906952</v>
      </c>
      <c r="E19" s="74">
        <f t="shared" si="2"/>
        <v>94396</v>
      </c>
      <c r="F19" s="74">
        <v>0</v>
      </c>
      <c r="G19" s="74">
        <v>893</v>
      </c>
      <c r="H19" s="74">
        <v>0</v>
      </c>
      <c r="I19" s="74">
        <v>32115</v>
      </c>
      <c r="J19" s="75">
        <v>0</v>
      </c>
      <c r="K19" s="74">
        <v>61388</v>
      </c>
      <c r="L19" s="74">
        <v>1812556</v>
      </c>
      <c r="M19" s="74">
        <f t="shared" si="3"/>
        <v>93376</v>
      </c>
      <c r="N19" s="74">
        <f t="shared" si="4"/>
        <v>10226</v>
      </c>
      <c r="O19" s="74">
        <v>0</v>
      </c>
      <c r="P19" s="74">
        <v>0</v>
      </c>
      <c r="Q19" s="74">
        <v>0</v>
      </c>
      <c r="R19" s="74">
        <v>10226</v>
      </c>
      <c r="S19" s="75">
        <v>0</v>
      </c>
      <c r="T19" s="74">
        <v>0</v>
      </c>
      <c r="U19" s="74">
        <v>83150</v>
      </c>
      <c r="V19" s="74">
        <f t="shared" si="5"/>
        <v>2000328</v>
      </c>
      <c r="W19" s="74">
        <f t="shared" si="6"/>
        <v>104622</v>
      </c>
      <c r="X19" s="74">
        <f t="shared" si="7"/>
        <v>0</v>
      </c>
      <c r="Y19" s="74">
        <f t="shared" si="8"/>
        <v>893</v>
      </c>
      <c r="Z19" s="74">
        <f t="shared" si="9"/>
        <v>0</v>
      </c>
      <c r="AA19" s="74">
        <f t="shared" si="10"/>
        <v>42341</v>
      </c>
      <c r="AB19" s="75">
        <v>0</v>
      </c>
      <c r="AC19" s="74">
        <f t="shared" si="11"/>
        <v>61388</v>
      </c>
      <c r="AD19" s="74">
        <f t="shared" si="12"/>
        <v>1895706</v>
      </c>
    </row>
    <row r="20" spans="1:30" s="50" customFormat="1" ht="12" customHeight="1">
      <c r="A20" s="53" t="s">
        <v>257</v>
      </c>
      <c r="B20" s="54" t="s">
        <v>324</v>
      </c>
      <c r="C20" s="53" t="s">
        <v>325</v>
      </c>
      <c r="D20" s="74">
        <f t="shared" si="1"/>
        <v>3282101</v>
      </c>
      <c r="E20" s="74">
        <f t="shared" si="2"/>
        <v>577476</v>
      </c>
      <c r="F20" s="74">
        <v>0</v>
      </c>
      <c r="G20" s="74">
        <v>383</v>
      </c>
      <c r="H20" s="74">
        <v>34020</v>
      </c>
      <c r="I20" s="74">
        <v>442093</v>
      </c>
      <c r="J20" s="75">
        <v>0</v>
      </c>
      <c r="K20" s="74">
        <v>100980</v>
      </c>
      <c r="L20" s="74">
        <v>2704625</v>
      </c>
      <c r="M20" s="74">
        <f t="shared" si="3"/>
        <v>162733</v>
      </c>
      <c r="N20" s="74">
        <f t="shared" si="4"/>
        <v>8223</v>
      </c>
      <c r="O20" s="74">
        <v>0</v>
      </c>
      <c r="P20" s="74">
        <v>0</v>
      </c>
      <c r="Q20" s="74">
        <v>0</v>
      </c>
      <c r="R20" s="74">
        <v>6370</v>
      </c>
      <c r="S20" s="75">
        <v>0</v>
      </c>
      <c r="T20" s="74">
        <v>1853</v>
      </c>
      <c r="U20" s="74">
        <v>154510</v>
      </c>
      <c r="V20" s="74">
        <f t="shared" si="5"/>
        <v>3444834</v>
      </c>
      <c r="W20" s="74">
        <f t="shared" si="6"/>
        <v>585699</v>
      </c>
      <c r="X20" s="74">
        <f t="shared" si="7"/>
        <v>0</v>
      </c>
      <c r="Y20" s="74">
        <f t="shared" si="8"/>
        <v>383</v>
      </c>
      <c r="Z20" s="74">
        <f t="shared" si="9"/>
        <v>34020</v>
      </c>
      <c r="AA20" s="74">
        <f t="shared" si="10"/>
        <v>448463</v>
      </c>
      <c r="AB20" s="75">
        <v>0</v>
      </c>
      <c r="AC20" s="74">
        <f t="shared" si="11"/>
        <v>102833</v>
      </c>
      <c r="AD20" s="74">
        <f t="shared" si="12"/>
        <v>2859135</v>
      </c>
    </row>
    <row r="21" spans="1:30" s="50" customFormat="1" ht="12" customHeight="1">
      <c r="A21" s="53" t="s">
        <v>297</v>
      </c>
      <c r="B21" s="54" t="s">
        <v>326</v>
      </c>
      <c r="C21" s="53" t="s">
        <v>327</v>
      </c>
      <c r="D21" s="74">
        <f t="shared" si="1"/>
        <v>3034088</v>
      </c>
      <c r="E21" s="74">
        <f t="shared" si="2"/>
        <v>1016325</v>
      </c>
      <c r="F21" s="74">
        <v>0</v>
      </c>
      <c r="G21" s="74">
        <v>0</v>
      </c>
      <c r="H21" s="74">
        <v>0</v>
      </c>
      <c r="I21" s="74">
        <v>764308</v>
      </c>
      <c r="J21" s="75">
        <v>0</v>
      </c>
      <c r="K21" s="74">
        <v>252017</v>
      </c>
      <c r="L21" s="74">
        <v>2017763</v>
      </c>
      <c r="M21" s="74">
        <f t="shared" si="3"/>
        <v>51045</v>
      </c>
      <c r="N21" s="74">
        <f t="shared" si="4"/>
        <v>6293</v>
      </c>
      <c r="O21" s="74">
        <v>0</v>
      </c>
      <c r="P21" s="74">
        <v>0</v>
      </c>
      <c r="Q21" s="74">
        <v>0</v>
      </c>
      <c r="R21" s="74">
        <v>6293</v>
      </c>
      <c r="S21" s="75">
        <v>0</v>
      </c>
      <c r="T21" s="74">
        <v>0</v>
      </c>
      <c r="U21" s="74">
        <v>44752</v>
      </c>
      <c r="V21" s="74">
        <f t="shared" si="5"/>
        <v>3085133</v>
      </c>
      <c r="W21" s="74">
        <f t="shared" si="6"/>
        <v>1022618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770601</v>
      </c>
      <c r="AB21" s="75">
        <v>0</v>
      </c>
      <c r="AC21" s="74">
        <f t="shared" si="11"/>
        <v>252017</v>
      </c>
      <c r="AD21" s="74">
        <f t="shared" si="12"/>
        <v>2062515</v>
      </c>
    </row>
    <row r="22" spans="1:30" s="50" customFormat="1" ht="12" customHeight="1">
      <c r="A22" s="53" t="s">
        <v>257</v>
      </c>
      <c r="B22" s="54" t="s">
        <v>328</v>
      </c>
      <c r="C22" s="53" t="s">
        <v>329</v>
      </c>
      <c r="D22" s="74">
        <f t="shared" si="1"/>
        <v>1349198</v>
      </c>
      <c r="E22" s="74">
        <f t="shared" si="2"/>
        <v>90683</v>
      </c>
      <c r="F22" s="74">
        <v>0</v>
      </c>
      <c r="G22" s="74">
        <v>0</v>
      </c>
      <c r="H22" s="74">
        <v>0</v>
      </c>
      <c r="I22" s="74">
        <v>25354</v>
      </c>
      <c r="J22" s="75">
        <v>0</v>
      </c>
      <c r="K22" s="74">
        <v>65329</v>
      </c>
      <c r="L22" s="74">
        <v>1258515</v>
      </c>
      <c r="M22" s="74">
        <f t="shared" si="3"/>
        <v>214887</v>
      </c>
      <c r="N22" s="74">
        <f t="shared" si="4"/>
        <v>44801</v>
      </c>
      <c r="O22" s="74">
        <v>0</v>
      </c>
      <c r="P22" s="74">
        <v>0</v>
      </c>
      <c r="Q22" s="74">
        <v>0</v>
      </c>
      <c r="R22" s="74">
        <v>5391</v>
      </c>
      <c r="S22" s="75">
        <v>0</v>
      </c>
      <c r="T22" s="74">
        <v>39410</v>
      </c>
      <c r="U22" s="74">
        <v>170086</v>
      </c>
      <c r="V22" s="74">
        <f t="shared" si="5"/>
        <v>1564085</v>
      </c>
      <c r="W22" s="74">
        <f t="shared" si="6"/>
        <v>135484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30745</v>
      </c>
      <c r="AB22" s="75">
        <v>0</v>
      </c>
      <c r="AC22" s="74">
        <f t="shared" si="11"/>
        <v>104739</v>
      </c>
      <c r="AD22" s="74">
        <f t="shared" si="12"/>
        <v>1428601</v>
      </c>
    </row>
    <row r="23" spans="1:30" s="50" customFormat="1" ht="12" customHeight="1">
      <c r="A23" s="53" t="s">
        <v>297</v>
      </c>
      <c r="B23" s="54" t="s">
        <v>330</v>
      </c>
      <c r="C23" s="53" t="s">
        <v>331</v>
      </c>
      <c r="D23" s="74">
        <f t="shared" si="1"/>
        <v>1532968</v>
      </c>
      <c r="E23" s="74">
        <f t="shared" si="2"/>
        <v>13508</v>
      </c>
      <c r="F23" s="74">
        <v>0</v>
      </c>
      <c r="G23" s="74">
        <v>0</v>
      </c>
      <c r="H23" s="74">
        <v>0</v>
      </c>
      <c r="I23" s="74">
        <v>13018</v>
      </c>
      <c r="J23" s="75">
        <v>0</v>
      </c>
      <c r="K23" s="74">
        <v>490</v>
      </c>
      <c r="L23" s="74">
        <v>1519460</v>
      </c>
      <c r="M23" s="74">
        <f t="shared" si="3"/>
        <v>110080</v>
      </c>
      <c r="N23" s="74">
        <f t="shared" si="4"/>
        <v>2962</v>
      </c>
      <c r="O23" s="74">
        <v>0</v>
      </c>
      <c r="P23" s="74">
        <v>0</v>
      </c>
      <c r="Q23" s="74">
        <v>0</v>
      </c>
      <c r="R23" s="74">
        <v>2952</v>
      </c>
      <c r="S23" s="75">
        <v>0</v>
      </c>
      <c r="T23" s="74">
        <v>10</v>
      </c>
      <c r="U23" s="74">
        <v>107118</v>
      </c>
      <c r="V23" s="74">
        <f t="shared" si="5"/>
        <v>1643048</v>
      </c>
      <c r="W23" s="74">
        <f t="shared" si="6"/>
        <v>16470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15970</v>
      </c>
      <c r="AB23" s="75">
        <v>0</v>
      </c>
      <c r="AC23" s="74">
        <f t="shared" si="11"/>
        <v>500</v>
      </c>
      <c r="AD23" s="74">
        <f t="shared" si="12"/>
        <v>1626578</v>
      </c>
    </row>
    <row r="24" spans="1:30" s="50" customFormat="1" ht="12" customHeight="1">
      <c r="A24" s="53" t="s">
        <v>257</v>
      </c>
      <c r="B24" s="54" t="s">
        <v>332</v>
      </c>
      <c r="C24" s="53" t="s">
        <v>333</v>
      </c>
      <c r="D24" s="74">
        <f t="shared" si="1"/>
        <v>1595891</v>
      </c>
      <c r="E24" s="74">
        <f t="shared" si="2"/>
        <v>62498</v>
      </c>
      <c r="F24" s="74">
        <v>0</v>
      </c>
      <c r="G24" s="74">
        <v>0</v>
      </c>
      <c r="H24" s="74">
        <v>0</v>
      </c>
      <c r="I24" s="74">
        <v>16205</v>
      </c>
      <c r="J24" s="75">
        <v>0</v>
      </c>
      <c r="K24" s="74">
        <v>46293</v>
      </c>
      <c r="L24" s="74">
        <v>1533393</v>
      </c>
      <c r="M24" s="74">
        <f t="shared" si="3"/>
        <v>106987</v>
      </c>
      <c r="N24" s="74">
        <f t="shared" si="4"/>
        <v>2382</v>
      </c>
      <c r="O24" s="74">
        <v>0</v>
      </c>
      <c r="P24" s="74">
        <v>0</v>
      </c>
      <c r="Q24" s="74">
        <v>0</v>
      </c>
      <c r="R24" s="74">
        <v>2382</v>
      </c>
      <c r="S24" s="75">
        <v>0</v>
      </c>
      <c r="T24" s="74">
        <v>0</v>
      </c>
      <c r="U24" s="74">
        <v>104605</v>
      </c>
      <c r="V24" s="74">
        <f t="shared" si="5"/>
        <v>1702878</v>
      </c>
      <c r="W24" s="74">
        <f t="shared" si="6"/>
        <v>64880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18587</v>
      </c>
      <c r="AB24" s="75">
        <v>0</v>
      </c>
      <c r="AC24" s="74">
        <f t="shared" si="11"/>
        <v>46293</v>
      </c>
      <c r="AD24" s="74">
        <f t="shared" si="12"/>
        <v>1637998</v>
      </c>
    </row>
    <row r="25" spans="1:30" s="50" customFormat="1" ht="12" customHeight="1">
      <c r="A25" s="53" t="s">
        <v>297</v>
      </c>
      <c r="B25" s="54" t="s">
        <v>334</v>
      </c>
      <c r="C25" s="53" t="s">
        <v>335</v>
      </c>
      <c r="D25" s="74">
        <f t="shared" si="1"/>
        <v>622322</v>
      </c>
      <c r="E25" s="74">
        <f t="shared" si="2"/>
        <v>77296</v>
      </c>
      <c r="F25" s="74">
        <v>0</v>
      </c>
      <c r="G25" s="74">
        <v>0</v>
      </c>
      <c r="H25" s="74">
        <v>0</v>
      </c>
      <c r="I25" s="74">
        <v>39397</v>
      </c>
      <c r="J25" s="75">
        <v>0</v>
      </c>
      <c r="K25" s="74">
        <v>37899</v>
      </c>
      <c r="L25" s="74">
        <v>545026</v>
      </c>
      <c r="M25" s="74">
        <f t="shared" si="3"/>
        <v>80271</v>
      </c>
      <c r="N25" s="74">
        <f t="shared" si="4"/>
        <v>4290</v>
      </c>
      <c r="O25" s="74">
        <v>0</v>
      </c>
      <c r="P25" s="74">
        <v>0</v>
      </c>
      <c r="Q25" s="74"/>
      <c r="R25" s="74">
        <v>4290</v>
      </c>
      <c r="S25" s="75">
        <v>0</v>
      </c>
      <c r="T25" s="74">
        <v>0</v>
      </c>
      <c r="U25" s="74">
        <v>75981</v>
      </c>
      <c r="V25" s="74">
        <f t="shared" si="5"/>
        <v>702593</v>
      </c>
      <c r="W25" s="74">
        <f t="shared" si="6"/>
        <v>81586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43687</v>
      </c>
      <c r="AB25" s="75">
        <v>0</v>
      </c>
      <c r="AC25" s="74">
        <f t="shared" si="11"/>
        <v>37899</v>
      </c>
      <c r="AD25" s="74">
        <f t="shared" si="12"/>
        <v>621007</v>
      </c>
    </row>
    <row r="26" spans="1:30" s="50" customFormat="1" ht="12" customHeight="1">
      <c r="A26" s="53" t="s">
        <v>257</v>
      </c>
      <c r="B26" s="54" t="s">
        <v>336</v>
      </c>
      <c r="C26" s="53" t="s">
        <v>337</v>
      </c>
      <c r="D26" s="74">
        <f t="shared" si="1"/>
        <v>1220667</v>
      </c>
      <c r="E26" s="74">
        <f t="shared" si="2"/>
        <v>44167</v>
      </c>
      <c r="F26" s="74">
        <v>0</v>
      </c>
      <c r="G26" s="74">
        <v>0</v>
      </c>
      <c r="H26" s="74">
        <v>0</v>
      </c>
      <c r="I26" s="74">
        <v>14195</v>
      </c>
      <c r="J26" s="75">
        <v>0</v>
      </c>
      <c r="K26" s="74">
        <v>29972</v>
      </c>
      <c r="L26" s="74">
        <v>1176500</v>
      </c>
      <c r="M26" s="74">
        <f t="shared" si="3"/>
        <v>100231</v>
      </c>
      <c r="N26" s="74">
        <f t="shared" si="4"/>
        <v>3155</v>
      </c>
      <c r="O26" s="74">
        <v>0</v>
      </c>
      <c r="P26" s="74">
        <v>0</v>
      </c>
      <c r="Q26" s="74">
        <v>0</v>
      </c>
      <c r="R26" s="74">
        <v>3155</v>
      </c>
      <c r="S26" s="75">
        <v>0</v>
      </c>
      <c r="T26" s="74">
        <v>0</v>
      </c>
      <c r="U26" s="74">
        <v>97076</v>
      </c>
      <c r="V26" s="74">
        <f t="shared" si="5"/>
        <v>1320898</v>
      </c>
      <c r="W26" s="74">
        <f t="shared" si="6"/>
        <v>47322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17350</v>
      </c>
      <c r="AB26" s="75">
        <v>0</v>
      </c>
      <c r="AC26" s="74">
        <f t="shared" si="11"/>
        <v>29972</v>
      </c>
      <c r="AD26" s="74">
        <f t="shared" si="12"/>
        <v>1273576</v>
      </c>
    </row>
    <row r="27" spans="1:30" s="50" customFormat="1" ht="12" customHeight="1">
      <c r="A27" s="53" t="s">
        <v>297</v>
      </c>
      <c r="B27" s="54" t="s">
        <v>338</v>
      </c>
      <c r="C27" s="53" t="s">
        <v>339</v>
      </c>
      <c r="D27" s="74">
        <f t="shared" si="1"/>
        <v>843026</v>
      </c>
      <c r="E27" s="74">
        <f t="shared" si="2"/>
        <v>40734</v>
      </c>
      <c r="F27" s="74">
        <v>0</v>
      </c>
      <c r="G27" s="74">
        <v>0</v>
      </c>
      <c r="H27" s="74">
        <v>0</v>
      </c>
      <c r="I27" s="74">
        <v>31876</v>
      </c>
      <c r="J27" s="75">
        <v>0</v>
      </c>
      <c r="K27" s="74">
        <v>8858</v>
      </c>
      <c r="L27" s="74">
        <v>802292</v>
      </c>
      <c r="M27" s="74">
        <f t="shared" si="3"/>
        <v>233546</v>
      </c>
      <c r="N27" s="74">
        <f t="shared" si="4"/>
        <v>51703</v>
      </c>
      <c r="O27" s="74">
        <v>0</v>
      </c>
      <c r="P27" s="74">
        <v>0</v>
      </c>
      <c r="Q27" s="74">
        <v>0</v>
      </c>
      <c r="R27" s="74">
        <v>51703</v>
      </c>
      <c r="S27" s="75">
        <v>0</v>
      </c>
      <c r="T27" s="74">
        <v>0</v>
      </c>
      <c r="U27" s="74">
        <v>181843</v>
      </c>
      <c r="V27" s="74">
        <f t="shared" si="5"/>
        <v>1076572</v>
      </c>
      <c r="W27" s="74">
        <f t="shared" si="6"/>
        <v>92437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83579</v>
      </c>
      <c r="AB27" s="75">
        <v>0</v>
      </c>
      <c r="AC27" s="74">
        <f t="shared" si="11"/>
        <v>8858</v>
      </c>
      <c r="AD27" s="74">
        <f t="shared" si="12"/>
        <v>984135</v>
      </c>
    </row>
    <row r="28" spans="1:30" s="50" customFormat="1" ht="12" customHeight="1">
      <c r="A28" s="53" t="s">
        <v>257</v>
      </c>
      <c r="B28" s="54" t="s">
        <v>340</v>
      </c>
      <c r="C28" s="53" t="s">
        <v>341</v>
      </c>
      <c r="D28" s="74">
        <f t="shared" si="1"/>
        <v>945603</v>
      </c>
      <c r="E28" s="74">
        <f t="shared" si="2"/>
        <v>117670</v>
      </c>
      <c r="F28" s="74">
        <v>53427</v>
      </c>
      <c r="G28" s="74">
        <v>615</v>
      </c>
      <c r="H28" s="74">
        <v>0</v>
      </c>
      <c r="I28" s="74">
        <v>3613</v>
      </c>
      <c r="J28" s="75">
        <v>0</v>
      </c>
      <c r="K28" s="74">
        <v>60015</v>
      </c>
      <c r="L28" s="74">
        <v>827933</v>
      </c>
      <c r="M28" s="74">
        <f t="shared" si="3"/>
        <v>151945</v>
      </c>
      <c r="N28" s="74">
        <f t="shared" si="4"/>
        <v>94540</v>
      </c>
      <c r="O28" s="74">
        <v>0</v>
      </c>
      <c r="P28" s="74">
        <v>0</v>
      </c>
      <c r="Q28" s="74">
        <v>0</v>
      </c>
      <c r="R28" s="74">
        <v>3325</v>
      </c>
      <c r="S28" s="75">
        <v>0</v>
      </c>
      <c r="T28" s="74">
        <v>91215</v>
      </c>
      <c r="U28" s="74">
        <v>57405</v>
      </c>
      <c r="V28" s="74">
        <f t="shared" si="5"/>
        <v>1097548</v>
      </c>
      <c r="W28" s="74">
        <f t="shared" si="6"/>
        <v>212210</v>
      </c>
      <c r="X28" s="74">
        <f t="shared" si="7"/>
        <v>53427</v>
      </c>
      <c r="Y28" s="74">
        <f t="shared" si="8"/>
        <v>615</v>
      </c>
      <c r="Z28" s="74">
        <f t="shared" si="9"/>
        <v>0</v>
      </c>
      <c r="AA28" s="74">
        <f t="shared" si="10"/>
        <v>6938</v>
      </c>
      <c r="AB28" s="75">
        <v>0</v>
      </c>
      <c r="AC28" s="74">
        <f t="shared" si="11"/>
        <v>151230</v>
      </c>
      <c r="AD28" s="74">
        <f t="shared" si="12"/>
        <v>885338</v>
      </c>
    </row>
    <row r="29" spans="1:30" s="50" customFormat="1" ht="12" customHeight="1">
      <c r="A29" s="53" t="s">
        <v>257</v>
      </c>
      <c r="B29" s="54" t="s">
        <v>342</v>
      </c>
      <c r="C29" s="53" t="s">
        <v>343</v>
      </c>
      <c r="D29" s="74">
        <f t="shared" si="1"/>
        <v>542758</v>
      </c>
      <c r="E29" s="74">
        <f t="shared" si="2"/>
        <v>57503</v>
      </c>
      <c r="F29" s="74">
        <v>5000</v>
      </c>
      <c r="G29" s="74">
        <v>1200</v>
      </c>
      <c r="H29" s="74">
        <v>0</v>
      </c>
      <c r="I29" s="74">
        <v>37088</v>
      </c>
      <c r="J29" s="75">
        <v>0</v>
      </c>
      <c r="K29" s="74">
        <v>14215</v>
      </c>
      <c r="L29" s="74">
        <v>485255</v>
      </c>
      <c r="M29" s="74">
        <f t="shared" si="3"/>
        <v>169502</v>
      </c>
      <c r="N29" s="74">
        <f t="shared" si="4"/>
        <v>25666</v>
      </c>
      <c r="O29" s="74">
        <v>0</v>
      </c>
      <c r="P29" s="74">
        <v>0</v>
      </c>
      <c r="Q29" s="74">
        <v>0</v>
      </c>
      <c r="R29" s="74">
        <v>7158</v>
      </c>
      <c r="S29" s="75">
        <v>0</v>
      </c>
      <c r="T29" s="74">
        <v>18508</v>
      </c>
      <c r="U29" s="74">
        <v>143836</v>
      </c>
      <c r="V29" s="74">
        <f t="shared" si="5"/>
        <v>712260</v>
      </c>
      <c r="W29" s="74">
        <f t="shared" si="6"/>
        <v>83169</v>
      </c>
      <c r="X29" s="74">
        <f t="shared" si="7"/>
        <v>5000</v>
      </c>
      <c r="Y29" s="74">
        <f t="shared" si="8"/>
        <v>1200</v>
      </c>
      <c r="Z29" s="74">
        <f t="shared" si="9"/>
        <v>0</v>
      </c>
      <c r="AA29" s="74">
        <f t="shared" si="10"/>
        <v>44246</v>
      </c>
      <c r="AB29" s="75">
        <v>0</v>
      </c>
      <c r="AC29" s="74">
        <f t="shared" si="11"/>
        <v>32723</v>
      </c>
      <c r="AD29" s="74">
        <f t="shared" si="12"/>
        <v>629091</v>
      </c>
    </row>
    <row r="30" spans="1:30" s="50" customFormat="1" ht="12" customHeight="1">
      <c r="A30" s="53" t="s">
        <v>257</v>
      </c>
      <c r="B30" s="54" t="s">
        <v>344</v>
      </c>
      <c r="C30" s="53" t="s">
        <v>345</v>
      </c>
      <c r="D30" s="74">
        <f t="shared" si="1"/>
        <v>490543</v>
      </c>
      <c r="E30" s="74">
        <f t="shared" si="2"/>
        <v>28586</v>
      </c>
      <c r="F30" s="74">
        <v>0</v>
      </c>
      <c r="G30" s="74">
        <v>0</v>
      </c>
      <c r="H30" s="74">
        <v>0</v>
      </c>
      <c r="I30" s="74">
        <v>16220</v>
      </c>
      <c r="J30" s="75">
        <v>0</v>
      </c>
      <c r="K30" s="74">
        <v>12366</v>
      </c>
      <c r="L30" s="74">
        <v>461957</v>
      </c>
      <c r="M30" s="74">
        <f t="shared" si="3"/>
        <v>92674</v>
      </c>
      <c r="N30" s="74">
        <f t="shared" si="4"/>
        <v>1378</v>
      </c>
      <c r="O30" s="74">
        <v>0</v>
      </c>
      <c r="P30" s="74">
        <v>0</v>
      </c>
      <c r="Q30" s="74">
        <v>0</v>
      </c>
      <c r="R30" s="74">
        <v>1378</v>
      </c>
      <c r="S30" s="75">
        <v>0</v>
      </c>
      <c r="T30" s="74">
        <v>0</v>
      </c>
      <c r="U30" s="74">
        <v>91296</v>
      </c>
      <c r="V30" s="74">
        <f t="shared" si="5"/>
        <v>583217</v>
      </c>
      <c r="W30" s="74">
        <f t="shared" si="6"/>
        <v>29964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17598</v>
      </c>
      <c r="AB30" s="75">
        <v>0</v>
      </c>
      <c r="AC30" s="74">
        <f t="shared" si="11"/>
        <v>12366</v>
      </c>
      <c r="AD30" s="74">
        <f t="shared" si="12"/>
        <v>553253</v>
      </c>
    </row>
    <row r="31" spans="1:30" s="50" customFormat="1" ht="12" customHeight="1">
      <c r="A31" s="53" t="s">
        <v>257</v>
      </c>
      <c r="B31" s="54" t="s">
        <v>346</v>
      </c>
      <c r="C31" s="53" t="s">
        <v>347</v>
      </c>
      <c r="D31" s="74">
        <f t="shared" si="1"/>
        <v>117679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117679</v>
      </c>
      <c r="M31" s="74">
        <f t="shared" si="3"/>
        <v>21917</v>
      </c>
      <c r="N31" s="74">
        <f t="shared" si="4"/>
        <v>3004</v>
      </c>
      <c r="O31" s="74">
        <v>1907</v>
      </c>
      <c r="P31" s="74">
        <v>442</v>
      </c>
      <c r="Q31" s="74">
        <v>0</v>
      </c>
      <c r="R31" s="74">
        <v>655</v>
      </c>
      <c r="S31" s="75">
        <v>0</v>
      </c>
      <c r="T31" s="74">
        <v>0</v>
      </c>
      <c r="U31" s="74">
        <v>18913</v>
      </c>
      <c r="V31" s="74">
        <f t="shared" si="5"/>
        <v>139596</v>
      </c>
      <c r="W31" s="74">
        <f t="shared" si="6"/>
        <v>3004</v>
      </c>
      <c r="X31" s="74">
        <f t="shared" si="7"/>
        <v>1907</v>
      </c>
      <c r="Y31" s="74">
        <f t="shared" si="8"/>
        <v>442</v>
      </c>
      <c r="Z31" s="74">
        <f t="shared" si="9"/>
        <v>0</v>
      </c>
      <c r="AA31" s="74">
        <f t="shared" si="10"/>
        <v>655</v>
      </c>
      <c r="AB31" s="75">
        <v>0</v>
      </c>
      <c r="AC31" s="74">
        <f t="shared" si="11"/>
        <v>0</v>
      </c>
      <c r="AD31" s="74">
        <f t="shared" si="12"/>
        <v>136592</v>
      </c>
    </row>
    <row r="32" spans="1:30" s="50" customFormat="1" ht="12" customHeight="1">
      <c r="A32" s="53" t="s">
        <v>257</v>
      </c>
      <c r="B32" s="54" t="s">
        <v>348</v>
      </c>
      <c r="C32" s="53" t="s">
        <v>349</v>
      </c>
      <c r="D32" s="74">
        <f t="shared" si="1"/>
        <v>191599</v>
      </c>
      <c r="E32" s="74">
        <f t="shared" si="2"/>
        <v>3212</v>
      </c>
      <c r="F32" s="74">
        <v>0</v>
      </c>
      <c r="G32" s="74">
        <v>108</v>
      </c>
      <c r="H32" s="74">
        <v>0</v>
      </c>
      <c r="I32" s="74">
        <v>433</v>
      </c>
      <c r="J32" s="75">
        <v>0</v>
      </c>
      <c r="K32" s="74">
        <v>2671</v>
      </c>
      <c r="L32" s="74">
        <v>188387</v>
      </c>
      <c r="M32" s="74">
        <f t="shared" si="3"/>
        <v>10442</v>
      </c>
      <c r="N32" s="74">
        <f t="shared" si="4"/>
        <v>619</v>
      </c>
      <c r="O32" s="74">
        <v>0</v>
      </c>
      <c r="P32" s="74">
        <v>0</v>
      </c>
      <c r="Q32" s="74">
        <v>0</v>
      </c>
      <c r="R32" s="74">
        <v>619</v>
      </c>
      <c r="S32" s="75">
        <v>0</v>
      </c>
      <c r="T32" s="74">
        <v>0</v>
      </c>
      <c r="U32" s="74">
        <v>9823</v>
      </c>
      <c r="V32" s="74">
        <f t="shared" si="5"/>
        <v>202041</v>
      </c>
      <c r="W32" s="74">
        <f t="shared" si="6"/>
        <v>3831</v>
      </c>
      <c r="X32" s="74">
        <f t="shared" si="7"/>
        <v>0</v>
      </c>
      <c r="Y32" s="74">
        <f t="shared" si="8"/>
        <v>108</v>
      </c>
      <c r="Z32" s="74">
        <f t="shared" si="9"/>
        <v>0</v>
      </c>
      <c r="AA32" s="74">
        <f t="shared" si="10"/>
        <v>1052</v>
      </c>
      <c r="AB32" s="75">
        <v>0</v>
      </c>
      <c r="AC32" s="74">
        <f t="shared" si="11"/>
        <v>2671</v>
      </c>
      <c r="AD32" s="74">
        <f t="shared" si="12"/>
        <v>198210</v>
      </c>
    </row>
    <row r="33" spans="1:30" s="50" customFormat="1" ht="12" customHeight="1">
      <c r="A33" s="53" t="s">
        <v>257</v>
      </c>
      <c r="B33" s="54" t="s">
        <v>350</v>
      </c>
      <c r="C33" s="53" t="s">
        <v>351</v>
      </c>
      <c r="D33" s="74">
        <f t="shared" si="1"/>
        <v>158504</v>
      </c>
      <c r="E33" s="74">
        <f t="shared" si="2"/>
        <v>562</v>
      </c>
      <c r="F33" s="74">
        <v>0</v>
      </c>
      <c r="G33" s="74">
        <v>0</v>
      </c>
      <c r="H33" s="74">
        <v>0</v>
      </c>
      <c r="I33" s="74">
        <v>562</v>
      </c>
      <c r="J33" s="75">
        <v>0</v>
      </c>
      <c r="K33" s="74">
        <v>0</v>
      </c>
      <c r="L33" s="74">
        <v>157942</v>
      </c>
      <c r="M33" s="74">
        <f t="shared" si="3"/>
        <v>16992</v>
      </c>
      <c r="N33" s="74">
        <f t="shared" si="4"/>
        <v>2290</v>
      </c>
      <c r="O33" s="74">
        <v>0</v>
      </c>
      <c r="P33" s="74">
        <v>0</v>
      </c>
      <c r="Q33" s="74">
        <v>0</v>
      </c>
      <c r="R33" s="74">
        <v>2290</v>
      </c>
      <c r="S33" s="75">
        <v>0</v>
      </c>
      <c r="T33" s="74">
        <v>0</v>
      </c>
      <c r="U33" s="74">
        <v>14702</v>
      </c>
      <c r="V33" s="74">
        <f t="shared" si="5"/>
        <v>175496</v>
      </c>
      <c r="W33" s="74">
        <f t="shared" si="6"/>
        <v>2852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2852</v>
      </c>
      <c r="AB33" s="75">
        <v>0</v>
      </c>
      <c r="AC33" s="74">
        <f t="shared" si="11"/>
        <v>0</v>
      </c>
      <c r="AD33" s="74">
        <f t="shared" si="12"/>
        <v>172644</v>
      </c>
    </row>
    <row r="34" spans="1:30" s="50" customFormat="1" ht="12" customHeight="1">
      <c r="A34" s="53" t="s">
        <v>257</v>
      </c>
      <c r="B34" s="54" t="s">
        <v>352</v>
      </c>
      <c r="C34" s="53" t="s">
        <v>353</v>
      </c>
      <c r="D34" s="74">
        <f t="shared" si="1"/>
        <v>269327</v>
      </c>
      <c r="E34" s="74">
        <f t="shared" si="2"/>
        <v>9570</v>
      </c>
      <c r="F34" s="74">
        <v>0</v>
      </c>
      <c r="G34" s="74">
        <v>0</v>
      </c>
      <c r="H34" s="74">
        <v>0</v>
      </c>
      <c r="I34" s="74">
        <v>4429</v>
      </c>
      <c r="J34" s="75">
        <v>0</v>
      </c>
      <c r="K34" s="74">
        <v>5141</v>
      </c>
      <c r="L34" s="74">
        <v>259757</v>
      </c>
      <c r="M34" s="74">
        <f t="shared" si="3"/>
        <v>22570</v>
      </c>
      <c r="N34" s="74">
        <f t="shared" si="4"/>
        <v>3932</v>
      </c>
      <c r="O34" s="74">
        <v>0</v>
      </c>
      <c r="P34" s="74">
        <v>0</v>
      </c>
      <c r="Q34" s="74">
        <v>0</v>
      </c>
      <c r="R34" s="74">
        <v>3932</v>
      </c>
      <c r="S34" s="75">
        <v>0</v>
      </c>
      <c r="T34" s="74">
        <v>0</v>
      </c>
      <c r="U34" s="74">
        <v>18638</v>
      </c>
      <c r="V34" s="74">
        <f t="shared" si="5"/>
        <v>291897</v>
      </c>
      <c r="W34" s="74">
        <f t="shared" si="6"/>
        <v>13502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8361</v>
      </c>
      <c r="AB34" s="75">
        <v>0</v>
      </c>
      <c r="AC34" s="74">
        <f t="shared" si="11"/>
        <v>5141</v>
      </c>
      <c r="AD34" s="74">
        <f t="shared" si="12"/>
        <v>278395</v>
      </c>
    </row>
    <row r="35" spans="1:30" s="50" customFormat="1" ht="12" customHeight="1">
      <c r="A35" s="53" t="s">
        <v>257</v>
      </c>
      <c r="B35" s="54" t="s">
        <v>354</v>
      </c>
      <c r="C35" s="53" t="s">
        <v>355</v>
      </c>
      <c r="D35" s="74">
        <f t="shared" si="1"/>
        <v>273570</v>
      </c>
      <c r="E35" s="74">
        <f t="shared" si="2"/>
        <v>1940</v>
      </c>
      <c r="F35" s="74">
        <v>0</v>
      </c>
      <c r="G35" s="74">
        <v>0</v>
      </c>
      <c r="H35" s="74">
        <v>0</v>
      </c>
      <c r="I35" s="74">
        <v>1940</v>
      </c>
      <c r="J35" s="75">
        <v>0</v>
      </c>
      <c r="K35" s="74">
        <v>0</v>
      </c>
      <c r="L35" s="74">
        <v>271630</v>
      </c>
      <c r="M35" s="74">
        <f t="shared" si="3"/>
        <v>28537</v>
      </c>
      <c r="N35" s="74">
        <f t="shared" si="4"/>
        <v>1961</v>
      </c>
      <c r="O35" s="74">
        <v>0</v>
      </c>
      <c r="P35" s="74">
        <v>0</v>
      </c>
      <c r="Q35" s="74">
        <v>0</v>
      </c>
      <c r="R35" s="74">
        <v>1961</v>
      </c>
      <c r="S35" s="75">
        <v>0</v>
      </c>
      <c r="T35" s="74">
        <v>0</v>
      </c>
      <c r="U35" s="74">
        <v>26576</v>
      </c>
      <c r="V35" s="74">
        <f t="shared" si="5"/>
        <v>302107</v>
      </c>
      <c r="W35" s="74">
        <f t="shared" si="6"/>
        <v>3901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3901</v>
      </c>
      <c r="AB35" s="75">
        <v>0</v>
      </c>
      <c r="AC35" s="74">
        <f t="shared" si="11"/>
        <v>0</v>
      </c>
      <c r="AD35" s="74">
        <f t="shared" si="12"/>
        <v>298206</v>
      </c>
    </row>
    <row r="36" spans="1:30" s="50" customFormat="1" ht="12" customHeight="1">
      <c r="A36" s="53" t="s">
        <v>257</v>
      </c>
      <c r="B36" s="54" t="s">
        <v>356</v>
      </c>
      <c r="C36" s="53" t="s">
        <v>357</v>
      </c>
      <c r="D36" s="74">
        <f t="shared" si="1"/>
        <v>649463</v>
      </c>
      <c r="E36" s="74">
        <f t="shared" si="2"/>
        <v>29778</v>
      </c>
      <c r="F36" s="74">
        <v>0</v>
      </c>
      <c r="G36" s="74">
        <v>38</v>
      </c>
      <c r="H36" s="74">
        <v>0</v>
      </c>
      <c r="I36" s="74">
        <v>19576</v>
      </c>
      <c r="J36" s="75">
        <v>0</v>
      </c>
      <c r="K36" s="74">
        <v>10164</v>
      </c>
      <c r="L36" s="74">
        <v>619685</v>
      </c>
      <c r="M36" s="74">
        <f t="shared" si="3"/>
        <v>76549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76549</v>
      </c>
      <c r="V36" s="74">
        <f t="shared" si="5"/>
        <v>726012</v>
      </c>
      <c r="W36" s="74">
        <f t="shared" si="6"/>
        <v>29778</v>
      </c>
      <c r="X36" s="74">
        <f t="shared" si="7"/>
        <v>0</v>
      </c>
      <c r="Y36" s="74">
        <f t="shared" si="8"/>
        <v>38</v>
      </c>
      <c r="Z36" s="74">
        <f t="shared" si="9"/>
        <v>0</v>
      </c>
      <c r="AA36" s="74">
        <f t="shared" si="10"/>
        <v>19576</v>
      </c>
      <c r="AB36" s="75">
        <v>0</v>
      </c>
      <c r="AC36" s="74">
        <f t="shared" si="11"/>
        <v>10164</v>
      </c>
      <c r="AD36" s="74">
        <f t="shared" si="12"/>
        <v>696234</v>
      </c>
    </row>
    <row r="37" spans="1:30" s="50" customFormat="1" ht="12" customHeight="1">
      <c r="A37" s="53" t="s">
        <v>257</v>
      </c>
      <c r="B37" s="54" t="s">
        <v>358</v>
      </c>
      <c r="C37" s="53" t="s">
        <v>359</v>
      </c>
      <c r="D37" s="74">
        <f t="shared" si="1"/>
        <v>121985</v>
      </c>
      <c r="E37" s="74">
        <f t="shared" si="2"/>
        <v>1549</v>
      </c>
      <c r="F37" s="74">
        <v>0</v>
      </c>
      <c r="G37" s="74">
        <v>0</v>
      </c>
      <c r="H37" s="74">
        <v>0</v>
      </c>
      <c r="I37" s="74">
        <v>787</v>
      </c>
      <c r="J37" s="75">
        <v>0</v>
      </c>
      <c r="K37" s="74">
        <v>762</v>
      </c>
      <c r="L37" s="74">
        <v>120436</v>
      </c>
      <c r="M37" s="74">
        <f t="shared" si="3"/>
        <v>50161</v>
      </c>
      <c r="N37" s="74">
        <f t="shared" si="4"/>
        <v>778</v>
      </c>
      <c r="O37" s="74">
        <v>0</v>
      </c>
      <c r="P37" s="74">
        <v>0</v>
      </c>
      <c r="Q37" s="74">
        <v>0</v>
      </c>
      <c r="R37" s="74">
        <v>748</v>
      </c>
      <c r="S37" s="75">
        <v>0</v>
      </c>
      <c r="T37" s="74">
        <v>30</v>
      </c>
      <c r="U37" s="74">
        <v>49383</v>
      </c>
      <c r="V37" s="74">
        <f t="shared" si="5"/>
        <v>172146</v>
      </c>
      <c r="W37" s="74">
        <f t="shared" si="6"/>
        <v>2327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1535</v>
      </c>
      <c r="AB37" s="75">
        <v>0</v>
      </c>
      <c r="AC37" s="74">
        <f t="shared" si="11"/>
        <v>792</v>
      </c>
      <c r="AD37" s="74">
        <f t="shared" si="12"/>
        <v>169819</v>
      </c>
    </row>
    <row r="38" spans="1:30" s="50" customFormat="1" ht="12" customHeight="1">
      <c r="A38" s="53" t="s">
        <v>257</v>
      </c>
      <c r="B38" s="54" t="s">
        <v>360</v>
      </c>
      <c r="C38" s="53" t="s">
        <v>361</v>
      </c>
      <c r="D38" s="74">
        <f t="shared" si="1"/>
        <v>353371</v>
      </c>
      <c r="E38" s="74">
        <f t="shared" si="2"/>
        <v>1372</v>
      </c>
      <c r="F38" s="74">
        <v>0</v>
      </c>
      <c r="G38" s="74">
        <v>0</v>
      </c>
      <c r="H38" s="74">
        <v>0</v>
      </c>
      <c r="I38" s="74">
        <v>832</v>
      </c>
      <c r="J38" s="75">
        <v>0</v>
      </c>
      <c r="K38" s="74">
        <v>540</v>
      </c>
      <c r="L38" s="74">
        <v>351999</v>
      </c>
      <c r="M38" s="74">
        <f t="shared" si="3"/>
        <v>87806</v>
      </c>
      <c r="N38" s="74">
        <f t="shared" si="4"/>
        <v>1398</v>
      </c>
      <c r="O38" s="74">
        <v>0</v>
      </c>
      <c r="P38" s="74">
        <v>0</v>
      </c>
      <c r="Q38" s="74">
        <v>0</v>
      </c>
      <c r="R38" s="74">
        <v>1393</v>
      </c>
      <c r="S38" s="75">
        <v>0</v>
      </c>
      <c r="T38" s="74">
        <v>5</v>
      </c>
      <c r="U38" s="74">
        <v>86408</v>
      </c>
      <c r="V38" s="74">
        <f t="shared" si="5"/>
        <v>441177</v>
      </c>
      <c r="W38" s="74">
        <f t="shared" si="6"/>
        <v>2770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2225</v>
      </c>
      <c r="AB38" s="75">
        <v>0</v>
      </c>
      <c r="AC38" s="74">
        <f t="shared" si="11"/>
        <v>545</v>
      </c>
      <c r="AD38" s="74">
        <f t="shared" si="12"/>
        <v>438407</v>
      </c>
    </row>
    <row r="39" spans="1:30" s="50" customFormat="1" ht="12" customHeight="1">
      <c r="A39" s="53" t="s">
        <v>257</v>
      </c>
      <c r="B39" s="54" t="s">
        <v>362</v>
      </c>
      <c r="C39" s="53" t="s">
        <v>363</v>
      </c>
      <c r="D39" s="74">
        <f t="shared" si="1"/>
        <v>662592</v>
      </c>
      <c r="E39" s="74">
        <f t="shared" si="2"/>
        <v>40681</v>
      </c>
      <c r="F39" s="74">
        <v>0</v>
      </c>
      <c r="G39" s="74">
        <v>0</v>
      </c>
      <c r="H39" s="74">
        <v>0</v>
      </c>
      <c r="I39" s="74">
        <v>40621</v>
      </c>
      <c r="J39" s="75">
        <v>0</v>
      </c>
      <c r="K39" s="74">
        <v>60</v>
      </c>
      <c r="L39" s="74">
        <v>621911</v>
      </c>
      <c r="M39" s="74">
        <f t="shared" si="3"/>
        <v>100497</v>
      </c>
      <c r="N39" s="74">
        <f t="shared" si="4"/>
        <v>14183</v>
      </c>
      <c r="O39" s="74">
        <v>0</v>
      </c>
      <c r="P39" s="74">
        <v>0</v>
      </c>
      <c r="Q39" s="74">
        <v>0</v>
      </c>
      <c r="R39" s="74">
        <v>14183</v>
      </c>
      <c r="S39" s="75">
        <v>0</v>
      </c>
      <c r="T39" s="74">
        <v>0</v>
      </c>
      <c r="U39" s="74">
        <v>86314</v>
      </c>
      <c r="V39" s="74">
        <f t="shared" si="5"/>
        <v>763089</v>
      </c>
      <c r="W39" s="74">
        <f t="shared" si="6"/>
        <v>54864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54804</v>
      </c>
      <c r="AB39" s="75">
        <v>0</v>
      </c>
      <c r="AC39" s="74">
        <f t="shared" si="11"/>
        <v>60</v>
      </c>
      <c r="AD39" s="74">
        <f t="shared" si="12"/>
        <v>708225</v>
      </c>
    </row>
    <row r="40" spans="1:30" s="50" customFormat="1" ht="12" customHeight="1">
      <c r="A40" s="53" t="s">
        <v>257</v>
      </c>
      <c r="B40" s="54" t="s">
        <v>364</v>
      </c>
      <c r="C40" s="53" t="s">
        <v>365</v>
      </c>
      <c r="D40" s="74">
        <f t="shared" si="1"/>
        <v>59953</v>
      </c>
      <c r="E40" s="74">
        <f t="shared" si="2"/>
        <v>2629</v>
      </c>
      <c r="F40" s="74">
        <v>0</v>
      </c>
      <c r="G40" s="74">
        <v>78</v>
      </c>
      <c r="H40" s="74">
        <v>0</v>
      </c>
      <c r="I40" s="74"/>
      <c r="J40" s="75">
        <v>0</v>
      </c>
      <c r="K40" s="74">
        <v>2551</v>
      </c>
      <c r="L40" s="74">
        <v>57324</v>
      </c>
      <c r="M40" s="74">
        <f t="shared" si="3"/>
        <v>6338</v>
      </c>
      <c r="N40" s="74">
        <f t="shared" si="4"/>
        <v>3520</v>
      </c>
      <c r="O40" s="74">
        <v>0</v>
      </c>
      <c r="P40" s="74">
        <v>0</v>
      </c>
      <c r="Q40" s="74">
        <v>0</v>
      </c>
      <c r="R40" s="74">
        <v>3520</v>
      </c>
      <c r="S40" s="75">
        <v>0</v>
      </c>
      <c r="T40" s="74">
        <v>0</v>
      </c>
      <c r="U40" s="74">
        <v>2818</v>
      </c>
      <c r="V40" s="74">
        <f t="shared" si="5"/>
        <v>66291</v>
      </c>
      <c r="W40" s="74">
        <f t="shared" si="6"/>
        <v>6149</v>
      </c>
      <c r="X40" s="74">
        <f t="shared" si="7"/>
        <v>0</v>
      </c>
      <c r="Y40" s="74">
        <f t="shared" si="8"/>
        <v>78</v>
      </c>
      <c r="Z40" s="74">
        <f t="shared" si="9"/>
        <v>0</v>
      </c>
      <c r="AA40" s="74">
        <f t="shared" si="10"/>
        <v>3520</v>
      </c>
      <c r="AB40" s="75">
        <v>0</v>
      </c>
      <c r="AC40" s="74">
        <f t="shared" si="11"/>
        <v>2551</v>
      </c>
      <c r="AD40" s="74">
        <f t="shared" si="12"/>
        <v>60142</v>
      </c>
    </row>
    <row r="41" spans="1:30" s="50" customFormat="1" ht="12" customHeight="1">
      <c r="A41" s="53" t="s">
        <v>257</v>
      </c>
      <c r="B41" s="54" t="s">
        <v>366</v>
      </c>
      <c r="C41" s="53" t="s">
        <v>367</v>
      </c>
      <c r="D41" s="74">
        <f t="shared" si="1"/>
        <v>308683</v>
      </c>
      <c r="E41" s="74">
        <f t="shared" si="2"/>
        <v>308683</v>
      </c>
      <c r="F41" s="74">
        <v>10766</v>
      </c>
      <c r="G41" s="74">
        <v>0</v>
      </c>
      <c r="H41" s="74">
        <v>46500</v>
      </c>
      <c r="I41" s="74">
        <v>251417</v>
      </c>
      <c r="J41" s="75">
        <v>1446405</v>
      </c>
      <c r="K41" s="74">
        <v>0</v>
      </c>
      <c r="L41" s="74">
        <v>0</v>
      </c>
      <c r="M41" s="74">
        <f t="shared" si="3"/>
        <v>0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100240</v>
      </c>
      <c r="T41" s="74">
        <v>0</v>
      </c>
      <c r="U41" s="74">
        <v>0</v>
      </c>
      <c r="V41" s="74">
        <f t="shared" si="5"/>
        <v>308683</v>
      </c>
      <c r="W41" s="74">
        <f t="shared" si="6"/>
        <v>308683</v>
      </c>
      <c r="X41" s="74">
        <f t="shared" si="7"/>
        <v>10766</v>
      </c>
      <c r="Y41" s="74">
        <f t="shared" si="8"/>
        <v>0</v>
      </c>
      <c r="Z41" s="74">
        <f t="shared" si="9"/>
        <v>46500</v>
      </c>
      <c r="AA41" s="74">
        <f t="shared" si="10"/>
        <v>251417</v>
      </c>
      <c r="AB41" s="75">
        <f aca="true" t="shared" si="13" ref="AB41:AB47">+SUM(J41,S41)</f>
        <v>1546645</v>
      </c>
      <c r="AC41" s="74">
        <f t="shared" si="11"/>
        <v>0</v>
      </c>
      <c r="AD41" s="74">
        <f t="shared" si="12"/>
        <v>0</v>
      </c>
    </row>
    <row r="42" spans="1:30" s="50" customFormat="1" ht="12" customHeight="1">
      <c r="A42" s="53" t="s">
        <v>257</v>
      </c>
      <c r="B42" s="54" t="s">
        <v>368</v>
      </c>
      <c r="C42" s="53" t="s">
        <v>369</v>
      </c>
      <c r="D42" s="74">
        <f t="shared" si="1"/>
        <v>363796</v>
      </c>
      <c r="E42" s="74">
        <f t="shared" si="2"/>
        <v>363796</v>
      </c>
      <c r="F42" s="74">
        <v>0</v>
      </c>
      <c r="G42" s="74">
        <v>0</v>
      </c>
      <c r="H42" s="74">
        <v>66900</v>
      </c>
      <c r="I42" s="74">
        <v>296759</v>
      </c>
      <c r="J42" s="75">
        <v>2118883</v>
      </c>
      <c r="K42" s="74">
        <v>137</v>
      </c>
      <c r="L42" s="74">
        <v>0</v>
      </c>
      <c r="M42" s="74">
        <f t="shared" si="3"/>
        <v>0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169315</v>
      </c>
      <c r="T42" s="74">
        <v>0</v>
      </c>
      <c r="U42" s="74">
        <v>0</v>
      </c>
      <c r="V42" s="74">
        <f t="shared" si="5"/>
        <v>363796</v>
      </c>
      <c r="W42" s="74">
        <f t="shared" si="6"/>
        <v>363796</v>
      </c>
      <c r="X42" s="74">
        <f t="shared" si="7"/>
        <v>0</v>
      </c>
      <c r="Y42" s="74">
        <f t="shared" si="8"/>
        <v>0</v>
      </c>
      <c r="Z42" s="74">
        <f t="shared" si="9"/>
        <v>66900</v>
      </c>
      <c r="AA42" s="74">
        <f t="shared" si="10"/>
        <v>296759</v>
      </c>
      <c r="AB42" s="75">
        <f t="shared" si="13"/>
        <v>2288198</v>
      </c>
      <c r="AC42" s="74">
        <f t="shared" si="11"/>
        <v>137</v>
      </c>
      <c r="AD42" s="74">
        <f t="shared" si="12"/>
        <v>0</v>
      </c>
    </row>
    <row r="43" spans="1:30" s="50" customFormat="1" ht="12" customHeight="1">
      <c r="A43" s="53" t="s">
        <v>257</v>
      </c>
      <c r="B43" s="54" t="s">
        <v>370</v>
      </c>
      <c r="C43" s="53" t="s">
        <v>371</v>
      </c>
      <c r="D43" s="74">
        <f t="shared" si="1"/>
        <v>0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/>
      <c r="L43" s="74">
        <v>0</v>
      </c>
      <c r="M43" s="74">
        <f t="shared" si="3"/>
        <v>75655</v>
      </c>
      <c r="N43" s="74">
        <f t="shared" si="4"/>
        <v>75655</v>
      </c>
      <c r="O43" s="74">
        <v>0</v>
      </c>
      <c r="P43" s="74">
        <v>0</v>
      </c>
      <c r="Q43" s="74">
        <v>0</v>
      </c>
      <c r="R43" s="74">
        <v>0</v>
      </c>
      <c r="S43" s="75">
        <v>110000</v>
      </c>
      <c r="T43" s="74">
        <v>75655</v>
      </c>
      <c r="U43" s="74">
        <v>0</v>
      </c>
      <c r="V43" s="74">
        <f t="shared" si="5"/>
        <v>75655</v>
      </c>
      <c r="W43" s="74">
        <f t="shared" si="6"/>
        <v>75655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f t="shared" si="13"/>
        <v>110000</v>
      </c>
      <c r="AC43" s="74">
        <f t="shared" si="11"/>
        <v>75655</v>
      </c>
      <c r="AD43" s="74">
        <f t="shared" si="12"/>
        <v>0</v>
      </c>
    </row>
    <row r="44" spans="1:30" s="50" customFormat="1" ht="12" customHeight="1">
      <c r="A44" s="53" t="s">
        <v>257</v>
      </c>
      <c r="B44" s="54" t="s">
        <v>372</v>
      </c>
      <c r="C44" s="53" t="s">
        <v>373</v>
      </c>
      <c r="D44" s="74">
        <f t="shared" si="1"/>
        <v>24661</v>
      </c>
      <c r="E44" s="74">
        <f t="shared" si="2"/>
        <v>24661</v>
      </c>
      <c r="F44" s="74">
        <v>0</v>
      </c>
      <c r="G44" s="74">
        <v>0</v>
      </c>
      <c r="H44" s="74">
        <v>0</v>
      </c>
      <c r="I44" s="74">
        <v>12583</v>
      </c>
      <c r="J44" s="75">
        <v>210421</v>
      </c>
      <c r="K44" s="74">
        <v>12078</v>
      </c>
      <c r="L44" s="74">
        <v>0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0</v>
      </c>
      <c r="V44" s="74">
        <f t="shared" si="5"/>
        <v>24661</v>
      </c>
      <c r="W44" s="74">
        <f t="shared" si="6"/>
        <v>24661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12583</v>
      </c>
      <c r="AB44" s="75">
        <f t="shared" si="13"/>
        <v>210421</v>
      </c>
      <c r="AC44" s="74">
        <f t="shared" si="11"/>
        <v>12078</v>
      </c>
      <c r="AD44" s="74">
        <f t="shared" si="12"/>
        <v>0</v>
      </c>
    </row>
    <row r="45" spans="1:30" s="50" customFormat="1" ht="12" customHeight="1">
      <c r="A45" s="53" t="s">
        <v>257</v>
      </c>
      <c r="B45" s="54" t="s">
        <v>374</v>
      </c>
      <c r="C45" s="53" t="s">
        <v>375</v>
      </c>
      <c r="D45" s="74">
        <f t="shared" si="1"/>
        <v>53985</v>
      </c>
      <c r="E45" s="74">
        <f t="shared" si="2"/>
        <v>53985</v>
      </c>
      <c r="F45" s="74">
        <v>0</v>
      </c>
      <c r="G45" s="74">
        <v>0</v>
      </c>
      <c r="H45" s="74">
        <v>0</v>
      </c>
      <c r="I45" s="74">
        <v>32578</v>
      </c>
      <c r="J45" s="75">
        <v>267282</v>
      </c>
      <c r="K45" s="74">
        <v>21407</v>
      </c>
      <c r="L45" s="74">
        <v>0</v>
      </c>
      <c r="M45" s="74">
        <f t="shared" si="3"/>
        <v>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0</v>
      </c>
      <c r="V45" s="74">
        <f t="shared" si="5"/>
        <v>53985</v>
      </c>
      <c r="W45" s="74">
        <f t="shared" si="6"/>
        <v>53985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32578</v>
      </c>
      <c r="AB45" s="75">
        <f t="shared" si="13"/>
        <v>267282</v>
      </c>
      <c r="AC45" s="74">
        <f t="shared" si="11"/>
        <v>21407</v>
      </c>
      <c r="AD45" s="74">
        <f t="shared" si="12"/>
        <v>0</v>
      </c>
    </row>
    <row r="46" spans="1:30" s="50" customFormat="1" ht="12" customHeight="1">
      <c r="A46" s="53" t="s">
        <v>257</v>
      </c>
      <c r="B46" s="54" t="s">
        <v>376</v>
      </c>
      <c r="C46" s="53" t="s">
        <v>377</v>
      </c>
      <c r="D46" s="74">
        <f t="shared" si="1"/>
        <v>80281</v>
      </c>
      <c r="E46" s="74">
        <f t="shared" si="2"/>
        <v>43428</v>
      </c>
      <c r="F46" s="74">
        <v>0</v>
      </c>
      <c r="G46" s="74">
        <v>0</v>
      </c>
      <c r="H46" s="74">
        <v>0</v>
      </c>
      <c r="I46" s="74">
        <v>7147</v>
      </c>
      <c r="J46" s="75">
        <v>368077</v>
      </c>
      <c r="K46" s="74">
        <v>36281</v>
      </c>
      <c r="L46" s="74">
        <v>36853</v>
      </c>
      <c r="M46" s="74">
        <f t="shared" si="3"/>
        <v>0</v>
      </c>
      <c r="N46" s="74">
        <f t="shared" si="4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0</v>
      </c>
      <c r="V46" s="74">
        <f t="shared" si="5"/>
        <v>80281</v>
      </c>
      <c r="W46" s="74">
        <f t="shared" si="6"/>
        <v>43428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7147</v>
      </c>
      <c r="AB46" s="75">
        <f t="shared" si="13"/>
        <v>368077</v>
      </c>
      <c r="AC46" s="74">
        <f t="shared" si="11"/>
        <v>36281</v>
      </c>
      <c r="AD46" s="74">
        <f t="shared" si="12"/>
        <v>36853</v>
      </c>
    </row>
    <row r="47" spans="1:30" s="50" customFormat="1" ht="12" customHeight="1">
      <c r="A47" s="53" t="s">
        <v>257</v>
      </c>
      <c r="B47" s="54" t="s">
        <v>378</v>
      </c>
      <c r="C47" s="53" t="s">
        <v>379</v>
      </c>
      <c r="D47" s="74">
        <f t="shared" si="1"/>
        <v>26698</v>
      </c>
      <c r="E47" s="74">
        <f t="shared" si="2"/>
        <v>521</v>
      </c>
      <c r="F47" s="74">
        <v>521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26177</v>
      </c>
      <c r="M47" s="74">
        <f t="shared" si="3"/>
        <v>0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0</v>
      </c>
      <c r="V47" s="74">
        <f t="shared" si="5"/>
        <v>26698</v>
      </c>
      <c r="W47" s="74">
        <f t="shared" si="6"/>
        <v>521</v>
      </c>
      <c r="X47" s="74">
        <f t="shared" si="7"/>
        <v>521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t="shared" si="13"/>
        <v>0</v>
      </c>
      <c r="AC47" s="74">
        <f t="shared" si="11"/>
        <v>0</v>
      </c>
      <c r="AD47" s="74">
        <f t="shared" si="12"/>
        <v>26177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380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381</v>
      </c>
      <c r="B2" s="148" t="s">
        <v>382</v>
      </c>
      <c r="C2" s="154" t="s">
        <v>383</v>
      </c>
      <c r="D2" s="132" t="s">
        <v>384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385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386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4" t="s">
        <v>387</v>
      </c>
      <c r="E3" s="80"/>
      <c r="F3" s="80"/>
      <c r="G3" s="80"/>
      <c r="H3" s="80"/>
      <c r="I3" s="80"/>
      <c r="J3" s="80"/>
      <c r="K3" s="85"/>
      <c r="L3" s="81" t="s">
        <v>388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389</v>
      </c>
      <c r="AE3" s="90" t="s">
        <v>299</v>
      </c>
      <c r="AF3" s="134" t="s">
        <v>387</v>
      </c>
      <c r="AG3" s="80"/>
      <c r="AH3" s="80"/>
      <c r="AI3" s="80"/>
      <c r="AJ3" s="80"/>
      <c r="AK3" s="80"/>
      <c r="AL3" s="80"/>
      <c r="AM3" s="85"/>
      <c r="AN3" s="81" t="s">
        <v>388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389</v>
      </c>
      <c r="BG3" s="90" t="s">
        <v>299</v>
      </c>
      <c r="BH3" s="134" t="s">
        <v>387</v>
      </c>
      <c r="BI3" s="80"/>
      <c r="BJ3" s="80"/>
      <c r="BK3" s="80"/>
      <c r="BL3" s="80"/>
      <c r="BM3" s="80"/>
      <c r="BN3" s="80"/>
      <c r="BO3" s="85"/>
      <c r="BP3" s="81" t="s">
        <v>388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389</v>
      </c>
      <c r="CI3" s="90" t="s">
        <v>299</v>
      </c>
    </row>
    <row r="4" spans="1:87" s="45" customFormat="1" ht="13.5" customHeight="1">
      <c r="A4" s="149"/>
      <c r="B4" s="149"/>
      <c r="C4" s="155"/>
      <c r="D4" s="90" t="s">
        <v>299</v>
      </c>
      <c r="E4" s="95" t="s">
        <v>390</v>
      </c>
      <c r="F4" s="89"/>
      <c r="G4" s="93"/>
      <c r="H4" s="80"/>
      <c r="I4" s="94"/>
      <c r="J4" s="135" t="s">
        <v>391</v>
      </c>
      <c r="K4" s="146" t="s">
        <v>392</v>
      </c>
      <c r="L4" s="90" t="s">
        <v>299</v>
      </c>
      <c r="M4" s="134" t="s">
        <v>393</v>
      </c>
      <c r="N4" s="87"/>
      <c r="O4" s="87"/>
      <c r="P4" s="87"/>
      <c r="Q4" s="88"/>
      <c r="R4" s="134" t="s">
        <v>394</v>
      </c>
      <c r="S4" s="80"/>
      <c r="T4" s="80"/>
      <c r="U4" s="94"/>
      <c r="V4" s="95" t="s">
        <v>395</v>
      </c>
      <c r="W4" s="134" t="s">
        <v>396</v>
      </c>
      <c r="X4" s="86"/>
      <c r="Y4" s="87"/>
      <c r="Z4" s="87"/>
      <c r="AA4" s="88"/>
      <c r="AB4" s="95" t="s">
        <v>397</v>
      </c>
      <c r="AC4" s="95" t="s">
        <v>398</v>
      </c>
      <c r="AD4" s="90"/>
      <c r="AE4" s="90"/>
      <c r="AF4" s="90" t="s">
        <v>299</v>
      </c>
      <c r="AG4" s="95" t="s">
        <v>390</v>
      </c>
      <c r="AH4" s="89"/>
      <c r="AI4" s="93"/>
      <c r="AJ4" s="80"/>
      <c r="AK4" s="94"/>
      <c r="AL4" s="135" t="s">
        <v>391</v>
      </c>
      <c r="AM4" s="146" t="s">
        <v>392</v>
      </c>
      <c r="AN4" s="90" t="s">
        <v>299</v>
      </c>
      <c r="AO4" s="134" t="s">
        <v>393</v>
      </c>
      <c r="AP4" s="87"/>
      <c r="AQ4" s="87"/>
      <c r="AR4" s="87"/>
      <c r="AS4" s="88"/>
      <c r="AT4" s="134" t="s">
        <v>394</v>
      </c>
      <c r="AU4" s="80"/>
      <c r="AV4" s="80"/>
      <c r="AW4" s="94"/>
      <c r="AX4" s="95" t="s">
        <v>395</v>
      </c>
      <c r="AY4" s="134" t="s">
        <v>396</v>
      </c>
      <c r="AZ4" s="96"/>
      <c r="BA4" s="96"/>
      <c r="BB4" s="97"/>
      <c r="BC4" s="88"/>
      <c r="BD4" s="95" t="s">
        <v>397</v>
      </c>
      <c r="BE4" s="95" t="s">
        <v>398</v>
      </c>
      <c r="BF4" s="90"/>
      <c r="BG4" s="90"/>
      <c r="BH4" s="90" t="s">
        <v>299</v>
      </c>
      <c r="BI4" s="95" t="s">
        <v>390</v>
      </c>
      <c r="BJ4" s="89"/>
      <c r="BK4" s="93"/>
      <c r="BL4" s="80"/>
      <c r="BM4" s="94"/>
      <c r="BN4" s="135" t="s">
        <v>391</v>
      </c>
      <c r="BO4" s="146" t="s">
        <v>392</v>
      </c>
      <c r="BP4" s="90" t="s">
        <v>299</v>
      </c>
      <c r="BQ4" s="134" t="s">
        <v>393</v>
      </c>
      <c r="BR4" s="87"/>
      <c r="BS4" s="87"/>
      <c r="BT4" s="87"/>
      <c r="BU4" s="88"/>
      <c r="BV4" s="134" t="s">
        <v>394</v>
      </c>
      <c r="BW4" s="80"/>
      <c r="BX4" s="80"/>
      <c r="BY4" s="94"/>
      <c r="BZ4" s="95" t="s">
        <v>395</v>
      </c>
      <c r="CA4" s="134" t="s">
        <v>396</v>
      </c>
      <c r="CB4" s="87"/>
      <c r="CC4" s="87"/>
      <c r="CD4" s="87"/>
      <c r="CE4" s="88"/>
      <c r="CF4" s="95" t="s">
        <v>397</v>
      </c>
      <c r="CG4" s="95" t="s">
        <v>398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299</v>
      </c>
      <c r="F5" s="135" t="s">
        <v>399</v>
      </c>
      <c r="G5" s="135" t="s">
        <v>400</v>
      </c>
      <c r="H5" s="135" t="s">
        <v>401</v>
      </c>
      <c r="I5" s="135" t="s">
        <v>389</v>
      </c>
      <c r="J5" s="98"/>
      <c r="K5" s="147"/>
      <c r="L5" s="90"/>
      <c r="M5" s="90" t="s">
        <v>299</v>
      </c>
      <c r="N5" s="90" t="s">
        <v>402</v>
      </c>
      <c r="O5" s="90" t="s">
        <v>403</v>
      </c>
      <c r="P5" s="90" t="s">
        <v>404</v>
      </c>
      <c r="Q5" s="90" t="s">
        <v>405</v>
      </c>
      <c r="R5" s="90" t="s">
        <v>299</v>
      </c>
      <c r="S5" s="95" t="s">
        <v>406</v>
      </c>
      <c r="T5" s="95" t="s">
        <v>407</v>
      </c>
      <c r="U5" s="95" t="s">
        <v>408</v>
      </c>
      <c r="V5" s="90"/>
      <c r="W5" s="90" t="s">
        <v>299</v>
      </c>
      <c r="X5" s="95" t="s">
        <v>406</v>
      </c>
      <c r="Y5" s="95" t="s">
        <v>407</v>
      </c>
      <c r="Z5" s="95" t="s">
        <v>408</v>
      </c>
      <c r="AA5" s="95" t="s">
        <v>389</v>
      </c>
      <c r="AB5" s="90"/>
      <c r="AC5" s="90"/>
      <c r="AD5" s="90"/>
      <c r="AE5" s="90"/>
      <c r="AF5" s="90"/>
      <c r="AG5" s="90" t="s">
        <v>299</v>
      </c>
      <c r="AH5" s="135" t="s">
        <v>399</v>
      </c>
      <c r="AI5" s="135" t="s">
        <v>400</v>
      </c>
      <c r="AJ5" s="135" t="s">
        <v>401</v>
      </c>
      <c r="AK5" s="135" t="s">
        <v>389</v>
      </c>
      <c r="AL5" s="98"/>
      <c r="AM5" s="147"/>
      <c r="AN5" s="90"/>
      <c r="AO5" s="90" t="s">
        <v>299</v>
      </c>
      <c r="AP5" s="90" t="s">
        <v>402</v>
      </c>
      <c r="AQ5" s="90" t="s">
        <v>403</v>
      </c>
      <c r="AR5" s="90" t="s">
        <v>404</v>
      </c>
      <c r="AS5" s="90" t="s">
        <v>405</v>
      </c>
      <c r="AT5" s="90" t="s">
        <v>299</v>
      </c>
      <c r="AU5" s="95" t="s">
        <v>406</v>
      </c>
      <c r="AV5" s="95" t="s">
        <v>407</v>
      </c>
      <c r="AW5" s="95" t="s">
        <v>408</v>
      </c>
      <c r="AX5" s="90"/>
      <c r="AY5" s="90" t="s">
        <v>299</v>
      </c>
      <c r="AZ5" s="95" t="s">
        <v>406</v>
      </c>
      <c r="BA5" s="95" t="s">
        <v>407</v>
      </c>
      <c r="BB5" s="95" t="s">
        <v>408</v>
      </c>
      <c r="BC5" s="95" t="s">
        <v>389</v>
      </c>
      <c r="BD5" s="90"/>
      <c r="BE5" s="90"/>
      <c r="BF5" s="90"/>
      <c r="BG5" s="90"/>
      <c r="BH5" s="90"/>
      <c r="BI5" s="90" t="s">
        <v>299</v>
      </c>
      <c r="BJ5" s="135" t="s">
        <v>399</v>
      </c>
      <c r="BK5" s="135" t="s">
        <v>400</v>
      </c>
      <c r="BL5" s="135" t="s">
        <v>401</v>
      </c>
      <c r="BM5" s="135" t="s">
        <v>389</v>
      </c>
      <c r="BN5" s="98"/>
      <c r="BO5" s="147"/>
      <c r="BP5" s="90"/>
      <c r="BQ5" s="90" t="s">
        <v>299</v>
      </c>
      <c r="BR5" s="90" t="s">
        <v>402</v>
      </c>
      <c r="BS5" s="90" t="s">
        <v>403</v>
      </c>
      <c r="BT5" s="90" t="s">
        <v>404</v>
      </c>
      <c r="BU5" s="90" t="s">
        <v>405</v>
      </c>
      <c r="BV5" s="90" t="s">
        <v>299</v>
      </c>
      <c r="BW5" s="95" t="s">
        <v>406</v>
      </c>
      <c r="BX5" s="95" t="s">
        <v>407</v>
      </c>
      <c r="BY5" s="95" t="s">
        <v>408</v>
      </c>
      <c r="BZ5" s="90"/>
      <c r="CA5" s="90" t="s">
        <v>299</v>
      </c>
      <c r="CB5" s="95" t="s">
        <v>406</v>
      </c>
      <c r="CC5" s="95" t="s">
        <v>407</v>
      </c>
      <c r="CD5" s="95" t="s">
        <v>408</v>
      </c>
      <c r="CE5" s="95" t="s">
        <v>389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296</v>
      </c>
      <c r="E6" s="101" t="s">
        <v>296</v>
      </c>
      <c r="F6" s="102" t="s">
        <v>296</v>
      </c>
      <c r="G6" s="102" t="s">
        <v>296</v>
      </c>
      <c r="H6" s="102" t="s">
        <v>296</v>
      </c>
      <c r="I6" s="102" t="s">
        <v>296</v>
      </c>
      <c r="J6" s="102" t="s">
        <v>296</v>
      </c>
      <c r="K6" s="102" t="s">
        <v>296</v>
      </c>
      <c r="L6" s="101" t="s">
        <v>296</v>
      </c>
      <c r="M6" s="101" t="s">
        <v>296</v>
      </c>
      <c r="N6" s="101" t="s">
        <v>296</v>
      </c>
      <c r="O6" s="101" t="s">
        <v>296</v>
      </c>
      <c r="P6" s="101" t="s">
        <v>296</v>
      </c>
      <c r="Q6" s="101" t="s">
        <v>296</v>
      </c>
      <c r="R6" s="101" t="s">
        <v>296</v>
      </c>
      <c r="S6" s="101" t="s">
        <v>296</v>
      </c>
      <c r="T6" s="101" t="s">
        <v>296</v>
      </c>
      <c r="U6" s="101" t="s">
        <v>296</v>
      </c>
      <c r="V6" s="101" t="s">
        <v>296</v>
      </c>
      <c r="W6" s="101" t="s">
        <v>296</v>
      </c>
      <c r="X6" s="101" t="s">
        <v>296</v>
      </c>
      <c r="Y6" s="101" t="s">
        <v>296</v>
      </c>
      <c r="Z6" s="101" t="s">
        <v>296</v>
      </c>
      <c r="AA6" s="101" t="s">
        <v>296</v>
      </c>
      <c r="AB6" s="101" t="s">
        <v>296</v>
      </c>
      <c r="AC6" s="101" t="s">
        <v>296</v>
      </c>
      <c r="AD6" s="101" t="s">
        <v>296</v>
      </c>
      <c r="AE6" s="101" t="s">
        <v>296</v>
      </c>
      <c r="AF6" s="101" t="s">
        <v>296</v>
      </c>
      <c r="AG6" s="101" t="s">
        <v>296</v>
      </c>
      <c r="AH6" s="102" t="s">
        <v>296</v>
      </c>
      <c r="AI6" s="102" t="s">
        <v>296</v>
      </c>
      <c r="AJ6" s="102" t="s">
        <v>296</v>
      </c>
      <c r="AK6" s="102" t="s">
        <v>296</v>
      </c>
      <c r="AL6" s="102" t="s">
        <v>296</v>
      </c>
      <c r="AM6" s="102" t="s">
        <v>296</v>
      </c>
      <c r="AN6" s="101" t="s">
        <v>296</v>
      </c>
      <c r="AO6" s="101" t="s">
        <v>296</v>
      </c>
      <c r="AP6" s="101" t="s">
        <v>296</v>
      </c>
      <c r="AQ6" s="101" t="s">
        <v>296</v>
      </c>
      <c r="AR6" s="101" t="s">
        <v>296</v>
      </c>
      <c r="AS6" s="101" t="s">
        <v>296</v>
      </c>
      <c r="AT6" s="101" t="s">
        <v>296</v>
      </c>
      <c r="AU6" s="101" t="s">
        <v>296</v>
      </c>
      <c r="AV6" s="101" t="s">
        <v>296</v>
      </c>
      <c r="AW6" s="101" t="s">
        <v>296</v>
      </c>
      <c r="AX6" s="101" t="s">
        <v>296</v>
      </c>
      <c r="AY6" s="101" t="s">
        <v>296</v>
      </c>
      <c r="AZ6" s="101" t="s">
        <v>296</v>
      </c>
      <c r="BA6" s="101" t="s">
        <v>296</v>
      </c>
      <c r="BB6" s="101" t="s">
        <v>296</v>
      </c>
      <c r="BC6" s="101" t="s">
        <v>296</v>
      </c>
      <c r="BD6" s="101" t="s">
        <v>296</v>
      </c>
      <c r="BE6" s="101" t="s">
        <v>296</v>
      </c>
      <c r="BF6" s="101" t="s">
        <v>296</v>
      </c>
      <c r="BG6" s="101" t="s">
        <v>296</v>
      </c>
      <c r="BH6" s="101" t="s">
        <v>296</v>
      </c>
      <c r="BI6" s="101" t="s">
        <v>296</v>
      </c>
      <c r="BJ6" s="102" t="s">
        <v>296</v>
      </c>
      <c r="BK6" s="102" t="s">
        <v>296</v>
      </c>
      <c r="BL6" s="102" t="s">
        <v>296</v>
      </c>
      <c r="BM6" s="102" t="s">
        <v>296</v>
      </c>
      <c r="BN6" s="102" t="s">
        <v>296</v>
      </c>
      <c r="BO6" s="102" t="s">
        <v>296</v>
      </c>
      <c r="BP6" s="101" t="s">
        <v>296</v>
      </c>
      <c r="BQ6" s="101" t="s">
        <v>296</v>
      </c>
      <c r="BR6" s="102" t="s">
        <v>296</v>
      </c>
      <c r="BS6" s="102" t="s">
        <v>296</v>
      </c>
      <c r="BT6" s="102" t="s">
        <v>296</v>
      </c>
      <c r="BU6" s="102" t="s">
        <v>296</v>
      </c>
      <c r="BV6" s="101" t="s">
        <v>296</v>
      </c>
      <c r="BW6" s="101" t="s">
        <v>296</v>
      </c>
      <c r="BX6" s="101" t="s">
        <v>296</v>
      </c>
      <c r="BY6" s="101" t="s">
        <v>296</v>
      </c>
      <c r="BZ6" s="101" t="s">
        <v>296</v>
      </c>
      <c r="CA6" s="101" t="s">
        <v>296</v>
      </c>
      <c r="CB6" s="101" t="s">
        <v>296</v>
      </c>
      <c r="CC6" s="101" t="s">
        <v>296</v>
      </c>
      <c r="CD6" s="101" t="s">
        <v>296</v>
      </c>
      <c r="CE6" s="101" t="s">
        <v>296</v>
      </c>
      <c r="CF6" s="101" t="s">
        <v>296</v>
      </c>
      <c r="CG6" s="101" t="s">
        <v>296</v>
      </c>
      <c r="CH6" s="101" t="s">
        <v>296</v>
      </c>
      <c r="CI6" s="101" t="s">
        <v>296</v>
      </c>
    </row>
    <row r="7" spans="1:87" s="50" customFormat="1" ht="12" customHeight="1">
      <c r="A7" s="48" t="s">
        <v>297</v>
      </c>
      <c r="B7" s="63" t="s">
        <v>409</v>
      </c>
      <c r="C7" s="48" t="s">
        <v>299</v>
      </c>
      <c r="D7" s="70">
        <f aca="true" t="shared" si="0" ref="D7:AI7">SUM(D8:D47)</f>
        <v>14695006</v>
      </c>
      <c r="E7" s="70">
        <f t="shared" si="0"/>
        <v>14562108</v>
      </c>
      <c r="F7" s="70">
        <f t="shared" si="0"/>
        <v>56777</v>
      </c>
      <c r="G7" s="70">
        <f t="shared" si="0"/>
        <v>13098900</v>
      </c>
      <c r="H7" s="70">
        <f t="shared" si="0"/>
        <v>1290973</v>
      </c>
      <c r="I7" s="70">
        <f t="shared" si="0"/>
        <v>115458</v>
      </c>
      <c r="J7" s="70">
        <f t="shared" si="0"/>
        <v>132898</v>
      </c>
      <c r="K7" s="70">
        <f t="shared" si="0"/>
        <v>198708</v>
      </c>
      <c r="L7" s="70">
        <f t="shared" si="0"/>
        <v>109188619</v>
      </c>
      <c r="M7" s="70">
        <f t="shared" si="0"/>
        <v>54940542</v>
      </c>
      <c r="N7" s="70">
        <f t="shared" si="0"/>
        <v>10151056</v>
      </c>
      <c r="O7" s="70">
        <f t="shared" si="0"/>
        <v>33258313</v>
      </c>
      <c r="P7" s="70">
        <f t="shared" si="0"/>
        <v>10970594</v>
      </c>
      <c r="Q7" s="70">
        <f t="shared" si="0"/>
        <v>560579</v>
      </c>
      <c r="R7" s="70">
        <f t="shared" si="0"/>
        <v>26885109</v>
      </c>
      <c r="S7" s="70">
        <f t="shared" si="0"/>
        <v>5829081</v>
      </c>
      <c r="T7" s="70">
        <f t="shared" si="0"/>
        <v>13477377</v>
      </c>
      <c r="U7" s="70">
        <f t="shared" si="0"/>
        <v>7578651</v>
      </c>
      <c r="V7" s="70">
        <f t="shared" si="0"/>
        <v>951002</v>
      </c>
      <c r="W7" s="70">
        <f t="shared" si="0"/>
        <v>26297234</v>
      </c>
      <c r="X7" s="70">
        <f t="shared" si="0"/>
        <v>11771896</v>
      </c>
      <c r="Y7" s="70">
        <f t="shared" si="0"/>
        <v>12006086</v>
      </c>
      <c r="Z7" s="70">
        <f t="shared" si="0"/>
        <v>2320877</v>
      </c>
      <c r="AA7" s="70">
        <f t="shared" si="0"/>
        <v>198375</v>
      </c>
      <c r="AB7" s="70">
        <f t="shared" si="0"/>
        <v>4212360</v>
      </c>
      <c r="AC7" s="70">
        <f t="shared" si="0"/>
        <v>114732</v>
      </c>
      <c r="AD7" s="70">
        <f t="shared" si="0"/>
        <v>4092988</v>
      </c>
      <c r="AE7" s="70">
        <f t="shared" si="0"/>
        <v>127976613</v>
      </c>
      <c r="AF7" s="70">
        <f t="shared" si="0"/>
        <v>156772</v>
      </c>
      <c r="AG7" s="70">
        <f t="shared" si="0"/>
        <v>137872</v>
      </c>
      <c r="AH7" s="70">
        <f t="shared" si="0"/>
        <v>0</v>
      </c>
      <c r="AI7" s="70">
        <f t="shared" si="0"/>
        <v>137872</v>
      </c>
      <c r="AJ7" s="70">
        <f aca="true" t="shared" si="1" ref="AJ7:BO7">SUM(AJ8:AJ47)</f>
        <v>0</v>
      </c>
      <c r="AK7" s="70">
        <f t="shared" si="1"/>
        <v>0</v>
      </c>
      <c r="AL7" s="70">
        <f t="shared" si="1"/>
        <v>18900</v>
      </c>
      <c r="AM7" s="70">
        <f t="shared" si="1"/>
        <v>63128</v>
      </c>
      <c r="AN7" s="70">
        <f t="shared" si="1"/>
        <v>6698086</v>
      </c>
      <c r="AO7" s="70">
        <f t="shared" si="1"/>
        <v>3007239</v>
      </c>
      <c r="AP7" s="70">
        <f t="shared" si="1"/>
        <v>833727</v>
      </c>
      <c r="AQ7" s="70">
        <f t="shared" si="1"/>
        <v>1503137</v>
      </c>
      <c r="AR7" s="70">
        <f t="shared" si="1"/>
        <v>670375</v>
      </c>
      <c r="AS7" s="70">
        <f t="shared" si="1"/>
        <v>0</v>
      </c>
      <c r="AT7" s="70">
        <f t="shared" si="1"/>
        <v>1551404</v>
      </c>
      <c r="AU7" s="70">
        <f t="shared" si="1"/>
        <v>397797</v>
      </c>
      <c r="AV7" s="70">
        <f t="shared" si="1"/>
        <v>1081217</v>
      </c>
      <c r="AW7" s="70">
        <f t="shared" si="1"/>
        <v>72390</v>
      </c>
      <c r="AX7" s="70">
        <f t="shared" si="1"/>
        <v>23786</v>
      </c>
      <c r="AY7" s="70">
        <f t="shared" si="1"/>
        <v>2113453</v>
      </c>
      <c r="AZ7" s="70">
        <f t="shared" si="1"/>
        <v>1379689</v>
      </c>
      <c r="BA7" s="70">
        <f t="shared" si="1"/>
        <v>679605</v>
      </c>
      <c r="BB7" s="70">
        <f t="shared" si="1"/>
        <v>33053</v>
      </c>
      <c r="BC7" s="70">
        <f t="shared" si="1"/>
        <v>21106</v>
      </c>
      <c r="BD7" s="70">
        <f t="shared" si="1"/>
        <v>316427</v>
      </c>
      <c r="BE7" s="70">
        <f t="shared" si="1"/>
        <v>2204</v>
      </c>
      <c r="BF7" s="70">
        <f t="shared" si="1"/>
        <v>235092</v>
      </c>
      <c r="BG7" s="70">
        <f t="shared" si="1"/>
        <v>7089950</v>
      </c>
      <c r="BH7" s="70">
        <f t="shared" si="1"/>
        <v>14851778</v>
      </c>
      <c r="BI7" s="70">
        <f t="shared" si="1"/>
        <v>14699980</v>
      </c>
      <c r="BJ7" s="70">
        <f t="shared" si="1"/>
        <v>56777</v>
      </c>
      <c r="BK7" s="70">
        <f t="shared" si="1"/>
        <v>13236772</v>
      </c>
      <c r="BL7" s="70">
        <f t="shared" si="1"/>
        <v>1290973</v>
      </c>
      <c r="BM7" s="70">
        <f t="shared" si="1"/>
        <v>115458</v>
      </c>
      <c r="BN7" s="70">
        <f t="shared" si="1"/>
        <v>151798</v>
      </c>
      <c r="BO7" s="70">
        <f t="shared" si="1"/>
        <v>261836</v>
      </c>
      <c r="BP7" s="70">
        <f aca="true" t="shared" si="2" ref="BP7:CU7">SUM(BP8:BP47)</f>
        <v>115886705</v>
      </c>
      <c r="BQ7" s="70">
        <f t="shared" si="2"/>
        <v>57947781</v>
      </c>
      <c r="BR7" s="70">
        <f t="shared" si="2"/>
        <v>10984783</v>
      </c>
      <c r="BS7" s="70">
        <f t="shared" si="2"/>
        <v>34761450</v>
      </c>
      <c r="BT7" s="70">
        <f t="shared" si="2"/>
        <v>11640969</v>
      </c>
      <c r="BU7" s="70">
        <f t="shared" si="2"/>
        <v>560579</v>
      </c>
      <c r="BV7" s="70">
        <f t="shared" si="2"/>
        <v>28436513</v>
      </c>
      <c r="BW7" s="70">
        <f t="shared" si="2"/>
        <v>6226878</v>
      </c>
      <c r="BX7" s="70">
        <f t="shared" si="2"/>
        <v>14558594</v>
      </c>
      <c r="BY7" s="70">
        <f t="shared" si="2"/>
        <v>7651041</v>
      </c>
      <c r="BZ7" s="70">
        <f t="shared" si="2"/>
        <v>974788</v>
      </c>
      <c r="CA7" s="70">
        <f t="shared" si="2"/>
        <v>28410687</v>
      </c>
      <c r="CB7" s="70">
        <f t="shared" si="2"/>
        <v>13151585</v>
      </c>
      <c r="CC7" s="70">
        <f t="shared" si="2"/>
        <v>12685691</v>
      </c>
      <c r="CD7" s="70">
        <f t="shared" si="2"/>
        <v>2353930</v>
      </c>
      <c r="CE7" s="70">
        <f t="shared" si="2"/>
        <v>219481</v>
      </c>
      <c r="CF7" s="70">
        <f t="shared" si="2"/>
        <v>4528787</v>
      </c>
      <c r="CG7" s="70">
        <f t="shared" si="2"/>
        <v>116936</v>
      </c>
      <c r="CH7" s="70">
        <f t="shared" si="2"/>
        <v>4328080</v>
      </c>
      <c r="CI7" s="70">
        <f t="shared" si="2"/>
        <v>135066563</v>
      </c>
    </row>
    <row r="8" spans="1:87" s="50" customFormat="1" ht="12" customHeight="1">
      <c r="A8" s="51" t="s">
        <v>297</v>
      </c>
      <c r="B8" s="64" t="s">
        <v>410</v>
      </c>
      <c r="C8" s="51" t="s">
        <v>411</v>
      </c>
      <c r="D8" s="72">
        <f aca="true" t="shared" si="3" ref="D8:D47">+SUM(E8,J8)</f>
        <v>1761438</v>
      </c>
      <c r="E8" s="72">
        <f aca="true" t="shared" si="4" ref="E8:E47">+SUM(F8:I8)</f>
        <v>1761438</v>
      </c>
      <c r="F8" s="72">
        <v>56777</v>
      </c>
      <c r="G8" s="72">
        <v>1456600</v>
      </c>
      <c r="H8" s="72">
        <v>132603</v>
      </c>
      <c r="I8" s="72">
        <v>115458</v>
      </c>
      <c r="J8" s="72">
        <v>0</v>
      </c>
      <c r="K8" s="73">
        <v>0</v>
      </c>
      <c r="L8" s="72">
        <f aca="true" t="shared" si="5" ref="L8:L47">+SUM(M8,R8,V8,W8,AC8)</f>
        <v>41481695</v>
      </c>
      <c r="M8" s="72">
        <f aca="true" t="shared" si="6" ref="M8:M47">+SUM(N8:Q8)</f>
        <v>23919976</v>
      </c>
      <c r="N8" s="72">
        <v>5996876</v>
      </c>
      <c r="O8" s="72">
        <v>15548817</v>
      </c>
      <c r="P8" s="72">
        <v>2086017</v>
      </c>
      <c r="Q8" s="72">
        <v>288266</v>
      </c>
      <c r="R8" s="72">
        <f aca="true" t="shared" si="7" ref="R8:R47">+SUM(S8:U8)</f>
        <v>12209072</v>
      </c>
      <c r="S8" s="72">
        <v>3697251</v>
      </c>
      <c r="T8" s="72">
        <v>1925387</v>
      </c>
      <c r="U8" s="72">
        <v>6586434</v>
      </c>
      <c r="V8" s="72">
        <v>908</v>
      </c>
      <c r="W8" s="72">
        <f aca="true" t="shared" si="8" ref="W8:W47">+SUM(X8:AA8)</f>
        <v>5307325</v>
      </c>
      <c r="X8" s="72">
        <v>2764707</v>
      </c>
      <c r="Y8" s="72">
        <v>2211054</v>
      </c>
      <c r="Z8" s="72">
        <v>214439</v>
      </c>
      <c r="AA8" s="72">
        <v>117125</v>
      </c>
      <c r="AB8" s="73">
        <v>0</v>
      </c>
      <c r="AC8" s="72">
        <v>44414</v>
      </c>
      <c r="AD8" s="72">
        <v>1384041</v>
      </c>
      <c r="AE8" s="72">
        <f aca="true" t="shared" si="9" ref="AE8:AE47">+SUM(D8,L8,AD8)</f>
        <v>44627174</v>
      </c>
      <c r="AF8" s="72">
        <f aca="true" t="shared" si="10" ref="AF8:AF47">+SUM(AG8,AL8)</f>
        <v>0</v>
      </c>
      <c r="AG8" s="72">
        <f aca="true" t="shared" si="11" ref="AG8:AG47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7">+SUM(AO8,AT8,AX8,AY8,BE8)</f>
        <v>1477984</v>
      </c>
      <c r="AO8" s="72">
        <f aca="true" t="shared" si="13" ref="AO8:AO47">+SUM(AP8:AS8)</f>
        <v>1024178</v>
      </c>
      <c r="AP8" s="72">
        <v>227312</v>
      </c>
      <c r="AQ8" s="72">
        <v>696958</v>
      </c>
      <c r="AR8" s="72">
        <v>99908</v>
      </c>
      <c r="AS8" s="72">
        <v>0</v>
      </c>
      <c r="AT8" s="72">
        <f aca="true" t="shared" si="14" ref="AT8:AT47">+SUM(AU8:AW8)</f>
        <v>437644</v>
      </c>
      <c r="AU8" s="72">
        <v>221759</v>
      </c>
      <c r="AV8" s="72">
        <v>143555</v>
      </c>
      <c r="AW8" s="72">
        <v>72330</v>
      </c>
      <c r="AX8" s="72">
        <v>0</v>
      </c>
      <c r="AY8" s="72">
        <f aca="true" t="shared" si="15" ref="AY8:AY47">+SUM(AZ8:BC8)</f>
        <v>16162</v>
      </c>
      <c r="AZ8" s="72">
        <v>1779</v>
      </c>
      <c r="BA8" s="72">
        <v>14383</v>
      </c>
      <c r="BB8" s="72">
        <v>0</v>
      </c>
      <c r="BC8" s="72">
        <v>0</v>
      </c>
      <c r="BD8" s="73">
        <v>0</v>
      </c>
      <c r="BE8" s="72">
        <v>0</v>
      </c>
      <c r="BF8" s="72">
        <v>6714</v>
      </c>
      <c r="BG8" s="72">
        <f aca="true" t="shared" si="16" ref="BG8:BG47">+SUM(BF8,AN8,AF8)</f>
        <v>1484698</v>
      </c>
      <c r="BH8" s="72">
        <f aca="true" t="shared" si="17" ref="BH8:BH40">SUM(D8,AF8)</f>
        <v>1761438</v>
      </c>
      <c r="BI8" s="72">
        <f aca="true" t="shared" si="18" ref="BI8:BI40">SUM(E8,AG8)</f>
        <v>1761438</v>
      </c>
      <c r="BJ8" s="72">
        <f aca="true" t="shared" si="19" ref="BJ8:BJ40">SUM(F8,AH8)</f>
        <v>56777</v>
      </c>
      <c r="BK8" s="72">
        <f aca="true" t="shared" si="20" ref="BK8:BK40">SUM(G8,AI8)</f>
        <v>1456600</v>
      </c>
      <c r="BL8" s="72">
        <f aca="true" t="shared" si="21" ref="BL8:BL40">SUM(H8,AJ8)</f>
        <v>132603</v>
      </c>
      <c r="BM8" s="72">
        <f aca="true" t="shared" si="22" ref="BM8:BM40">SUM(I8,AK8)</f>
        <v>115458</v>
      </c>
      <c r="BN8" s="72">
        <f aca="true" t="shared" si="23" ref="BN8:BN40">SUM(J8,AL8)</f>
        <v>0</v>
      </c>
      <c r="BO8" s="73">
        <f aca="true" t="shared" si="24" ref="BO8:BO40">SUM(K8,AM8)</f>
        <v>0</v>
      </c>
      <c r="BP8" s="72">
        <f aca="true" t="shared" si="25" ref="BP8:BP40">SUM(L8,AN8)</f>
        <v>42959679</v>
      </c>
      <c r="BQ8" s="72">
        <f aca="true" t="shared" si="26" ref="BQ8:BQ40">SUM(M8,AO8)</f>
        <v>24944154</v>
      </c>
      <c r="BR8" s="72">
        <f aca="true" t="shared" si="27" ref="BR8:BR40">SUM(N8,AP8)</f>
        <v>6224188</v>
      </c>
      <c r="BS8" s="72">
        <f aca="true" t="shared" si="28" ref="BS8:BS40">SUM(O8,AQ8)</f>
        <v>16245775</v>
      </c>
      <c r="BT8" s="72">
        <f aca="true" t="shared" si="29" ref="BT8:BT40">SUM(P8,AR8)</f>
        <v>2185925</v>
      </c>
      <c r="BU8" s="72">
        <f aca="true" t="shared" si="30" ref="BU8:BU40">SUM(Q8,AS8)</f>
        <v>288266</v>
      </c>
      <c r="BV8" s="72">
        <f aca="true" t="shared" si="31" ref="BV8:BV40">SUM(R8,AT8)</f>
        <v>12646716</v>
      </c>
      <c r="BW8" s="72">
        <f aca="true" t="shared" si="32" ref="BW8:BW40">SUM(S8,AU8)</f>
        <v>3919010</v>
      </c>
      <c r="BX8" s="72">
        <f aca="true" t="shared" si="33" ref="BX8:BX40">SUM(T8,AV8)</f>
        <v>2068942</v>
      </c>
      <c r="BY8" s="72">
        <f aca="true" t="shared" si="34" ref="BY8:BY40">SUM(U8,AW8)</f>
        <v>6658764</v>
      </c>
      <c r="BZ8" s="72">
        <f aca="true" t="shared" si="35" ref="BZ8:BZ40">SUM(V8,AX8)</f>
        <v>908</v>
      </c>
      <c r="CA8" s="72">
        <f aca="true" t="shared" si="36" ref="CA8:CA40">SUM(W8,AY8)</f>
        <v>5323487</v>
      </c>
      <c r="CB8" s="72">
        <f aca="true" t="shared" si="37" ref="CB8:CB40">SUM(X8,AZ8)</f>
        <v>2766486</v>
      </c>
      <c r="CC8" s="72">
        <f aca="true" t="shared" si="38" ref="CC8:CC40">SUM(Y8,BA8)</f>
        <v>2225437</v>
      </c>
      <c r="CD8" s="72">
        <f aca="true" t="shared" si="39" ref="CD8:CD40">SUM(Z8,BB8)</f>
        <v>214439</v>
      </c>
      <c r="CE8" s="72">
        <f aca="true" t="shared" si="40" ref="CE8:CE40">SUM(AA8,BC8)</f>
        <v>117125</v>
      </c>
      <c r="CF8" s="73">
        <f aca="true" t="shared" si="41" ref="CF8:CF40">SUM(AB8,BD8)</f>
        <v>0</v>
      </c>
      <c r="CG8" s="72">
        <f aca="true" t="shared" si="42" ref="CG8:CG40">SUM(AC8,BE8)</f>
        <v>44414</v>
      </c>
      <c r="CH8" s="72">
        <f aca="true" t="shared" si="43" ref="CH8:CH40">SUM(AD8,BF8)</f>
        <v>1390755</v>
      </c>
      <c r="CI8" s="72">
        <f aca="true" t="shared" si="44" ref="CI8:CI40">SUM(AE8,BG8)</f>
        <v>46111872</v>
      </c>
    </row>
    <row r="9" spans="1:87" s="50" customFormat="1" ht="12" customHeight="1">
      <c r="A9" s="51" t="s">
        <v>297</v>
      </c>
      <c r="B9" s="64" t="s">
        <v>412</v>
      </c>
      <c r="C9" s="51" t="s">
        <v>303</v>
      </c>
      <c r="D9" s="72">
        <f t="shared" si="3"/>
        <v>3701265</v>
      </c>
      <c r="E9" s="72">
        <f t="shared" si="4"/>
        <v>3701265</v>
      </c>
      <c r="F9" s="72">
        <v>0</v>
      </c>
      <c r="G9" s="72">
        <v>3701265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15361762</v>
      </c>
      <c r="M9" s="72">
        <f t="shared" si="6"/>
        <v>10316862</v>
      </c>
      <c r="N9" s="72">
        <v>466538</v>
      </c>
      <c r="O9" s="72">
        <v>6820120</v>
      </c>
      <c r="P9" s="72">
        <v>2952321</v>
      </c>
      <c r="Q9" s="72">
        <v>77883</v>
      </c>
      <c r="R9" s="72">
        <f t="shared" si="7"/>
        <v>2705194</v>
      </c>
      <c r="S9" s="72">
        <v>734069</v>
      </c>
      <c r="T9" s="72">
        <v>1558019</v>
      </c>
      <c r="U9" s="72">
        <v>413106</v>
      </c>
      <c r="V9" s="72">
        <v>610771</v>
      </c>
      <c r="W9" s="72">
        <f t="shared" si="8"/>
        <v>1726895</v>
      </c>
      <c r="X9" s="72">
        <v>845287</v>
      </c>
      <c r="Y9" s="72">
        <v>881608</v>
      </c>
      <c r="Z9" s="72">
        <v>0</v>
      </c>
      <c r="AA9" s="72">
        <v>0</v>
      </c>
      <c r="AB9" s="73">
        <v>0</v>
      </c>
      <c r="AC9" s="72">
        <v>2040</v>
      </c>
      <c r="AD9" s="72">
        <v>1244707</v>
      </c>
      <c r="AE9" s="72">
        <f t="shared" si="9"/>
        <v>20307734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901702</v>
      </c>
      <c r="AO9" s="72">
        <f t="shared" si="13"/>
        <v>778220</v>
      </c>
      <c r="AP9" s="72">
        <v>34541</v>
      </c>
      <c r="AQ9" s="72">
        <v>659916</v>
      </c>
      <c r="AR9" s="72">
        <v>83763</v>
      </c>
      <c r="AS9" s="72">
        <v>0</v>
      </c>
      <c r="AT9" s="72">
        <f t="shared" si="14"/>
        <v>123482</v>
      </c>
      <c r="AU9" s="72">
        <v>99111</v>
      </c>
      <c r="AV9" s="72">
        <v>24371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901702</v>
      </c>
      <c r="BH9" s="72">
        <f t="shared" si="17"/>
        <v>3701265</v>
      </c>
      <c r="BI9" s="72">
        <f t="shared" si="18"/>
        <v>3701265</v>
      </c>
      <c r="BJ9" s="72">
        <f t="shared" si="19"/>
        <v>0</v>
      </c>
      <c r="BK9" s="72">
        <f t="shared" si="20"/>
        <v>3701265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16263464</v>
      </c>
      <c r="BQ9" s="72">
        <f t="shared" si="26"/>
        <v>11095082</v>
      </c>
      <c r="BR9" s="72">
        <f t="shared" si="27"/>
        <v>501079</v>
      </c>
      <c r="BS9" s="72">
        <f t="shared" si="28"/>
        <v>7480036</v>
      </c>
      <c r="BT9" s="72">
        <f t="shared" si="29"/>
        <v>3036084</v>
      </c>
      <c r="BU9" s="72">
        <f t="shared" si="30"/>
        <v>77883</v>
      </c>
      <c r="BV9" s="72">
        <f t="shared" si="31"/>
        <v>2828676</v>
      </c>
      <c r="BW9" s="72">
        <f t="shared" si="32"/>
        <v>833180</v>
      </c>
      <c r="BX9" s="72">
        <f t="shared" si="33"/>
        <v>1582390</v>
      </c>
      <c r="BY9" s="72">
        <f t="shared" si="34"/>
        <v>413106</v>
      </c>
      <c r="BZ9" s="72">
        <f t="shared" si="35"/>
        <v>610771</v>
      </c>
      <c r="CA9" s="72">
        <f t="shared" si="36"/>
        <v>1726895</v>
      </c>
      <c r="CB9" s="72">
        <f t="shared" si="37"/>
        <v>845287</v>
      </c>
      <c r="CC9" s="72">
        <f t="shared" si="38"/>
        <v>881608</v>
      </c>
      <c r="CD9" s="72">
        <f t="shared" si="39"/>
        <v>0</v>
      </c>
      <c r="CE9" s="72">
        <f t="shared" si="40"/>
        <v>0</v>
      </c>
      <c r="CF9" s="73">
        <f t="shared" si="41"/>
        <v>0</v>
      </c>
      <c r="CG9" s="72">
        <f t="shared" si="42"/>
        <v>2040</v>
      </c>
      <c r="CH9" s="72">
        <f t="shared" si="43"/>
        <v>1244707</v>
      </c>
      <c r="CI9" s="72">
        <f t="shared" si="44"/>
        <v>21209436</v>
      </c>
    </row>
    <row r="10" spans="1:87" s="50" customFormat="1" ht="12" customHeight="1">
      <c r="A10" s="51" t="s">
        <v>297</v>
      </c>
      <c r="B10" s="64" t="s">
        <v>413</v>
      </c>
      <c r="C10" s="51" t="s">
        <v>414</v>
      </c>
      <c r="D10" s="72">
        <f t="shared" si="3"/>
        <v>214504</v>
      </c>
      <c r="E10" s="72">
        <f t="shared" si="4"/>
        <v>214504</v>
      </c>
      <c r="F10" s="72">
        <v>0</v>
      </c>
      <c r="G10" s="72">
        <v>214504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6153703</v>
      </c>
      <c r="M10" s="72">
        <f t="shared" si="6"/>
        <v>2360227</v>
      </c>
      <c r="N10" s="72">
        <v>488904</v>
      </c>
      <c r="O10" s="72">
        <v>1281266</v>
      </c>
      <c r="P10" s="72">
        <v>573198</v>
      </c>
      <c r="Q10" s="72">
        <v>16859</v>
      </c>
      <c r="R10" s="72">
        <f t="shared" si="7"/>
        <v>1122690</v>
      </c>
      <c r="S10" s="72">
        <v>91370</v>
      </c>
      <c r="T10" s="72">
        <v>947450</v>
      </c>
      <c r="U10" s="72">
        <v>83870</v>
      </c>
      <c r="V10" s="72">
        <v>20223</v>
      </c>
      <c r="W10" s="72">
        <f t="shared" si="8"/>
        <v>2649174</v>
      </c>
      <c r="X10" s="72">
        <v>879466</v>
      </c>
      <c r="Y10" s="72">
        <v>1397501</v>
      </c>
      <c r="Z10" s="72">
        <v>372207</v>
      </c>
      <c r="AA10" s="72">
        <v>0</v>
      </c>
      <c r="AB10" s="73">
        <v>0</v>
      </c>
      <c r="AC10" s="72">
        <v>1389</v>
      </c>
      <c r="AD10" s="72">
        <v>507615</v>
      </c>
      <c r="AE10" s="72">
        <f t="shared" si="9"/>
        <v>6875822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392072</v>
      </c>
      <c r="AO10" s="72">
        <f t="shared" si="13"/>
        <v>25288</v>
      </c>
      <c r="AP10" s="72">
        <v>25288</v>
      </c>
      <c r="AQ10" s="72">
        <v>0</v>
      </c>
      <c r="AR10" s="72">
        <v>0</v>
      </c>
      <c r="AS10" s="72">
        <v>0</v>
      </c>
      <c r="AT10" s="72">
        <f t="shared" si="14"/>
        <v>23195</v>
      </c>
      <c r="AU10" s="72">
        <v>105</v>
      </c>
      <c r="AV10" s="72">
        <v>23090</v>
      </c>
      <c r="AW10" s="72">
        <v>0</v>
      </c>
      <c r="AX10" s="72"/>
      <c r="AY10" s="72">
        <f t="shared" si="15"/>
        <v>343589</v>
      </c>
      <c r="AZ10" s="72">
        <v>133644</v>
      </c>
      <c r="BA10" s="72">
        <v>209945</v>
      </c>
      <c r="BB10" s="72">
        <v>0</v>
      </c>
      <c r="BC10" s="72">
        <v>0</v>
      </c>
      <c r="BD10" s="73">
        <v>0</v>
      </c>
      <c r="BE10" s="72">
        <v>0</v>
      </c>
      <c r="BF10" s="72">
        <v>38469</v>
      </c>
      <c r="BG10" s="72">
        <f t="shared" si="16"/>
        <v>430541</v>
      </c>
      <c r="BH10" s="72">
        <f t="shared" si="17"/>
        <v>214504</v>
      </c>
      <c r="BI10" s="72">
        <f t="shared" si="18"/>
        <v>214504</v>
      </c>
      <c r="BJ10" s="72">
        <f t="shared" si="19"/>
        <v>0</v>
      </c>
      <c r="BK10" s="72">
        <f t="shared" si="20"/>
        <v>214504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6545775</v>
      </c>
      <c r="BQ10" s="72">
        <f t="shared" si="26"/>
        <v>2385515</v>
      </c>
      <c r="BR10" s="72">
        <f t="shared" si="27"/>
        <v>514192</v>
      </c>
      <c r="BS10" s="72">
        <f t="shared" si="28"/>
        <v>1281266</v>
      </c>
      <c r="BT10" s="72">
        <f t="shared" si="29"/>
        <v>573198</v>
      </c>
      <c r="BU10" s="72">
        <f t="shared" si="30"/>
        <v>16859</v>
      </c>
      <c r="BV10" s="72">
        <f t="shared" si="31"/>
        <v>1145885</v>
      </c>
      <c r="BW10" s="72">
        <f t="shared" si="32"/>
        <v>91475</v>
      </c>
      <c r="BX10" s="72">
        <f t="shared" si="33"/>
        <v>970540</v>
      </c>
      <c r="BY10" s="72">
        <f t="shared" si="34"/>
        <v>83870</v>
      </c>
      <c r="BZ10" s="72">
        <f t="shared" si="35"/>
        <v>20223</v>
      </c>
      <c r="CA10" s="72">
        <f t="shared" si="36"/>
        <v>2992763</v>
      </c>
      <c r="CB10" s="72">
        <f t="shared" si="37"/>
        <v>1013110</v>
      </c>
      <c r="CC10" s="72">
        <f t="shared" si="38"/>
        <v>1607446</v>
      </c>
      <c r="CD10" s="72">
        <f t="shared" si="39"/>
        <v>372207</v>
      </c>
      <c r="CE10" s="72">
        <f t="shared" si="40"/>
        <v>0</v>
      </c>
      <c r="CF10" s="73">
        <f t="shared" si="41"/>
        <v>0</v>
      </c>
      <c r="CG10" s="72">
        <f t="shared" si="42"/>
        <v>1389</v>
      </c>
      <c r="CH10" s="72">
        <f t="shared" si="43"/>
        <v>546084</v>
      </c>
      <c r="CI10" s="72">
        <f t="shared" si="44"/>
        <v>7306363</v>
      </c>
    </row>
    <row r="11" spans="1:87" s="50" customFormat="1" ht="12" customHeight="1">
      <c r="A11" s="51" t="s">
        <v>297</v>
      </c>
      <c r="B11" s="64" t="s">
        <v>415</v>
      </c>
      <c r="C11" s="51" t="s">
        <v>307</v>
      </c>
      <c r="D11" s="72">
        <f t="shared" si="3"/>
        <v>54853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54853</v>
      </c>
      <c r="K11" s="73">
        <v>0</v>
      </c>
      <c r="L11" s="72">
        <f t="shared" si="5"/>
        <v>2770610</v>
      </c>
      <c r="M11" s="72">
        <f t="shared" si="6"/>
        <v>1541870</v>
      </c>
      <c r="N11" s="72">
        <v>180472</v>
      </c>
      <c r="O11" s="72">
        <v>1021458</v>
      </c>
      <c r="P11" s="72">
        <v>323926</v>
      </c>
      <c r="Q11" s="72">
        <v>16014</v>
      </c>
      <c r="R11" s="72">
        <f t="shared" si="7"/>
        <v>673241</v>
      </c>
      <c r="S11" s="72">
        <v>124906</v>
      </c>
      <c r="T11" s="72">
        <v>514297</v>
      </c>
      <c r="U11" s="72">
        <v>34038</v>
      </c>
      <c r="V11" s="72">
        <v>809</v>
      </c>
      <c r="W11" s="72">
        <f t="shared" si="8"/>
        <v>554690</v>
      </c>
      <c r="X11" s="72">
        <v>15303</v>
      </c>
      <c r="Y11" s="72">
        <v>477663</v>
      </c>
      <c r="Z11" s="72">
        <v>61724</v>
      </c>
      <c r="AA11" s="72">
        <v>0</v>
      </c>
      <c r="AB11" s="73">
        <v>0</v>
      </c>
      <c r="AC11" s="72">
        <v>0</v>
      </c>
      <c r="AD11" s="72">
        <v>212487</v>
      </c>
      <c r="AE11" s="72">
        <f t="shared" si="9"/>
        <v>3037950</v>
      </c>
      <c r="AF11" s="72">
        <f t="shared" si="10"/>
        <v>18390</v>
      </c>
      <c r="AG11" s="72">
        <f t="shared" si="11"/>
        <v>18390</v>
      </c>
      <c r="AH11" s="72">
        <v>0</v>
      </c>
      <c r="AI11" s="72">
        <v>18390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143121</v>
      </c>
      <c r="AO11" s="72">
        <f t="shared" si="13"/>
        <v>7914</v>
      </c>
      <c r="AP11" s="72">
        <v>7914</v>
      </c>
      <c r="AQ11" s="72">
        <v>0</v>
      </c>
      <c r="AR11" s="72">
        <v>0</v>
      </c>
      <c r="AS11" s="72">
        <v>0</v>
      </c>
      <c r="AT11" s="72">
        <f t="shared" si="14"/>
        <v>22622</v>
      </c>
      <c r="AU11" s="72">
        <v>700</v>
      </c>
      <c r="AV11" s="72">
        <v>21922</v>
      </c>
      <c r="AW11" s="72">
        <v>0</v>
      </c>
      <c r="AX11" s="72">
        <v>0</v>
      </c>
      <c r="AY11" s="72">
        <f t="shared" si="15"/>
        <v>112585</v>
      </c>
      <c r="AZ11" s="72">
        <v>65776</v>
      </c>
      <c r="BA11" s="72">
        <v>46809</v>
      </c>
      <c r="BB11" s="72">
        <v>0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161511</v>
      </c>
      <c r="BH11" s="72">
        <f t="shared" si="17"/>
        <v>73243</v>
      </c>
      <c r="BI11" s="72">
        <f t="shared" si="18"/>
        <v>18390</v>
      </c>
      <c r="BJ11" s="72">
        <f t="shared" si="19"/>
        <v>0</v>
      </c>
      <c r="BK11" s="72">
        <f t="shared" si="20"/>
        <v>18390</v>
      </c>
      <c r="BL11" s="72">
        <f t="shared" si="21"/>
        <v>0</v>
      </c>
      <c r="BM11" s="72">
        <f t="shared" si="22"/>
        <v>0</v>
      </c>
      <c r="BN11" s="72">
        <f t="shared" si="23"/>
        <v>54853</v>
      </c>
      <c r="BO11" s="73">
        <f t="shared" si="24"/>
        <v>0</v>
      </c>
      <c r="BP11" s="72">
        <f t="shared" si="25"/>
        <v>2913731</v>
      </c>
      <c r="BQ11" s="72">
        <f t="shared" si="26"/>
        <v>1549784</v>
      </c>
      <c r="BR11" s="72">
        <f t="shared" si="27"/>
        <v>188386</v>
      </c>
      <c r="BS11" s="72">
        <f t="shared" si="28"/>
        <v>1021458</v>
      </c>
      <c r="BT11" s="72">
        <f t="shared" si="29"/>
        <v>323926</v>
      </c>
      <c r="BU11" s="72">
        <f t="shared" si="30"/>
        <v>16014</v>
      </c>
      <c r="BV11" s="72">
        <f t="shared" si="31"/>
        <v>695863</v>
      </c>
      <c r="BW11" s="72">
        <f t="shared" si="32"/>
        <v>125606</v>
      </c>
      <c r="BX11" s="72">
        <f t="shared" si="33"/>
        <v>536219</v>
      </c>
      <c r="BY11" s="72">
        <f t="shared" si="34"/>
        <v>34038</v>
      </c>
      <c r="BZ11" s="72">
        <f t="shared" si="35"/>
        <v>809</v>
      </c>
      <c r="CA11" s="72">
        <f t="shared" si="36"/>
        <v>667275</v>
      </c>
      <c r="CB11" s="72">
        <f t="shared" si="37"/>
        <v>81079</v>
      </c>
      <c r="CC11" s="72">
        <f t="shared" si="38"/>
        <v>524472</v>
      </c>
      <c r="CD11" s="72">
        <f t="shared" si="39"/>
        <v>61724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212487</v>
      </c>
      <c r="CI11" s="72">
        <f t="shared" si="44"/>
        <v>3199461</v>
      </c>
    </row>
    <row r="12" spans="1:87" s="50" customFormat="1" ht="12" customHeight="1">
      <c r="A12" s="53" t="s">
        <v>297</v>
      </c>
      <c r="B12" s="54" t="s">
        <v>416</v>
      </c>
      <c r="C12" s="53" t="s">
        <v>417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3520752</v>
      </c>
      <c r="M12" s="74">
        <f t="shared" si="6"/>
        <v>1614014</v>
      </c>
      <c r="N12" s="74">
        <v>317122</v>
      </c>
      <c r="O12" s="74">
        <v>601822</v>
      </c>
      <c r="P12" s="74">
        <v>695070</v>
      </c>
      <c r="Q12" s="74">
        <v>0</v>
      </c>
      <c r="R12" s="74">
        <f t="shared" si="7"/>
        <v>556548</v>
      </c>
      <c r="S12" s="74">
        <v>32794</v>
      </c>
      <c r="T12" s="74">
        <v>491448</v>
      </c>
      <c r="U12" s="74">
        <v>32306</v>
      </c>
      <c r="V12" s="74">
        <v>19874</v>
      </c>
      <c r="W12" s="74">
        <f t="shared" si="8"/>
        <v>1330316</v>
      </c>
      <c r="X12" s="74">
        <v>402198</v>
      </c>
      <c r="Y12" s="74">
        <v>703658</v>
      </c>
      <c r="Z12" s="74">
        <v>224460</v>
      </c>
      <c r="AA12" s="74">
        <v>0</v>
      </c>
      <c r="AB12" s="75">
        <v>0</v>
      </c>
      <c r="AC12" s="74">
        <v>0</v>
      </c>
      <c r="AD12" s="74">
        <v>9975</v>
      </c>
      <c r="AE12" s="74">
        <f t="shared" si="9"/>
        <v>3530727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113416</v>
      </c>
      <c r="AO12" s="74">
        <f t="shared" si="13"/>
        <v>65288</v>
      </c>
      <c r="AP12" s="74">
        <v>26447</v>
      </c>
      <c r="AQ12" s="74">
        <v>0</v>
      </c>
      <c r="AR12" s="74">
        <v>38841</v>
      </c>
      <c r="AS12" s="74">
        <v>0</v>
      </c>
      <c r="AT12" s="74">
        <f t="shared" si="14"/>
        <v>21312</v>
      </c>
      <c r="AU12" s="74">
        <v>0</v>
      </c>
      <c r="AV12" s="74">
        <v>21312</v>
      </c>
      <c r="AW12" s="74">
        <v>0</v>
      </c>
      <c r="AX12" s="74">
        <v>0</v>
      </c>
      <c r="AY12" s="74">
        <f t="shared" si="15"/>
        <v>26816</v>
      </c>
      <c r="AZ12" s="74">
        <v>24413</v>
      </c>
      <c r="BA12" s="74">
        <v>2403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113416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3634168</v>
      </c>
      <c r="BQ12" s="74">
        <f t="shared" si="26"/>
        <v>1679302</v>
      </c>
      <c r="BR12" s="74">
        <f t="shared" si="27"/>
        <v>343569</v>
      </c>
      <c r="BS12" s="74">
        <f t="shared" si="28"/>
        <v>601822</v>
      </c>
      <c r="BT12" s="74">
        <f t="shared" si="29"/>
        <v>733911</v>
      </c>
      <c r="BU12" s="74">
        <f t="shared" si="30"/>
        <v>0</v>
      </c>
      <c r="BV12" s="74">
        <f t="shared" si="31"/>
        <v>577860</v>
      </c>
      <c r="BW12" s="74">
        <f t="shared" si="32"/>
        <v>32794</v>
      </c>
      <c r="BX12" s="74">
        <f t="shared" si="33"/>
        <v>512760</v>
      </c>
      <c r="BY12" s="74">
        <f t="shared" si="34"/>
        <v>32306</v>
      </c>
      <c r="BZ12" s="74">
        <f t="shared" si="35"/>
        <v>19874</v>
      </c>
      <c r="CA12" s="74">
        <f t="shared" si="36"/>
        <v>1357132</v>
      </c>
      <c r="CB12" s="74">
        <f t="shared" si="37"/>
        <v>426611</v>
      </c>
      <c r="CC12" s="74">
        <f t="shared" si="38"/>
        <v>706061</v>
      </c>
      <c r="CD12" s="74">
        <f t="shared" si="39"/>
        <v>224460</v>
      </c>
      <c r="CE12" s="74">
        <f t="shared" si="40"/>
        <v>0</v>
      </c>
      <c r="CF12" s="75">
        <f t="shared" si="41"/>
        <v>0</v>
      </c>
      <c r="CG12" s="74">
        <f t="shared" si="42"/>
        <v>0</v>
      </c>
      <c r="CH12" s="74">
        <f t="shared" si="43"/>
        <v>9975</v>
      </c>
      <c r="CI12" s="74">
        <f t="shared" si="44"/>
        <v>3644143</v>
      </c>
    </row>
    <row r="13" spans="1:87" s="50" customFormat="1" ht="12" customHeight="1">
      <c r="A13" s="53" t="s">
        <v>297</v>
      </c>
      <c r="B13" s="54" t="s">
        <v>418</v>
      </c>
      <c r="C13" s="53" t="s">
        <v>311</v>
      </c>
      <c r="D13" s="74">
        <f t="shared" si="3"/>
        <v>1239189</v>
      </c>
      <c r="E13" s="74">
        <f t="shared" si="4"/>
        <v>1219543</v>
      </c>
      <c r="F13" s="74">
        <v>0</v>
      </c>
      <c r="G13" s="74">
        <v>303027</v>
      </c>
      <c r="H13" s="74">
        <v>916516</v>
      </c>
      <c r="I13" s="74">
        <v>0</v>
      </c>
      <c r="J13" s="74">
        <v>19646</v>
      </c>
      <c r="K13" s="75">
        <v>0</v>
      </c>
      <c r="L13" s="74">
        <f t="shared" si="5"/>
        <v>5770684</v>
      </c>
      <c r="M13" s="74">
        <f t="shared" si="6"/>
        <v>2173401</v>
      </c>
      <c r="N13" s="74">
        <v>0</v>
      </c>
      <c r="O13" s="74">
        <v>1231987</v>
      </c>
      <c r="P13" s="74">
        <v>899625</v>
      </c>
      <c r="Q13" s="74">
        <v>41789</v>
      </c>
      <c r="R13" s="74">
        <f t="shared" si="7"/>
        <v>1006483</v>
      </c>
      <c r="S13" s="74">
        <v>357127</v>
      </c>
      <c r="T13" s="74">
        <v>596339</v>
      </c>
      <c r="U13" s="74">
        <v>53017</v>
      </c>
      <c r="V13" s="74">
        <v>72183</v>
      </c>
      <c r="W13" s="74">
        <f t="shared" si="8"/>
        <v>2518617</v>
      </c>
      <c r="X13" s="74">
        <v>992151</v>
      </c>
      <c r="Y13" s="74">
        <v>1461081</v>
      </c>
      <c r="Z13" s="74">
        <v>64051</v>
      </c>
      <c r="AA13" s="74">
        <v>1334</v>
      </c>
      <c r="AB13" s="75">
        <v>0</v>
      </c>
      <c r="AC13" s="74">
        <v>0</v>
      </c>
      <c r="AD13" s="74">
        <v>38334</v>
      </c>
      <c r="AE13" s="74">
        <f t="shared" si="9"/>
        <v>7048207</v>
      </c>
      <c r="AF13" s="74">
        <f t="shared" si="10"/>
        <v>19320</v>
      </c>
      <c r="AG13" s="74">
        <f t="shared" si="11"/>
        <v>19320</v>
      </c>
      <c r="AH13" s="74">
        <v>0</v>
      </c>
      <c r="AI13" s="74">
        <v>19320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139277</v>
      </c>
      <c r="AO13" s="74">
        <f t="shared" si="13"/>
        <v>52804</v>
      </c>
      <c r="AP13" s="74">
        <v>0</v>
      </c>
      <c r="AQ13" s="74">
        <v>3820</v>
      </c>
      <c r="AR13" s="74">
        <v>48984</v>
      </c>
      <c r="AS13" s="74">
        <v>0</v>
      </c>
      <c r="AT13" s="74">
        <f t="shared" si="14"/>
        <v>70008</v>
      </c>
      <c r="AU13" s="74">
        <v>42239</v>
      </c>
      <c r="AV13" s="74">
        <v>27769</v>
      </c>
      <c r="AW13" s="74">
        <v>0</v>
      </c>
      <c r="AX13" s="74">
        <v>0</v>
      </c>
      <c r="AY13" s="74">
        <f t="shared" si="15"/>
        <v>16465</v>
      </c>
      <c r="AZ13" s="74">
        <v>840</v>
      </c>
      <c r="BA13" s="74">
        <v>15625</v>
      </c>
      <c r="BB13" s="74">
        <v>0</v>
      </c>
      <c r="BC13" s="74">
        <v>0</v>
      </c>
      <c r="BD13" s="75">
        <v>0</v>
      </c>
      <c r="BE13" s="74">
        <v>0</v>
      </c>
      <c r="BF13" s="74">
        <v>11016</v>
      </c>
      <c r="BG13" s="74">
        <f t="shared" si="16"/>
        <v>169613</v>
      </c>
      <c r="BH13" s="74">
        <f t="shared" si="17"/>
        <v>1258509</v>
      </c>
      <c r="BI13" s="74">
        <f t="shared" si="18"/>
        <v>1238863</v>
      </c>
      <c r="BJ13" s="74">
        <f t="shared" si="19"/>
        <v>0</v>
      </c>
      <c r="BK13" s="74">
        <f t="shared" si="20"/>
        <v>322347</v>
      </c>
      <c r="BL13" s="74">
        <f t="shared" si="21"/>
        <v>916516</v>
      </c>
      <c r="BM13" s="74">
        <f t="shared" si="22"/>
        <v>0</v>
      </c>
      <c r="BN13" s="74">
        <f t="shared" si="23"/>
        <v>19646</v>
      </c>
      <c r="BO13" s="75">
        <f t="shared" si="24"/>
        <v>0</v>
      </c>
      <c r="BP13" s="74">
        <f t="shared" si="25"/>
        <v>5909961</v>
      </c>
      <c r="BQ13" s="74">
        <f t="shared" si="26"/>
        <v>2226205</v>
      </c>
      <c r="BR13" s="74">
        <f t="shared" si="27"/>
        <v>0</v>
      </c>
      <c r="BS13" s="74">
        <f t="shared" si="28"/>
        <v>1235807</v>
      </c>
      <c r="BT13" s="74">
        <f t="shared" si="29"/>
        <v>948609</v>
      </c>
      <c r="BU13" s="74">
        <f t="shared" si="30"/>
        <v>41789</v>
      </c>
      <c r="BV13" s="74">
        <f t="shared" si="31"/>
        <v>1076491</v>
      </c>
      <c r="BW13" s="74">
        <f t="shared" si="32"/>
        <v>399366</v>
      </c>
      <c r="BX13" s="74">
        <f t="shared" si="33"/>
        <v>624108</v>
      </c>
      <c r="BY13" s="74">
        <f t="shared" si="34"/>
        <v>53017</v>
      </c>
      <c r="BZ13" s="74">
        <f t="shared" si="35"/>
        <v>72183</v>
      </c>
      <c r="CA13" s="74">
        <f t="shared" si="36"/>
        <v>2535082</v>
      </c>
      <c r="CB13" s="74">
        <f t="shared" si="37"/>
        <v>992991</v>
      </c>
      <c r="CC13" s="74">
        <f t="shared" si="38"/>
        <v>1476706</v>
      </c>
      <c r="CD13" s="74">
        <f t="shared" si="39"/>
        <v>64051</v>
      </c>
      <c r="CE13" s="74">
        <f t="shared" si="40"/>
        <v>1334</v>
      </c>
      <c r="CF13" s="75">
        <f t="shared" si="41"/>
        <v>0</v>
      </c>
      <c r="CG13" s="74">
        <f t="shared" si="42"/>
        <v>0</v>
      </c>
      <c r="CH13" s="74">
        <f t="shared" si="43"/>
        <v>49350</v>
      </c>
      <c r="CI13" s="74">
        <f t="shared" si="44"/>
        <v>7217820</v>
      </c>
    </row>
    <row r="14" spans="1:87" s="50" customFormat="1" ht="12" customHeight="1">
      <c r="A14" s="53" t="s">
        <v>297</v>
      </c>
      <c r="B14" s="54" t="s">
        <v>419</v>
      </c>
      <c r="C14" s="53" t="s">
        <v>420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2312841</v>
      </c>
      <c r="M14" s="74">
        <f t="shared" si="6"/>
        <v>665511</v>
      </c>
      <c r="N14" s="74">
        <v>153042</v>
      </c>
      <c r="O14" s="74">
        <v>192564</v>
      </c>
      <c r="P14" s="74">
        <v>303541</v>
      </c>
      <c r="Q14" s="74">
        <v>16364</v>
      </c>
      <c r="R14" s="74">
        <f t="shared" si="7"/>
        <v>463378</v>
      </c>
      <c r="S14" s="74">
        <v>20521</v>
      </c>
      <c r="T14" s="74">
        <v>432354</v>
      </c>
      <c r="U14" s="74">
        <v>10503</v>
      </c>
      <c r="V14" s="74">
        <v>0</v>
      </c>
      <c r="W14" s="74">
        <f t="shared" si="8"/>
        <v>1173103</v>
      </c>
      <c r="X14" s="74">
        <v>604215</v>
      </c>
      <c r="Y14" s="74">
        <v>394846</v>
      </c>
      <c r="Z14" s="74">
        <v>174042</v>
      </c>
      <c r="AA14" s="74">
        <v>0</v>
      </c>
      <c r="AB14" s="75">
        <v>0</v>
      </c>
      <c r="AC14" s="74">
        <v>10849</v>
      </c>
      <c r="AD14" s="74">
        <v>66328</v>
      </c>
      <c r="AE14" s="74">
        <f t="shared" si="9"/>
        <v>2379169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588832</v>
      </c>
      <c r="AO14" s="74">
        <f t="shared" si="13"/>
        <v>16933</v>
      </c>
      <c r="AP14" s="74">
        <v>8364</v>
      </c>
      <c r="AQ14" s="74">
        <v>0</v>
      </c>
      <c r="AR14" s="74">
        <v>8569</v>
      </c>
      <c r="AS14" s="74">
        <v>0</v>
      </c>
      <c r="AT14" s="74">
        <f t="shared" si="14"/>
        <v>199408</v>
      </c>
      <c r="AU14" s="74">
        <v>0</v>
      </c>
      <c r="AV14" s="74">
        <v>199408</v>
      </c>
      <c r="AW14" s="74">
        <v>0</v>
      </c>
      <c r="AX14" s="74">
        <v>0</v>
      </c>
      <c r="AY14" s="74">
        <f t="shared" si="15"/>
        <v>371675</v>
      </c>
      <c r="AZ14" s="74">
        <v>354333</v>
      </c>
      <c r="BA14" s="74">
        <v>17342</v>
      </c>
      <c r="BB14" s="74">
        <v>0</v>
      </c>
      <c r="BC14" s="74">
        <v>0</v>
      </c>
      <c r="BD14" s="75">
        <v>0</v>
      </c>
      <c r="BE14" s="74">
        <v>816</v>
      </c>
      <c r="BF14" s="74">
        <v>0</v>
      </c>
      <c r="BG14" s="74">
        <f t="shared" si="16"/>
        <v>588832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2901673</v>
      </c>
      <c r="BQ14" s="74">
        <f t="shared" si="26"/>
        <v>682444</v>
      </c>
      <c r="BR14" s="74">
        <f t="shared" si="27"/>
        <v>161406</v>
      </c>
      <c r="BS14" s="74">
        <f t="shared" si="28"/>
        <v>192564</v>
      </c>
      <c r="BT14" s="74">
        <f t="shared" si="29"/>
        <v>312110</v>
      </c>
      <c r="BU14" s="74">
        <f t="shared" si="30"/>
        <v>16364</v>
      </c>
      <c r="BV14" s="74">
        <f t="shared" si="31"/>
        <v>662786</v>
      </c>
      <c r="BW14" s="74">
        <f t="shared" si="32"/>
        <v>20521</v>
      </c>
      <c r="BX14" s="74">
        <f t="shared" si="33"/>
        <v>631762</v>
      </c>
      <c r="BY14" s="74">
        <f t="shared" si="34"/>
        <v>10503</v>
      </c>
      <c r="BZ14" s="74">
        <f t="shared" si="35"/>
        <v>0</v>
      </c>
      <c r="CA14" s="74">
        <f t="shared" si="36"/>
        <v>1544778</v>
      </c>
      <c r="CB14" s="74">
        <f t="shared" si="37"/>
        <v>958548</v>
      </c>
      <c r="CC14" s="74">
        <f t="shared" si="38"/>
        <v>412188</v>
      </c>
      <c r="CD14" s="74">
        <f t="shared" si="39"/>
        <v>174042</v>
      </c>
      <c r="CE14" s="74">
        <f t="shared" si="40"/>
        <v>0</v>
      </c>
      <c r="CF14" s="75">
        <f t="shared" si="41"/>
        <v>0</v>
      </c>
      <c r="CG14" s="74">
        <f t="shared" si="42"/>
        <v>11665</v>
      </c>
      <c r="CH14" s="74">
        <f t="shared" si="43"/>
        <v>66328</v>
      </c>
      <c r="CI14" s="74">
        <f t="shared" si="44"/>
        <v>2968001</v>
      </c>
    </row>
    <row r="15" spans="1:87" s="50" customFormat="1" ht="12" customHeight="1">
      <c r="A15" s="53" t="s">
        <v>297</v>
      </c>
      <c r="B15" s="54" t="s">
        <v>421</v>
      </c>
      <c r="C15" s="53" t="s">
        <v>315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3037956</v>
      </c>
      <c r="M15" s="74">
        <f t="shared" si="6"/>
        <v>1538973</v>
      </c>
      <c r="N15" s="74">
        <v>216659</v>
      </c>
      <c r="O15" s="74">
        <v>1106293</v>
      </c>
      <c r="P15" s="74">
        <v>175517</v>
      </c>
      <c r="Q15" s="74">
        <v>40504</v>
      </c>
      <c r="R15" s="74">
        <f t="shared" si="7"/>
        <v>551152</v>
      </c>
      <c r="S15" s="74">
        <v>84293</v>
      </c>
      <c r="T15" s="74">
        <v>365112</v>
      </c>
      <c r="U15" s="74">
        <v>101747</v>
      </c>
      <c r="V15" s="74">
        <v>29745</v>
      </c>
      <c r="W15" s="74">
        <f t="shared" si="8"/>
        <v>918086</v>
      </c>
      <c r="X15" s="74">
        <v>264008</v>
      </c>
      <c r="Y15" s="74">
        <v>513965</v>
      </c>
      <c r="Z15" s="74">
        <v>130926</v>
      </c>
      <c r="AA15" s="74">
        <v>9187</v>
      </c>
      <c r="AB15" s="75">
        <v>0</v>
      </c>
      <c r="AC15" s="74">
        <v>0</v>
      </c>
      <c r="AD15" s="74">
        <v>5048</v>
      </c>
      <c r="AE15" s="74">
        <f t="shared" si="9"/>
        <v>3043004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254787</v>
      </c>
      <c r="AO15" s="74">
        <f t="shared" si="13"/>
        <v>18808</v>
      </c>
      <c r="AP15" s="74">
        <v>18808</v>
      </c>
      <c r="AQ15" s="74">
        <v>0</v>
      </c>
      <c r="AR15" s="74">
        <v>0</v>
      </c>
      <c r="AS15" s="74">
        <v>0</v>
      </c>
      <c r="AT15" s="74">
        <f t="shared" si="14"/>
        <v>2813</v>
      </c>
      <c r="AU15" s="74">
        <v>2813</v>
      </c>
      <c r="AV15" s="74"/>
      <c r="AW15" s="74"/>
      <c r="AX15" s="74">
        <v>0</v>
      </c>
      <c r="AY15" s="74">
        <f t="shared" si="15"/>
        <v>233166</v>
      </c>
      <c r="AZ15" s="74">
        <v>141925</v>
      </c>
      <c r="BA15" s="74">
        <v>80376</v>
      </c>
      <c r="BB15" s="74">
        <v>10839</v>
      </c>
      <c r="BC15" s="74">
        <v>26</v>
      </c>
      <c r="BD15" s="75">
        <v>0</v>
      </c>
      <c r="BE15" s="74">
        <v>0</v>
      </c>
      <c r="BF15" s="74">
        <v>0</v>
      </c>
      <c r="BG15" s="74">
        <f t="shared" si="16"/>
        <v>254787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3292743</v>
      </c>
      <c r="BQ15" s="74">
        <f t="shared" si="26"/>
        <v>1557781</v>
      </c>
      <c r="BR15" s="74">
        <f t="shared" si="27"/>
        <v>235467</v>
      </c>
      <c r="BS15" s="74">
        <f t="shared" si="28"/>
        <v>1106293</v>
      </c>
      <c r="BT15" s="74">
        <f t="shared" si="29"/>
        <v>175517</v>
      </c>
      <c r="BU15" s="74">
        <f t="shared" si="30"/>
        <v>40504</v>
      </c>
      <c r="BV15" s="74">
        <f t="shared" si="31"/>
        <v>553965</v>
      </c>
      <c r="BW15" s="74">
        <f t="shared" si="32"/>
        <v>87106</v>
      </c>
      <c r="BX15" s="74">
        <f t="shared" si="33"/>
        <v>365112</v>
      </c>
      <c r="BY15" s="74">
        <f t="shared" si="34"/>
        <v>101747</v>
      </c>
      <c r="BZ15" s="74">
        <f t="shared" si="35"/>
        <v>29745</v>
      </c>
      <c r="CA15" s="74">
        <f t="shared" si="36"/>
        <v>1151252</v>
      </c>
      <c r="CB15" s="74">
        <f t="shared" si="37"/>
        <v>405933</v>
      </c>
      <c r="CC15" s="74">
        <f t="shared" si="38"/>
        <v>594341</v>
      </c>
      <c r="CD15" s="74">
        <f t="shared" si="39"/>
        <v>141765</v>
      </c>
      <c r="CE15" s="74">
        <f t="shared" si="40"/>
        <v>9213</v>
      </c>
      <c r="CF15" s="75">
        <f t="shared" si="41"/>
        <v>0</v>
      </c>
      <c r="CG15" s="74">
        <f t="shared" si="42"/>
        <v>0</v>
      </c>
      <c r="CH15" s="74">
        <f t="shared" si="43"/>
        <v>5048</v>
      </c>
      <c r="CI15" s="74">
        <f t="shared" si="44"/>
        <v>3297791</v>
      </c>
    </row>
    <row r="16" spans="1:87" s="50" customFormat="1" ht="12" customHeight="1">
      <c r="A16" s="53" t="s">
        <v>297</v>
      </c>
      <c r="B16" s="54" t="s">
        <v>422</v>
      </c>
      <c r="C16" s="53" t="s">
        <v>423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806653</v>
      </c>
      <c r="M16" s="74">
        <f t="shared" si="6"/>
        <v>569573</v>
      </c>
      <c r="N16" s="74">
        <v>70133</v>
      </c>
      <c r="O16" s="74">
        <v>301690</v>
      </c>
      <c r="P16" s="74">
        <v>195278</v>
      </c>
      <c r="Q16" s="74">
        <v>2472</v>
      </c>
      <c r="R16" s="74">
        <f t="shared" si="7"/>
        <v>181319</v>
      </c>
      <c r="S16" s="74">
        <v>14636</v>
      </c>
      <c r="T16" s="74">
        <v>166672</v>
      </c>
      <c r="U16" s="74">
        <v>11</v>
      </c>
      <c r="V16" s="74"/>
      <c r="W16" s="74">
        <f t="shared" si="8"/>
        <v>55761</v>
      </c>
      <c r="X16" s="74">
        <v>1050</v>
      </c>
      <c r="Y16" s="74">
        <v>45120</v>
      </c>
      <c r="Z16" s="74">
        <v>7827</v>
      </c>
      <c r="AA16" s="74">
        <v>1764</v>
      </c>
      <c r="AB16" s="75">
        <v>0</v>
      </c>
      <c r="AC16" s="74">
        <v>0</v>
      </c>
      <c r="AD16" s="74">
        <v>12147</v>
      </c>
      <c r="AE16" s="74">
        <f t="shared" si="9"/>
        <v>818800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42311</v>
      </c>
      <c r="AO16" s="74">
        <f t="shared" si="13"/>
        <v>14795</v>
      </c>
      <c r="AP16" s="74"/>
      <c r="AQ16" s="74">
        <v>8667</v>
      </c>
      <c r="AR16" s="74">
        <v>6128</v>
      </c>
      <c r="AS16" s="74"/>
      <c r="AT16" s="74">
        <f t="shared" si="14"/>
        <v>23376</v>
      </c>
      <c r="AU16" s="74">
        <v>1197</v>
      </c>
      <c r="AV16" s="74">
        <v>22179</v>
      </c>
      <c r="AW16" s="74"/>
      <c r="AX16" s="74"/>
      <c r="AY16" s="74">
        <f t="shared" si="15"/>
        <v>4140</v>
      </c>
      <c r="AZ16" s="74">
        <v>1783</v>
      </c>
      <c r="BA16" s="74">
        <v>2357</v>
      </c>
      <c r="BB16" s="74"/>
      <c r="BC16" s="74"/>
      <c r="BD16" s="75">
        <v>0</v>
      </c>
      <c r="BE16" s="74">
        <v>0</v>
      </c>
      <c r="BF16" s="74">
        <v>0</v>
      </c>
      <c r="BG16" s="74">
        <f t="shared" si="16"/>
        <v>42311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848964</v>
      </c>
      <c r="BQ16" s="74">
        <f t="shared" si="26"/>
        <v>584368</v>
      </c>
      <c r="BR16" s="74">
        <f t="shared" si="27"/>
        <v>70133</v>
      </c>
      <c r="BS16" s="74">
        <f t="shared" si="28"/>
        <v>310357</v>
      </c>
      <c r="BT16" s="74">
        <f t="shared" si="29"/>
        <v>201406</v>
      </c>
      <c r="BU16" s="74">
        <f t="shared" si="30"/>
        <v>2472</v>
      </c>
      <c r="BV16" s="74">
        <f t="shared" si="31"/>
        <v>204695</v>
      </c>
      <c r="BW16" s="74">
        <f t="shared" si="32"/>
        <v>15833</v>
      </c>
      <c r="BX16" s="74">
        <f t="shared" si="33"/>
        <v>188851</v>
      </c>
      <c r="BY16" s="74">
        <f t="shared" si="34"/>
        <v>11</v>
      </c>
      <c r="BZ16" s="74">
        <f t="shared" si="35"/>
        <v>0</v>
      </c>
      <c r="CA16" s="74">
        <f t="shared" si="36"/>
        <v>59901</v>
      </c>
      <c r="CB16" s="74">
        <f t="shared" si="37"/>
        <v>2833</v>
      </c>
      <c r="CC16" s="74">
        <f t="shared" si="38"/>
        <v>47477</v>
      </c>
      <c r="CD16" s="74">
        <f t="shared" si="39"/>
        <v>7827</v>
      </c>
      <c r="CE16" s="74">
        <f t="shared" si="40"/>
        <v>1764</v>
      </c>
      <c r="CF16" s="75">
        <f t="shared" si="41"/>
        <v>0</v>
      </c>
      <c r="CG16" s="74">
        <f t="shared" si="42"/>
        <v>0</v>
      </c>
      <c r="CH16" s="74">
        <f t="shared" si="43"/>
        <v>12147</v>
      </c>
      <c r="CI16" s="74">
        <f t="shared" si="44"/>
        <v>861111</v>
      </c>
    </row>
    <row r="17" spans="1:87" s="50" customFormat="1" ht="12" customHeight="1">
      <c r="A17" s="53" t="s">
        <v>297</v>
      </c>
      <c r="B17" s="54" t="s">
        <v>424</v>
      </c>
      <c r="C17" s="53" t="s">
        <v>319</v>
      </c>
      <c r="D17" s="74">
        <f t="shared" si="3"/>
        <v>6909331</v>
      </c>
      <c r="E17" s="74">
        <f t="shared" si="4"/>
        <v>6907030</v>
      </c>
      <c r="F17" s="74">
        <v>0</v>
      </c>
      <c r="G17" s="74">
        <v>6668718</v>
      </c>
      <c r="H17" s="74">
        <v>238312</v>
      </c>
      <c r="I17" s="74">
        <v>0</v>
      </c>
      <c r="J17" s="74">
        <v>2301</v>
      </c>
      <c r="K17" s="75">
        <v>0</v>
      </c>
      <c r="L17" s="74">
        <f t="shared" si="5"/>
        <v>7151990</v>
      </c>
      <c r="M17" s="74">
        <f t="shared" si="6"/>
        <v>3367740</v>
      </c>
      <c r="N17" s="74">
        <v>774099</v>
      </c>
      <c r="O17" s="74">
        <v>1556347</v>
      </c>
      <c r="P17" s="74">
        <v>1034849</v>
      </c>
      <c r="Q17" s="74">
        <v>2445</v>
      </c>
      <c r="R17" s="74">
        <f t="shared" si="7"/>
        <v>2508690</v>
      </c>
      <c r="S17" s="74">
        <v>175575</v>
      </c>
      <c r="T17" s="74">
        <v>2253245</v>
      </c>
      <c r="U17" s="74">
        <v>79870</v>
      </c>
      <c r="V17" s="74">
        <v>48659</v>
      </c>
      <c r="W17" s="74">
        <f t="shared" si="8"/>
        <v>1226901</v>
      </c>
      <c r="X17" s="74">
        <v>1224205</v>
      </c>
      <c r="Y17" s="74">
        <v>2696</v>
      </c>
      <c r="Z17" s="74">
        <v>0</v>
      </c>
      <c r="AA17" s="74">
        <v>0</v>
      </c>
      <c r="AB17" s="75">
        <v>0</v>
      </c>
      <c r="AC17" s="74">
        <v>0</v>
      </c>
      <c r="AD17" s="74">
        <v>260360</v>
      </c>
      <c r="AE17" s="74">
        <f t="shared" si="9"/>
        <v>14321681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549485</v>
      </c>
      <c r="AO17" s="74">
        <f t="shared" si="13"/>
        <v>302311</v>
      </c>
      <c r="AP17" s="74">
        <v>146671</v>
      </c>
      <c r="AQ17" s="74">
        <v>17117</v>
      </c>
      <c r="AR17" s="74">
        <v>138523</v>
      </c>
      <c r="AS17" s="74"/>
      <c r="AT17" s="74">
        <f t="shared" si="14"/>
        <v>200026</v>
      </c>
      <c r="AU17" s="74">
        <v>11996</v>
      </c>
      <c r="AV17" s="74">
        <v>188030</v>
      </c>
      <c r="AW17" s="74">
        <v>0</v>
      </c>
      <c r="AX17" s="74">
        <v>15471</v>
      </c>
      <c r="AY17" s="74">
        <f t="shared" si="15"/>
        <v>31677</v>
      </c>
      <c r="AZ17" s="74">
        <v>31677</v>
      </c>
      <c r="BA17" s="74">
        <v>0</v>
      </c>
      <c r="BB17" s="74">
        <v>0</v>
      </c>
      <c r="BC17" s="74">
        <v>0</v>
      </c>
      <c r="BD17" s="75">
        <v>0</v>
      </c>
      <c r="BE17" s="74">
        <v>0</v>
      </c>
      <c r="BF17" s="74">
        <v>137894</v>
      </c>
      <c r="BG17" s="74">
        <f t="shared" si="16"/>
        <v>687379</v>
      </c>
      <c r="BH17" s="74">
        <f t="shared" si="17"/>
        <v>6909331</v>
      </c>
      <c r="BI17" s="74">
        <f t="shared" si="18"/>
        <v>6907030</v>
      </c>
      <c r="BJ17" s="74">
        <f t="shared" si="19"/>
        <v>0</v>
      </c>
      <c r="BK17" s="74">
        <f t="shared" si="20"/>
        <v>6668718</v>
      </c>
      <c r="BL17" s="74">
        <f t="shared" si="21"/>
        <v>238312</v>
      </c>
      <c r="BM17" s="74">
        <f t="shared" si="22"/>
        <v>0</v>
      </c>
      <c r="BN17" s="74">
        <f t="shared" si="23"/>
        <v>2301</v>
      </c>
      <c r="BO17" s="75">
        <f t="shared" si="24"/>
        <v>0</v>
      </c>
      <c r="BP17" s="74">
        <f t="shared" si="25"/>
        <v>7701475</v>
      </c>
      <c r="BQ17" s="74">
        <f t="shared" si="26"/>
        <v>3670051</v>
      </c>
      <c r="BR17" s="74">
        <f t="shared" si="27"/>
        <v>920770</v>
      </c>
      <c r="BS17" s="74">
        <f t="shared" si="28"/>
        <v>1573464</v>
      </c>
      <c r="BT17" s="74">
        <f t="shared" si="29"/>
        <v>1173372</v>
      </c>
      <c r="BU17" s="74">
        <f t="shared" si="30"/>
        <v>2445</v>
      </c>
      <c r="BV17" s="74">
        <f t="shared" si="31"/>
        <v>2708716</v>
      </c>
      <c r="BW17" s="74">
        <f t="shared" si="32"/>
        <v>187571</v>
      </c>
      <c r="BX17" s="74">
        <f t="shared" si="33"/>
        <v>2441275</v>
      </c>
      <c r="BY17" s="74">
        <f t="shared" si="34"/>
        <v>79870</v>
      </c>
      <c r="BZ17" s="74">
        <f t="shared" si="35"/>
        <v>64130</v>
      </c>
      <c r="CA17" s="74">
        <f t="shared" si="36"/>
        <v>1258578</v>
      </c>
      <c r="CB17" s="74">
        <f t="shared" si="37"/>
        <v>1255882</v>
      </c>
      <c r="CC17" s="74">
        <f t="shared" si="38"/>
        <v>2696</v>
      </c>
      <c r="CD17" s="74">
        <f t="shared" si="39"/>
        <v>0</v>
      </c>
      <c r="CE17" s="74">
        <f t="shared" si="40"/>
        <v>0</v>
      </c>
      <c r="CF17" s="75">
        <f t="shared" si="41"/>
        <v>0</v>
      </c>
      <c r="CG17" s="74">
        <f t="shared" si="42"/>
        <v>0</v>
      </c>
      <c r="CH17" s="74">
        <f t="shared" si="43"/>
        <v>398254</v>
      </c>
      <c r="CI17" s="74">
        <f t="shared" si="44"/>
        <v>15009060</v>
      </c>
    </row>
    <row r="18" spans="1:87" s="50" customFormat="1" ht="12" customHeight="1">
      <c r="A18" s="53" t="s">
        <v>297</v>
      </c>
      <c r="B18" s="54" t="s">
        <v>425</v>
      </c>
      <c r="C18" s="53" t="s">
        <v>426</v>
      </c>
      <c r="D18" s="74">
        <f t="shared" si="3"/>
        <v>8008</v>
      </c>
      <c r="E18" s="74">
        <f t="shared" si="4"/>
        <v>7137</v>
      </c>
      <c r="F18" s="74">
        <v>0</v>
      </c>
      <c r="G18" s="74">
        <v>7137</v>
      </c>
      <c r="H18" s="74">
        <v>0</v>
      </c>
      <c r="I18" s="74">
        <v>0</v>
      </c>
      <c r="J18" s="74">
        <v>871</v>
      </c>
      <c r="K18" s="75">
        <v>0</v>
      </c>
      <c r="L18" s="74">
        <f t="shared" si="5"/>
        <v>844983</v>
      </c>
      <c r="M18" s="74">
        <f t="shared" si="6"/>
        <v>366753</v>
      </c>
      <c r="N18" s="74">
        <v>47708</v>
      </c>
      <c r="O18" s="74">
        <v>184793</v>
      </c>
      <c r="P18" s="74">
        <v>113466</v>
      </c>
      <c r="Q18" s="74">
        <v>20786</v>
      </c>
      <c r="R18" s="74">
        <f t="shared" si="7"/>
        <v>224776</v>
      </c>
      <c r="S18" s="74">
        <v>40087</v>
      </c>
      <c r="T18" s="74">
        <v>168062</v>
      </c>
      <c r="U18" s="74">
        <v>16627</v>
      </c>
      <c r="V18" s="74">
        <v>6106</v>
      </c>
      <c r="W18" s="74">
        <f t="shared" si="8"/>
        <v>247348</v>
      </c>
      <c r="X18" s="74">
        <v>13118</v>
      </c>
      <c r="Y18" s="74">
        <v>153613</v>
      </c>
      <c r="Z18" s="74">
        <v>80617</v>
      </c>
      <c r="AA18" s="74">
        <v>0</v>
      </c>
      <c r="AB18" s="75">
        <v>0</v>
      </c>
      <c r="AC18" s="74">
        <v>0</v>
      </c>
      <c r="AD18" s="74">
        <v>51090</v>
      </c>
      <c r="AE18" s="74">
        <f t="shared" si="9"/>
        <v>904081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190419</v>
      </c>
      <c r="AO18" s="74">
        <f t="shared" si="13"/>
        <v>82249</v>
      </c>
      <c r="AP18" s="74">
        <v>30250</v>
      </c>
      <c r="AQ18" s="74">
        <v>0</v>
      </c>
      <c r="AR18" s="74">
        <v>51999</v>
      </c>
      <c r="AS18" s="74">
        <v>0</v>
      </c>
      <c r="AT18" s="74">
        <f t="shared" si="14"/>
        <v>39477</v>
      </c>
      <c r="AU18" s="74">
        <v>0</v>
      </c>
      <c r="AV18" s="74">
        <v>39477</v>
      </c>
      <c r="AW18" s="74">
        <v>0</v>
      </c>
      <c r="AX18" s="74">
        <v>588</v>
      </c>
      <c r="AY18" s="74">
        <f t="shared" si="15"/>
        <v>68105</v>
      </c>
      <c r="AZ18" s="74">
        <v>60577</v>
      </c>
      <c r="BA18" s="74">
        <v>7528</v>
      </c>
      <c r="BB18" s="74">
        <v>0</v>
      </c>
      <c r="BC18" s="74">
        <v>0</v>
      </c>
      <c r="BD18" s="75">
        <v>0</v>
      </c>
      <c r="BE18" s="74">
        <v>0</v>
      </c>
      <c r="BF18" s="74">
        <v>0</v>
      </c>
      <c r="BG18" s="74">
        <f t="shared" si="16"/>
        <v>190419</v>
      </c>
      <c r="BH18" s="74">
        <f t="shared" si="17"/>
        <v>8008</v>
      </c>
      <c r="BI18" s="74">
        <f t="shared" si="18"/>
        <v>7137</v>
      </c>
      <c r="BJ18" s="74">
        <f t="shared" si="19"/>
        <v>0</v>
      </c>
      <c r="BK18" s="74">
        <f t="shared" si="20"/>
        <v>7137</v>
      </c>
      <c r="BL18" s="74">
        <f t="shared" si="21"/>
        <v>0</v>
      </c>
      <c r="BM18" s="74">
        <f t="shared" si="22"/>
        <v>0</v>
      </c>
      <c r="BN18" s="74">
        <f t="shared" si="23"/>
        <v>871</v>
      </c>
      <c r="BO18" s="75">
        <f t="shared" si="24"/>
        <v>0</v>
      </c>
      <c r="BP18" s="74">
        <f t="shared" si="25"/>
        <v>1035402</v>
      </c>
      <c r="BQ18" s="74">
        <f t="shared" si="26"/>
        <v>449002</v>
      </c>
      <c r="BR18" s="74">
        <f t="shared" si="27"/>
        <v>77958</v>
      </c>
      <c r="BS18" s="74">
        <f t="shared" si="28"/>
        <v>184793</v>
      </c>
      <c r="BT18" s="74">
        <f t="shared" si="29"/>
        <v>165465</v>
      </c>
      <c r="BU18" s="74">
        <f t="shared" si="30"/>
        <v>20786</v>
      </c>
      <c r="BV18" s="74">
        <f t="shared" si="31"/>
        <v>264253</v>
      </c>
      <c r="BW18" s="74">
        <f t="shared" si="32"/>
        <v>40087</v>
      </c>
      <c r="BX18" s="74">
        <f t="shared" si="33"/>
        <v>207539</v>
      </c>
      <c r="BY18" s="74">
        <f t="shared" si="34"/>
        <v>16627</v>
      </c>
      <c r="BZ18" s="74">
        <f t="shared" si="35"/>
        <v>6694</v>
      </c>
      <c r="CA18" s="74">
        <f t="shared" si="36"/>
        <v>315453</v>
      </c>
      <c r="CB18" s="74">
        <f t="shared" si="37"/>
        <v>73695</v>
      </c>
      <c r="CC18" s="74">
        <f t="shared" si="38"/>
        <v>161141</v>
      </c>
      <c r="CD18" s="74">
        <f t="shared" si="39"/>
        <v>80617</v>
      </c>
      <c r="CE18" s="74">
        <f t="shared" si="40"/>
        <v>0</v>
      </c>
      <c r="CF18" s="75">
        <f t="shared" si="41"/>
        <v>0</v>
      </c>
      <c r="CG18" s="74">
        <f t="shared" si="42"/>
        <v>0</v>
      </c>
      <c r="CH18" s="74">
        <f t="shared" si="43"/>
        <v>51090</v>
      </c>
      <c r="CI18" s="74">
        <f t="shared" si="44"/>
        <v>1094500</v>
      </c>
    </row>
    <row r="19" spans="1:87" s="50" customFormat="1" ht="12" customHeight="1">
      <c r="A19" s="53" t="s">
        <v>297</v>
      </c>
      <c r="B19" s="54" t="s">
        <v>427</v>
      </c>
      <c r="C19" s="53" t="s">
        <v>323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20261</v>
      </c>
      <c r="L19" s="74">
        <f t="shared" si="5"/>
        <v>1018932</v>
      </c>
      <c r="M19" s="74">
        <f t="shared" si="6"/>
        <v>365153</v>
      </c>
      <c r="N19" s="74">
        <v>92254</v>
      </c>
      <c r="O19" s="74">
        <v>272899</v>
      </c>
      <c r="P19" s="74">
        <v>0</v>
      </c>
      <c r="Q19" s="74">
        <v>0</v>
      </c>
      <c r="R19" s="74">
        <f t="shared" si="7"/>
        <v>32046</v>
      </c>
      <c r="S19" s="74">
        <v>32046</v>
      </c>
      <c r="T19" s="74">
        <v>0</v>
      </c>
      <c r="U19" s="74">
        <v>0</v>
      </c>
      <c r="V19" s="74">
        <v>0</v>
      </c>
      <c r="W19" s="74">
        <f t="shared" si="8"/>
        <v>621733</v>
      </c>
      <c r="X19" s="74">
        <v>467956</v>
      </c>
      <c r="Y19" s="74">
        <v>151621</v>
      </c>
      <c r="Z19" s="74">
        <v>2156</v>
      </c>
      <c r="AA19" s="74">
        <v>0</v>
      </c>
      <c r="AB19" s="75">
        <v>854099</v>
      </c>
      <c r="AC19" s="74">
        <v>0</v>
      </c>
      <c r="AD19" s="74">
        <v>13660</v>
      </c>
      <c r="AE19" s="74">
        <f t="shared" si="9"/>
        <v>1032592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31847</v>
      </c>
      <c r="AN19" s="74">
        <f t="shared" si="12"/>
        <v>28008</v>
      </c>
      <c r="AO19" s="74">
        <f t="shared" si="13"/>
        <v>1782</v>
      </c>
      <c r="AP19" s="74">
        <v>1782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26226</v>
      </c>
      <c r="AZ19" s="74">
        <v>26226</v>
      </c>
      <c r="BA19" s="74">
        <v>0</v>
      </c>
      <c r="BB19" s="74">
        <v>0</v>
      </c>
      <c r="BC19" s="74">
        <v>0</v>
      </c>
      <c r="BD19" s="75">
        <v>32000</v>
      </c>
      <c r="BE19" s="74">
        <v>0</v>
      </c>
      <c r="BF19" s="74">
        <v>1521</v>
      </c>
      <c r="BG19" s="74">
        <f t="shared" si="16"/>
        <v>29529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52108</v>
      </c>
      <c r="BP19" s="74">
        <f t="shared" si="25"/>
        <v>1046940</v>
      </c>
      <c r="BQ19" s="74">
        <f t="shared" si="26"/>
        <v>366935</v>
      </c>
      <c r="BR19" s="74">
        <f t="shared" si="27"/>
        <v>94036</v>
      </c>
      <c r="BS19" s="74">
        <f t="shared" si="28"/>
        <v>272899</v>
      </c>
      <c r="BT19" s="74">
        <f t="shared" si="29"/>
        <v>0</v>
      </c>
      <c r="BU19" s="74">
        <f t="shared" si="30"/>
        <v>0</v>
      </c>
      <c r="BV19" s="74">
        <f t="shared" si="31"/>
        <v>32046</v>
      </c>
      <c r="BW19" s="74">
        <f t="shared" si="32"/>
        <v>32046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647959</v>
      </c>
      <c r="CB19" s="74">
        <f t="shared" si="37"/>
        <v>494182</v>
      </c>
      <c r="CC19" s="74">
        <f t="shared" si="38"/>
        <v>151621</v>
      </c>
      <c r="CD19" s="74">
        <f t="shared" si="39"/>
        <v>2156</v>
      </c>
      <c r="CE19" s="74">
        <f t="shared" si="40"/>
        <v>0</v>
      </c>
      <c r="CF19" s="75">
        <f t="shared" si="41"/>
        <v>886099</v>
      </c>
      <c r="CG19" s="74">
        <f t="shared" si="42"/>
        <v>0</v>
      </c>
      <c r="CH19" s="74">
        <f t="shared" si="43"/>
        <v>15181</v>
      </c>
      <c r="CI19" s="74">
        <f t="shared" si="44"/>
        <v>1062121</v>
      </c>
    </row>
    <row r="20" spans="1:87" s="50" customFormat="1" ht="12" customHeight="1">
      <c r="A20" s="53" t="s">
        <v>297</v>
      </c>
      <c r="B20" s="54" t="s">
        <v>428</v>
      </c>
      <c r="C20" s="53" t="s">
        <v>429</v>
      </c>
      <c r="D20" s="74">
        <f t="shared" si="3"/>
        <v>10018</v>
      </c>
      <c r="E20" s="74">
        <f t="shared" si="4"/>
        <v>10018</v>
      </c>
      <c r="F20" s="74">
        <v>0</v>
      </c>
      <c r="G20" s="74">
        <v>10018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3183208</v>
      </c>
      <c r="M20" s="74">
        <f t="shared" si="6"/>
        <v>1173935</v>
      </c>
      <c r="N20" s="74">
        <v>219185</v>
      </c>
      <c r="O20" s="74">
        <v>800305</v>
      </c>
      <c r="P20" s="74">
        <v>154445</v>
      </c>
      <c r="Q20" s="74">
        <v>0</v>
      </c>
      <c r="R20" s="74">
        <f t="shared" si="7"/>
        <v>362696</v>
      </c>
      <c r="S20" s="74">
        <v>42391</v>
      </c>
      <c r="T20" s="74">
        <v>320305</v>
      </c>
      <c r="U20" s="74">
        <v>0</v>
      </c>
      <c r="V20" s="74">
        <v>91800</v>
      </c>
      <c r="W20" s="74">
        <f t="shared" si="8"/>
        <v>1549212</v>
      </c>
      <c r="X20" s="74">
        <v>613338</v>
      </c>
      <c r="Y20" s="74">
        <v>618799</v>
      </c>
      <c r="Z20" s="74">
        <v>289469</v>
      </c>
      <c r="AA20" s="74">
        <v>27606</v>
      </c>
      <c r="AB20" s="75">
        <v>0</v>
      </c>
      <c r="AC20" s="74">
        <v>5565</v>
      </c>
      <c r="AD20" s="74">
        <v>88875</v>
      </c>
      <c r="AE20" s="74">
        <f t="shared" si="9"/>
        <v>3282101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162162</v>
      </c>
      <c r="AO20" s="74">
        <f t="shared" si="13"/>
        <v>33848</v>
      </c>
      <c r="AP20" s="74">
        <v>4800</v>
      </c>
      <c r="AQ20" s="74">
        <v>3632</v>
      </c>
      <c r="AR20" s="74">
        <v>25416</v>
      </c>
      <c r="AS20" s="74">
        <v>0</v>
      </c>
      <c r="AT20" s="74">
        <f t="shared" si="14"/>
        <v>31586</v>
      </c>
      <c r="AU20" s="74">
        <v>0</v>
      </c>
      <c r="AV20" s="74">
        <v>31526</v>
      </c>
      <c r="AW20" s="74">
        <v>60</v>
      </c>
      <c r="AX20" s="74">
        <v>0</v>
      </c>
      <c r="AY20" s="74">
        <f t="shared" si="15"/>
        <v>96728</v>
      </c>
      <c r="AZ20" s="74">
        <v>86842</v>
      </c>
      <c r="BA20" s="74">
        <v>9886</v>
      </c>
      <c r="BB20" s="74">
        <v>0</v>
      </c>
      <c r="BC20" s="74">
        <v>0</v>
      </c>
      <c r="BD20" s="75">
        <v>0</v>
      </c>
      <c r="BE20" s="74">
        <v>0</v>
      </c>
      <c r="BF20" s="74">
        <v>571</v>
      </c>
      <c r="BG20" s="74">
        <f t="shared" si="16"/>
        <v>162733</v>
      </c>
      <c r="BH20" s="74">
        <f t="shared" si="17"/>
        <v>10018</v>
      </c>
      <c r="BI20" s="74">
        <f t="shared" si="18"/>
        <v>10018</v>
      </c>
      <c r="BJ20" s="74">
        <f t="shared" si="19"/>
        <v>0</v>
      </c>
      <c r="BK20" s="74">
        <f t="shared" si="20"/>
        <v>10018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3345370</v>
      </c>
      <c r="BQ20" s="74">
        <f t="shared" si="26"/>
        <v>1207783</v>
      </c>
      <c r="BR20" s="74">
        <f t="shared" si="27"/>
        <v>223985</v>
      </c>
      <c r="BS20" s="74">
        <f t="shared" si="28"/>
        <v>803937</v>
      </c>
      <c r="BT20" s="74">
        <f t="shared" si="29"/>
        <v>179861</v>
      </c>
      <c r="BU20" s="74">
        <f t="shared" si="30"/>
        <v>0</v>
      </c>
      <c r="BV20" s="74">
        <f t="shared" si="31"/>
        <v>394282</v>
      </c>
      <c r="BW20" s="74">
        <f t="shared" si="32"/>
        <v>42391</v>
      </c>
      <c r="BX20" s="74">
        <f t="shared" si="33"/>
        <v>351831</v>
      </c>
      <c r="BY20" s="74">
        <f t="shared" si="34"/>
        <v>60</v>
      </c>
      <c r="BZ20" s="74">
        <f t="shared" si="35"/>
        <v>91800</v>
      </c>
      <c r="CA20" s="74">
        <f t="shared" si="36"/>
        <v>1645940</v>
      </c>
      <c r="CB20" s="74">
        <f t="shared" si="37"/>
        <v>700180</v>
      </c>
      <c r="CC20" s="74">
        <f t="shared" si="38"/>
        <v>628685</v>
      </c>
      <c r="CD20" s="74">
        <f t="shared" si="39"/>
        <v>289469</v>
      </c>
      <c r="CE20" s="74">
        <f t="shared" si="40"/>
        <v>27606</v>
      </c>
      <c r="CF20" s="75">
        <f t="shared" si="41"/>
        <v>0</v>
      </c>
      <c r="CG20" s="74">
        <f t="shared" si="42"/>
        <v>5565</v>
      </c>
      <c r="CH20" s="74">
        <f t="shared" si="43"/>
        <v>89446</v>
      </c>
      <c r="CI20" s="74">
        <f t="shared" si="44"/>
        <v>3444834</v>
      </c>
    </row>
    <row r="21" spans="1:87" s="50" customFormat="1" ht="12" customHeight="1">
      <c r="A21" s="53" t="s">
        <v>297</v>
      </c>
      <c r="B21" s="54" t="s">
        <v>430</v>
      </c>
      <c r="C21" s="53" t="s">
        <v>327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3025834</v>
      </c>
      <c r="M21" s="74">
        <f t="shared" si="6"/>
        <v>912988</v>
      </c>
      <c r="N21" s="74">
        <v>291315</v>
      </c>
      <c r="O21" s="74">
        <v>528745</v>
      </c>
      <c r="P21" s="74">
        <v>92928</v>
      </c>
      <c r="Q21" s="74">
        <v>0</v>
      </c>
      <c r="R21" s="74">
        <f t="shared" si="7"/>
        <v>873001</v>
      </c>
      <c r="S21" s="74">
        <v>151586</v>
      </c>
      <c r="T21" s="74">
        <v>706100</v>
      </c>
      <c r="U21" s="74">
        <v>15315</v>
      </c>
      <c r="V21" s="74">
        <v>0</v>
      </c>
      <c r="W21" s="74">
        <f t="shared" si="8"/>
        <v>1239845</v>
      </c>
      <c r="X21" s="74">
        <v>681095</v>
      </c>
      <c r="Y21" s="74">
        <v>449559</v>
      </c>
      <c r="Z21" s="74">
        <v>109191</v>
      </c>
      <c r="AA21" s="74">
        <v>0</v>
      </c>
      <c r="AB21" s="75">
        <v>0</v>
      </c>
      <c r="AC21" s="74">
        <v>0</v>
      </c>
      <c r="AD21" s="74">
        <v>8254</v>
      </c>
      <c r="AE21" s="74">
        <f t="shared" si="9"/>
        <v>3034088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50249</v>
      </c>
      <c r="AO21" s="74">
        <f t="shared" si="13"/>
        <v>4137</v>
      </c>
      <c r="AP21" s="74">
        <v>4137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46112</v>
      </c>
      <c r="AZ21" s="74">
        <v>46112</v>
      </c>
      <c r="BA21" s="74">
        <v>0</v>
      </c>
      <c r="BB21" s="74">
        <v>0</v>
      </c>
      <c r="BC21" s="74">
        <v>0</v>
      </c>
      <c r="BD21" s="75">
        <v>0</v>
      </c>
      <c r="BE21" s="74">
        <v>0</v>
      </c>
      <c r="BF21" s="74">
        <v>796</v>
      </c>
      <c r="BG21" s="74">
        <f t="shared" si="16"/>
        <v>51045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3076083</v>
      </c>
      <c r="BQ21" s="74">
        <f t="shared" si="26"/>
        <v>917125</v>
      </c>
      <c r="BR21" s="74">
        <f t="shared" si="27"/>
        <v>295452</v>
      </c>
      <c r="BS21" s="74">
        <f t="shared" si="28"/>
        <v>528745</v>
      </c>
      <c r="BT21" s="74">
        <f t="shared" si="29"/>
        <v>92928</v>
      </c>
      <c r="BU21" s="74">
        <f t="shared" si="30"/>
        <v>0</v>
      </c>
      <c r="BV21" s="74">
        <f t="shared" si="31"/>
        <v>873001</v>
      </c>
      <c r="BW21" s="74">
        <f t="shared" si="32"/>
        <v>151586</v>
      </c>
      <c r="BX21" s="74">
        <f t="shared" si="33"/>
        <v>706100</v>
      </c>
      <c r="BY21" s="74">
        <f t="shared" si="34"/>
        <v>15315</v>
      </c>
      <c r="BZ21" s="74">
        <f t="shared" si="35"/>
        <v>0</v>
      </c>
      <c r="CA21" s="74">
        <f t="shared" si="36"/>
        <v>1285957</v>
      </c>
      <c r="CB21" s="74">
        <f t="shared" si="37"/>
        <v>727207</v>
      </c>
      <c r="CC21" s="74">
        <f t="shared" si="38"/>
        <v>449559</v>
      </c>
      <c r="CD21" s="74">
        <f t="shared" si="39"/>
        <v>109191</v>
      </c>
      <c r="CE21" s="74">
        <f t="shared" si="40"/>
        <v>0</v>
      </c>
      <c r="CF21" s="75">
        <f t="shared" si="41"/>
        <v>0</v>
      </c>
      <c r="CG21" s="74">
        <f t="shared" si="42"/>
        <v>0</v>
      </c>
      <c r="CH21" s="74">
        <f t="shared" si="43"/>
        <v>9050</v>
      </c>
      <c r="CI21" s="74">
        <f t="shared" si="44"/>
        <v>3085133</v>
      </c>
    </row>
    <row r="22" spans="1:87" s="50" customFormat="1" ht="12" customHeight="1">
      <c r="A22" s="53" t="s">
        <v>297</v>
      </c>
      <c r="B22" s="54" t="s">
        <v>431</v>
      </c>
      <c r="C22" s="53" t="s">
        <v>432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13256</v>
      </c>
      <c r="L22" s="74">
        <f t="shared" si="5"/>
        <v>729499</v>
      </c>
      <c r="M22" s="74">
        <f t="shared" si="6"/>
        <v>411020</v>
      </c>
      <c r="N22" s="74">
        <v>75470</v>
      </c>
      <c r="O22" s="74">
        <v>325822</v>
      </c>
      <c r="P22" s="74">
        <v>0</v>
      </c>
      <c r="Q22" s="74">
        <v>9728</v>
      </c>
      <c r="R22" s="74">
        <f t="shared" si="7"/>
        <v>97780</v>
      </c>
      <c r="S22" s="74">
        <v>39129</v>
      </c>
      <c r="T22" s="74">
        <v>1847</v>
      </c>
      <c r="U22" s="74">
        <v>56804</v>
      </c>
      <c r="V22" s="74">
        <v>5654</v>
      </c>
      <c r="W22" s="74">
        <f t="shared" si="8"/>
        <v>215045</v>
      </c>
      <c r="X22" s="74">
        <v>185821</v>
      </c>
      <c r="Y22" s="74">
        <v>24877</v>
      </c>
      <c r="Z22" s="74">
        <v>0</v>
      </c>
      <c r="AA22" s="74">
        <v>4347</v>
      </c>
      <c r="AB22" s="75">
        <v>558789</v>
      </c>
      <c r="AC22" s="74">
        <v>0</v>
      </c>
      <c r="AD22" s="74">
        <v>47654</v>
      </c>
      <c r="AE22" s="74">
        <f t="shared" si="9"/>
        <v>777153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18153</v>
      </c>
      <c r="AN22" s="74">
        <f t="shared" si="12"/>
        <v>142333</v>
      </c>
      <c r="AO22" s="74">
        <f t="shared" si="13"/>
        <v>32295</v>
      </c>
      <c r="AP22" s="74">
        <v>32295</v>
      </c>
      <c r="AQ22" s="74">
        <v>0</v>
      </c>
      <c r="AR22" s="74">
        <v>0</v>
      </c>
      <c r="AS22" s="74">
        <v>0</v>
      </c>
      <c r="AT22" s="74">
        <f t="shared" si="14"/>
        <v>38538</v>
      </c>
      <c r="AU22" s="74">
        <v>0</v>
      </c>
      <c r="AV22" s="74">
        <v>38538</v>
      </c>
      <c r="AW22" s="74">
        <v>0</v>
      </c>
      <c r="AX22" s="74">
        <v>0</v>
      </c>
      <c r="AY22" s="74">
        <f t="shared" si="15"/>
        <v>71500</v>
      </c>
      <c r="AZ22" s="74">
        <v>41357</v>
      </c>
      <c r="BA22" s="74">
        <v>19530</v>
      </c>
      <c r="BB22" s="74">
        <v>0</v>
      </c>
      <c r="BC22" s="74">
        <v>10613</v>
      </c>
      <c r="BD22" s="75">
        <v>18240</v>
      </c>
      <c r="BE22" s="74">
        <v>0</v>
      </c>
      <c r="BF22" s="74">
        <v>36161</v>
      </c>
      <c r="BG22" s="74">
        <f t="shared" si="16"/>
        <v>178494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31409</v>
      </c>
      <c r="BP22" s="74">
        <f t="shared" si="25"/>
        <v>871832</v>
      </c>
      <c r="BQ22" s="74">
        <f t="shared" si="26"/>
        <v>443315</v>
      </c>
      <c r="BR22" s="74">
        <f t="shared" si="27"/>
        <v>107765</v>
      </c>
      <c r="BS22" s="74">
        <f t="shared" si="28"/>
        <v>325822</v>
      </c>
      <c r="BT22" s="74">
        <f t="shared" si="29"/>
        <v>0</v>
      </c>
      <c r="BU22" s="74">
        <f t="shared" si="30"/>
        <v>9728</v>
      </c>
      <c r="BV22" s="74">
        <f t="shared" si="31"/>
        <v>136318</v>
      </c>
      <c r="BW22" s="74">
        <f t="shared" si="32"/>
        <v>39129</v>
      </c>
      <c r="BX22" s="74">
        <f t="shared" si="33"/>
        <v>40385</v>
      </c>
      <c r="BY22" s="74">
        <f t="shared" si="34"/>
        <v>56804</v>
      </c>
      <c r="BZ22" s="74">
        <f t="shared" si="35"/>
        <v>5654</v>
      </c>
      <c r="CA22" s="74">
        <f t="shared" si="36"/>
        <v>286545</v>
      </c>
      <c r="CB22" s="74">
        <f t="shared" si="37"/>
        <v>227178</v>
      </c>
      <c r="CC22" s="74">
        <f t="shared" si="38"/>
        <v>44407</v>
      </c>
      <c r="CD22" s="74">
        <f t="shared" si="39"/>
        <v>0</v>
      </c>
      <c r="CE22" s="74">
        <f t="shared" si="40"/>
        <v>14960</v>
      </c>
      <c r="CF22" s="75">
        <f t="shared" si="41"/>
        <v>577029</v>
      </c>
      <c r="CG22" s="74">
        <f t="shared" si="42"/>
        <v>0</v>
      </c>
      <c r="CH22" s="74">
        <f t="shared" si="43"/>
        <v>83815</v>
      </c>
      <c r="CI22" s="74">
        <f t="shared" si="44"/>
        <v>955647</v>
      </c>
    </row>
    <row r="23" spans="1:87" s="50" customFormat="1" ht="12" customHeight="1">
      <c r="A23" s="53" t="s">
        <v>297</v>
      </c>
      <c r="B23" s="54" t="s">
        <v>433</v>
      </c>
      <c r="C23" s="53" t="s">
        <v>331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7982</v>
      </c>
      <c r="L23" s="74">
        <f t="shared" si="5"/>
        <v>776224</v>
      </c>
      <c r="M23" s="74">
        <f t="shared" si="6"/>
        <v>424457</v>
      </c>
      <c r="N23" s="74">
        <v>103989</v>
      </c>
      <c r="O23" s="74">
        <v>317049</v>
      </c>
      <c r="P23" s="74">
        <v>3419</v>
      </c>
      <c r="Q23" s="74">
        <v>0</v>
      </c>
      <c r="R23" s="74">
        <f t="shared" si="7"/>
        <v>180867</v>
      </c>
      <c r="S23" s="74">
        <v>54443</v>
      </c>
      <c r="T23" s="74">
        <v>126424</v>
      </c>
      <c r="U23" s="74">
        <v>0</v>
      </c>
      <c r="V23" s="74">
        <v>6995</v>
      </c>
      <c r="W23" s="74">
        <f t="shared" si="8"/>
        <v>163905</v>
      </c>
      <c r="X23" s="74">
        <v>122929</v>
      </c>
      <c r="Y23" s="74">
        <v>40976</v>
      </c>
      <c r="Z23" s="74">
        <v>0</v>
      </c>
      <c r="AA23" s="74">
        <v>0</v>
      </c>
      <c r="AB23" s="75">
        <v>748762</v>
      </c>
      <c r="AC23" s="74">
        <v>0</v>
      </c>
      <c r="AD23" s="74">
        <v>0</v>
      </c>
      <c r="AE23" s="74">
        <f t="shared" si="9"/>
        <v>776224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49610</v>
      </c>
      <c r="AO23" s="74">
        <f t="shared" si="13"/>
        <v>46135</v>
      </c>
      <c r="AP23" s="74">
        <v>24677</v>
      </c>
      <c r="AQ23" s="74">
        <v>21458</v>
      </c>
      <c r="AR23" s="74">
        <v>0</v>
      </c>
      <c r="AS23" s="74">
        <v>0</v>
      </c>
      <c r="AT23" s="74">
        <f t="shared" si="14"/>
        <v>3475</v>
      </c>
      <c r="AU23" s="74">
        <v>2821</v>
      </c>
      <c r="AV23" s="74">
        <v>654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60470</v>
      </c>
      <c r="BE23" s="74">
        <v>0</v>
      </c>
      <c r="BF23" s="74">
        <v>0</v>
      </c>
      <c r="BG23" s="74">
        <f t="shared" si="16"/>
        <v>49610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7982</v>
      </c>
      <c r="BP23" s="74">
        <f t="shared" si="25"/>
        <v>825834</v>
      </c>
      <c r="BQ23" s="74">
        <f t="shared" si="26"/>
        <v>470592</v>
      </c>
      <c r="BR23" s="74">
        <f t="shared" si="27"/>
        <v>128666</v>
      </c>
      <c r="BS23" s="74">
        <f t="shared" si="28"/>
        <v>338507</v>
      </c>
      <c r="BT23" s="74">
        <f t="shared" si="29"/>
        <v>3419</v>
      </c>
      <c r="BU23" s="74">
        <f t="shared" si="30"/>
        <v>0</v>
      </c>
      <c r="BV23" s="74">
        <f t="shared" si="31"/>
        <v>184342</v>
      </c>
      <c r="BW23" s="74">
        <f t="shared" si="32"/>
        <v>57264</v>
      </c>
      <c r="BX23" s="74">
        <f t="shared" si="33"/>
        <v>127078</v>
      </c>
      <c r="BY23" s="74">
        <f t="shared" si="34"/>
        <v>0</v>
      </c>
      <c r="BZ23" s="74">
        <f t="shared" si="35"/>
        <v>6995</v>
      </c>
      <c r="CA23" s="74">
        <f t="shared" si="36"/>
        <v>163905</v>
      </c>
      <c r="CB23" s="74">
        <f t="shared" si="37"/>
        <v>122929</v>
      </c>
      <c r="CC23" s="74">
        <f t="shared" si="38"/>
        <v>40976</v>
      </c>
      <c r="CD23" s="74">
        <f t="shared" si="39"/>
        <v>0</v>
      </c>
      <c r="CE23" s="74">
        <f t="shared" si="40"/>
        <v>0</v>
      </c>
      <c r="CF23" s="75">
        <f t="shared" si="41"/>
        <v>809232</v>
      </c>
      <c r="CG23" s="74">
        <f t="shared" si="42"/>
        <v>0</v>
      </c>
      <c r="CH23" s="74">
        <f t="shared" si="43"/>
        <v>0</v>
      </c>
      <c r="CI23" s="74">
        <f t="shared" si="44"/>
        <v>825834</v>
      </c>
    </row>
    <row r="24" spans="1:87" s="50" customFormat="1" ht="12" customHeight="1">
      <c r="A24" s="53" t="s">
        <v>297</v>
      </c>
      <c r="B24" s="54" t="s">
        <v>434</v>
      </c>
      <c r="C24" s="53" t="s">
        <v>435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7930</v>
      </c>
      <c r="L24" s="74">
        <f t="shared" si="5"/>
        <v>838078</v>
      </c>
      <c r="M24" s="74">
        <f t="shared" si="6"/>
        <v>475499</v>
      </c>
      <c r="N24" s="74">
        <v>43411</v>
      </c>
      <c r="O24" s="74">
        <v>432088</v>
      </c>
      <c r="P24" s="74">
        <v>0</v>
      </c>
      <c r="Q24" s="74">
        <v>0</v>
      </c>
      <c r="R24" s="74">
        <f t="shared" si="7"/>
        <v>42721</v>
      </c>
      <c r="S24" s="74">
        <v>42721</v>
      </c>
      <c r="T24" s="74">
        <v>0</v>
      </c>
      <c r="U24" s="74">
        <v>0</v>
      </c>
      <c r="V24" s="74">
        <v>17850</v>
      </c>
      <c r="W24" s="74">
        <f t="shared" si="8"/>
        <v>302008</v>
      </c>
      <c r="X24" s="74">
        <v>188054</v>
      </c>
      <c r="Y24" s="74">
        <v>113954</v>
      </c>
      <c r="Z24" s="74">
        <v>0</v>
      </c>
      <c r="AA24" s="74">
        <v>0</v>
      </c>
      <c r="AB24" s="75">
        <v>743831</v>
      </c>
      <c r="AC24" s="74">
        <v>0</v>
      </c>
      <c r="AD24" s="74">
        <v>6052</v>
      </c>
      <c r="AE24" s="74">
        <f t="shared" si="9"/>
        <v>844130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46916</v>
      </c>
      <c r="AO24" s="74">
        <f t="shared" si="13"/>
        <v>44602</v>
      </c>
      <c r="AP24" s="74">
        <v>9312</v>
      </c>
      <c r="AQ24" s="74">
        <v>35290</v>
      </c>
      <c r="AR24" s="74">
        <v>0</v>
      </c>
      <c r="AS24" s="74">
        <v>0</v>
      </c>
      <c r="AT24" s="74">
        <f t="shared" si="14"/>
        <v>2314</v>
      </c>
      <c r="AU24" s="74">
        <v>2314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60071</v>
      </c>
      <c r="BE24" s="74">
        <v>0</v>
      </c>
      <c r="BF24" s="74">
        <v>0</v>
      </c>
      <c r="BG24" s="74">
        <f t="shared" si="16"/>
        <v>46916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7930</v>
      </c>
      <c r="BP24" s="74">
        <f t="shared" si="25"/>
        <v>884994</v>
      </c>
      <c r="BQ24" s="74">
        <f t="shared" si="26"/>
        <v>520101</v>
      </c>
      <c r="BR24" s="74">
        <f t="shared" si="27"/>
        <v>52723</v>
      </c>
      <c r="BS24" s="74">
        <f t="shared" si="28"/>
        <v>467378</v>
      </c>
      <c r="BT24" s="74">
        <f t="shared" si="29"/>
        <v>0</v>
      </c>
      <c r="BU24" s="74">
        <f t="shared" si="30"/>
        <v>0</v>
      </c>
      <c r="BV24" s="74">
        <f t="shared" si="31"/>
        <v>45035</v>
      </c>
      <c r="BW24" s="74">
        <f t="shared" si="32"/>
        <v>45035</v>
      </c>
      <c r="BX24" s="74">
        <f t="shared" si="33"/>
        <v>0</v>
      </c>
      <c r="BY24" s="74">
        <f t="shared" si="34"/>
        <v>0</v>
      </c>
      <c r="BZ24" s="74">
        <f t="shared" si="35"/>
        <v>17850</v>
      </c>
      <c r="CA24" s="74">
        <f t="shared" si="36"/>
        <v>302008</v>
      </c>
      <c r="CB24" s="74">
        <f t="shared" si="37"/>
        <v>188054</v>
      </c>
      <c r="CC24" s="74">
        <f t="shared" si="38"/>
        <v>113954</v>
      </c>
      <c r="CD24" s="74">
        <f t="shared" si="39"/>
        <v>0</v>
      </c>
      <c r="CE24" s="74">
        <f t="shared" si="40"/>
        <v>0</v>
      </c>
      <c r="CF24" s="75">
        <f t="shared" si="41"/>
        <v>803902</v>
      </c>
      <c r="CG24" s="74">
        <f t="shared" si="42"/>
        <v>0</v>
      </c>
      <c r="CH24" s="74">
        <f t="shared" si="43"/>
        <v>6052</v>
      </c>
      <c r="CI24" s="74">
        <f t="shared" si="44"/>
        <v>891046</v>
      </c>
    </row>
    <row r="25" spans="1:87" s="50" customFormat="1" ht="12" customHeight="1">
      <c r="A25" s="53" t="s">
        <v>297</v>
      </c>
      <c r="B25" s="54" t="s">
        <v>436</v>
      </c>
      <c r="C25" s="53" t="s">
        <v>335</v>
      </c>
      <c r="D25" s="74">
        <f t="shared" si="3"/>
        <v>92126</v>
      </c>
      <c r="E25" s="74">
        <f t="shared" si="4"/>
        <v>92126</v>
      </c>
      <c r="F25" s="74">
        <v>0</v>
      </c>
      <c r="G25" s="74">
        <v>91496</v>
      </c>
      <c r="H25" s="74">
        <v>630</v>
      </c>
      <c r="I25" s="74">
        <v>0</v>
      </c>
      <c r="J25" s="74">
        <v>0</v>
      </c>
      <c r="K25" s="75">
        <v>0</v>
      </c>
      <c r="L25" s="74">
        <f t="shared" si="5"/>
        <v>530196</v>
      </c>
      <c r="M25" s="74">
        <f t="shared" si="6"/>
        <v>136060</v>
      </c>
      <c r="N25" s="74">
        <v>19169</v>
      </c>
      <c r="O25" s="74">
        <v>0</v>
      </c>
      <c r="P25" s="74">
        <v>96723</v>
      </c>
      <c r="Q25" s="74">
        <v>20168</v>
      </c>
      <c r="R25" s="74">
        <f t="shared" si="7"/>
        <v>46725</v>
      </c>
      <c r="S25" s="74">
        <v>0</v>
      </c>
      <c r="T25" s="74">
        <v>35503</v>
      </c>
      <c r="U25" s="74">
        <v>11222</v>
      </c>
      <c r="V25" s="74">
        <v>0</v>
      </c>
      <c r="W25" s="74">
        <f t="shared" si="8"/>
        <v>347411</v>
      </c>
      <c r="X25" s="74">
        <v>255745</v>
      </c>
      <c r="Y25" s="74">
        <v>21933</v>
      </c>
      <c r="Z25" s="74">
        <v>52367</v>
      </c>
      <c r="AA25" s="74">
        <v>17366</v>
      </c>
      <c r="AB25" s="75">
        <v>0</v>
      </c>
      <c r="AC25" s="74">
        <v>0</v>
      </c>
      <c r="AD25" s="74">
        <v>0</v>
      </c>
      <c r="AE25" s="74">
        <f t="shared" si="9"/>
        <v>622322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5716</v>
      </c>
      <c r="AN25" s="74">
        <f t="shared" si="12"/>
        <v>32377</v>
      </c>
      <c r="AO25" s="74">
        <f t="shared" si="13"/>
        <v>8428</v>
      </c>
      <c r="AP25" s="74">
        <v>8428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23625</v>
      </c>
      <c r="AZ25" s="74">
        <v>23625</v>
      </c>
      <c r="BA25" s="74">
        <v>0</v>
      </c>
      <c r="BB25" s="74">
        <v>0</v>
      </c>
      <c r="BC25" s="74">
        <v>0</v>
      </c>
      <c r="BD25" s="75">
        <v>42178</v>
      </c>
      <c r="BE25" s="74">
        <v>324</v>
      </c>
      <c r="BF25" s="74">
        <v>0</v>
      </c>
      <c r="BG25" s="74">
        <f t="shared" si="16"/>
        <v>32377</v>
      </c>
      <c r="BH25" s="74">
        <f t="shared" si="17"/>
        <v>92126</v>
      </c>
      <c r="BI25" s="74">
        <f t="shared" si="18"/>
        <v>92126</v>
      </c>
      <c r="BJ25" s="74">
        <f t="shared" si="19"/>
        <v>0</v>
      </c>
      <c r="BK25" s="74">
        <f t="shared" si="20"/>
        <v>91496</v>
      </c>
      <c r="BL25" s="74">
        <f t="shared" si="21"/>
        <v>630</v>
      </c>
      <c r="BM25" s="74">
        <f t="shared" si="22"/>
        <v>0</v>
      </c>
      <c r="BN25" s="74">
        <f t="shared" si="23"/>
        <v>0</v>
      </c>
      <c r="BO25" s="75">
        <f t="shared" si="24"/>
        <v>5716</v>
      </c>
      <c r="BP25" s="74">
        <f t="shared" si="25"/>
        <v>562573</v>
      </c>
      <c r="BQ25" s="74">
        <f t="shared" si="26"/>
        <v>144488</v>
      </c>
      <c r="BR25" s="74">
        <f t="shared" si="27"/>
        <v>27597</v>
      </c>
      <c r="BS25" s="74">
        <f t="shared" si="28"/>
        <v>0</v>
      </c>
      <c r="BT25" s="74">
        <f t="shared" si="29"/>
        <v>96723</v>
      </c>
      <c r="BU25" s="74">
        <f t="shared" si="30"/>
        <v>20168</v>
      </c>
      <c r="BV25" s="74">
        <f t="shared" si="31"/>
        <v>46725</v>
      </c>
      <c r="BW25" s="74">
        <f t="shared" si="32"/>
        <v>0</v>
      </c>
      <c r="BX25" s="74">
        <f t="shared" si="33"/>
        <v>35503</v>
      </c>
      <c r="BY25" s="74">
        <f t="shared" si="34"/>
        <v>11222</v>
      </c>
      <c r="BZ25" s="74">
        <f t="shared" si="35"/>
        <v>0</v>
      </c>
      <c r="CA25" s="74">
        <f t="shared" si="36"/>
        <v>371036</v>
      </c>
      <c r="CB25" s="74">
        <f t="shared" si="37"/>
        <v>279370</v>
      </c>
      <c r="CC25" s="74">
        <f t="shared" si="38"/>
        <v>21933</v>
      </c>
      <c r="CD25" s="74">
        <f t="shared" si="39"/>
        <v>52367</v>
      </c>
      <c r="CE25" s="74">
        <f t="shared" si="40"/>
        <v>17366</v>
      </c>
      <c r="CF25" s="75">
        <f t="shared" si="41"/>
        <v>42178</v>
      </c>
      <c r="CG25" s="74">
        <f t="shared" si="42"/>
        <v>324</v>
      </c>
      <c r="CH25" s="74">
        <f t="shared" si="43"/>
        <v>0</v>
      </c>
      <c r="CI25" s="74">
        <f t="shared" si="44"/>
        <v>654699</v>
      </c>
    </row>
    <row r="26" spans="1:87" s="50" customFormat="1" ht="12" customHeight="1">
      <c r="A26" s="53" t="s">
        <v>297</v>
      </c>
      <c r="B26" s="54" t="s">
        <v>437</v>
      </c>
      <c r="C26" s="53" t="s">
        <v>438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6438</v>
      </c>
      <c r="L26" s="74">
        <f t="shared" si="5"/>
        <v>608273</v>
      </c>
      <c r="M26" s="74">
        <f t="shared" si="6"/>
        <v>314787</v>
      </c>
      <c r="N26" s="74">
        <v>65413</v>
      </c>
      <c r="O26" s="74">
        <v>249374</v>
      </c>
      <c r="P26" s="74">
        <v>0</v>
      </c>
      <c r="Q26" s="74">
        <v>0</v>
      </c>
      <c r="R26" s="74">
        <f t="shared" si="7"/>
        <v>13485</v>
      </c>
      <c r="S26" s="74">
        <v>13485</v>
      </c>
      <c r="T26" s="74">
        <v>0</v>
      </c>
      <c r="U26" s="74">
        <v>0</v>
      </c>
      <c r="V26" s="74">
        <v>19425</v>
      </c>
      <c r="W26" s="74">
        <f t="shared" si="8"/>
        <v>210101</v>
      </c>
      <c r="X26" s="74">
        <v>148552</v>
      </c>
      <c r="Y26" s="74">
        <v>59084</v>
      </c>
      <c r="Z26" s="74">
        <v>2465</v>
      </c>
      <c r="AA26" s="74">
        <v>0</v>
      </c>
      <c r="AB26" s="75">
        <v>603940</v>
      </c>
      <c r="AC26" s="74">
        <v>50475</v>
      </c>
      <c r="AD26" s="74">
        <v>2016</v>
      </c>
      <c r="AE26" s="74">
        <f t="shared" si="9"/>
        <v>610289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51457</v>
      </c>
      <c r="AO26" s="74">
        <f t="shared" si="13"/>
        <v>50032</v>
      </c>
      <c r="AP26" s="74">
        <v>13083</v>
      </c>
      <c r="AQ26" s="74">
        <v>36949</v>
      </c>
      <c r="AR26" s="74">
        <v>0</v>
      </c>
      <c r="AS26" s="74">
        <v>0</v>
      </c>
      <c r="AT26" s="74">
        <f t="shared" si="14"/>
        <v>361</v>
      </c>
      <c r="AU26" s="74">
        <v>361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48774</v>
      </c>
      <c r="BE26" s="74">
        <v>1064</v>
      </c>
      <c r="BF26" s="74">
        <v>0</v>
      </c>
      <c r="BG26" s="74">
        <f t="shared" si="16"/>
        <v>51457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6438</v>
      </c>
      <c r="BP26" s="74">
        <f t="shared" si="25"/>
        <v>659730</v>
      </c>
      <c r="BQ26" s="74">
        <f t="shared" si="26"/>
        <v>364819</v>
      </c>
      <c r="BR26" s="74">
        <f t="shared" si="27"/>
        <v>78496</v>
      </c>
      <c r="BS26" s="74">
        <f t="shared" si="28"/>
        <v>286323</v>
      </c>
      <c r="BT26" s="74">
        <f t="shared" si="29"/>
        <v>0</v>
      </c>
      <c r="BU26" s="74">
        <f t="shared" si="30"/>
        <v>0</v>
      </c>
      <c r="BV26" s="74">
        <f t="shared" si="31"/>
        <v>13846</v>
      </c>
      <c r="BW26" s="74">
        <f t="shared" si="32"/>
        <v>13846</v>
      </c>
      <c r="BX26" s="74">
        <f t="shared" si="33"/>
        <v>0</v>
      </c>
      <c r="BY26" s="74">
        <f t="shared" si="34"/>
        <v>0</v>
      </c>
      <c r="BZ26" s="74">
        <f t="shared" si="35"/>
        <v>19425</v>
      </c>
      <c r="CA26" s="74">
        <f t="shared" si="36"/>
        <v>210101</v>
      </c>
      <c r="CB26" s="74">
        <f t="shared" si="37"/>
        <v>148552</v>
      </c>
      <c r="CC26" s="74">
        <f t="shared" si="38"/>
        <v>59084</v>
      </c>
      <c r="CD26" s="74">
        <f t="shared" si="39"/>
        <v>2465</v>
      </c>
      <c r="CE26" s="74">
        <f t="shared" si="40"/>
        <v>0</v>
      </c>
      <c r="CF26" s="75">
        <f t="shared" si="41"/>
        <v>652714</v>
      </c>
      <c r="CG26" s="74">
        <f t="shared" si="42"/>
        <v>51539</v>
      </c>
      <c r="CH26" s="74">
        <f t="shared" si="43"/>
        <v>2016</v>
      </c>
      <c r="CI26" s="74">
        <f t="shared" si="44"/>
        <v>661746</v>
      </c>
    </row>
    <row r="27" spans="1:87" s="50" customFormat="1" ht="12" customHeight="1">
      <c r="A27" s="53" t="s">
        <v>297</v>
      </c>
      <c r="B27" s="54" t="s">
        <v>439</v>
      </c>
      <c r="C27" s="53" t="s">
        <v>339</v>
      </c>
      <c r="D27" s="74">
        <f t="shared" si="3"/>
        <v>117054</v>
      </c>
      <c r="E27" s="74">
        <f t="shared" si="4"/>
        <v>117054</v>
      </c>
      <c r="F27" s="74">
        <v>0</v>
      </c>
      <c r="G27" s="74">
        <v>117054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725972</v>
      </c>
      <c r="M27" s="74">
        <f t="shared" si="6"/>
        <v>315219</v>
      </c>
      <c r="N27" s="74">
        <v>47961</v>
      </c>
      <c r="O27" s="74">
        <v>176398</v>
      </c>
      <c r="P27" s="74">
        <v>90860</v>
      </c>
      <c r="Q27" s="74">
        <v>0</v>
      </c>
      <c r="R27" s="74">
        <f t="shared" si="7"/>
        <v>138138</v>
      </c>
      <c r="S27" s="74">
        <v>14604</v>
      </c>
      <c r="T27" s="74">
        <v>123534</v>
      </c>
      <c r="U27" s="74">
        <v>0</v>
      </c>
      <c r="V27" s="74">
        <v>0</v>
      </c>
      <c r="W27" s="74">
        <f t="shared" si="8"/>
        <v>272615</v>
      </c>
      <c r="X27" s="74">
        <v>39228</v>
      </c>
      <c r="Y27" s="74">
        <v>131806</v>
      </c>
      <c r="Z27" s="74">
        <v>101581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843026</v>
      </c>
      <c r="AF27" s="74">
        <f t="shared" si="10"/>
        <v>18900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18900</v>
      </c>
      <c r="AM27" s="75">
        <v>0</v>
      </c>
      <c r="AN27" s="74">
        <f t="shared" si="12"/>
        <v>214646</v>
      </c>
      <c r="AO27" s="74">
        <f t="shared" si="13"/>
        <v>2661</v>
      </c>
      <c r="AP27" s="74">
        <v>2661</v>
      </c>
      <c r="AQ27" s="74">
        <v>0</v>
      </c>
      <c r="AR27" s="74">
        <v>0</v>
      </c>
      <c r="AS27" s="74">
        <v>0</v>
      </c>
      <c r="AT27" s="74">
        <f t="shared" si="14"/>
        <v>1856</v>
      </c>
      <c r="AU27" s="74">
        <v>1856</v>
      </c>
      <c r="AV27" s="74">
        <v>0</v>
      </c>
      <c r="AW27" s="74">
        <v>0</v>
      </c>
      <c r="AX27" s="74">
        <v>0</v>
      </c>
      <c r="AY27" s="74">
        <f t="shared" si="15"/>
        <v>210129</v>
      </c>
      <c r="AZ27" s="74">
        <v>140625</v>
      </c>
      <c r="BA27" s="74">
        <v>69504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233546</v>
      </c>
      <c r="BH27" s="74">
        <f t="shared" si="17"/>
        <v>135954</v>
      </c>
      <c r="BI27" s="74">
        <f t="shared" si="18"/>
        <v>117054</v>
      </c>
      <c r="BJ27" s="74">
        <f t="shared" si="19"/>
        <v>0</v>
      </c>
      <c r="BK27" s="74">
        <f t="shared" si="20"/>
        <v>117054</v>
      </c>
      <c r="BL27" s="74">
        <f t="shared" si="21"/>
        <v>0</v>
      </c>
      <c r="BM27" s="74">
        <f t="shared" si="22"/>
        <v>0</v>
      </c>
      <c r="BN27" s="74">
        <f t="shared" si="23"/>
        <v>18900</v>
      </c>
      <c r="BO27" s="75">
        <f t="shared" si="24"/>
        <v>0</v>
      </c>
      <c r="BP27" s="74">
        <f t="shared" si="25"/>
        <v>940618</v>
      </c>
      <c r="BQ27" s="74">
        <f t="shared" si="26"/>
        <v>317880</v>
      </c>
      <c r="BR27" s="74">
        <f t="shared" si="27"/>
        <v>50622</v>
      </c>
      <c r="BS27" s="74">
        <f t="shared" si="28"/>
        <v>176398</v>
      </c>
      <c r="BT27" s="74">
        <f t="shared" si="29"/>
        <v>90860</v>
      </c>
      <c r="BU27" s="74">
        <f t="shared" si="30"/>
        <v>0</v>
      </c>
      <c r="BV27" s="74">
        <f t="shared" si="31"/>
        <v>139994</v>
      </c>
      <c r="BW27" s="74">
        <f t="shared" si="32"/>
        <v>16460</v>
      </c>
      <c r="BX27" s="74">
        <f t="shared" si="33"/>
        <v>123534</v>
      </c>
      <c r="BY27" s="74">
        <f t="shared" si="34"/>
        <v>0</v>
      </c>
      <c r="BZ27" s="74">
        <f t="shared" si="35"/>
        <v>0</v>
      </c>
      <c r="CA27" s="74">
        <f t="shared" si="36"/>
        <v>482744</v>
      </c>
      <c r="CB27" s="74">
        <f t="shared" si="37"/>
        <v>179853</v>
      </c>
      <c r="CC27" s="74">
        <f t="shared" si="38"/>
        <v>201310</v>
      </c>
      <c r="CD27" s="74">
        <f t="shared" si="39"/>
        <v>101581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0</v>
      </c>
      <c r="CI27" s="74">
        <f t="shared" si="44"/>
        <v>1076572</v>
      </c>
    </row>
    <row r="28" spans="1:87" s="50" customFormat="1" ht="12" customHeight="1">
      <c r="A28" s="53" t="s">
        <v>297</v>
      </c>
      <c r="B28" s="54" t="s">
        <v>440</v>
      </c>
      <c r="C28" s="53" t="s">
        <v>441</v>
      </c>
      <c r="D28" s="74">
        <f t="shared" si="3"/>
        <v>162278</v>
      </c>
      <c r="E28" s="74">
        <f t="shared" si="4"/>
        <v>150990</v>
      </c>
      <c r="F28" s="74">
        <v>0</v>
      </c>
      <c r="G28" s="74">
        <v>150990</v>
      </c>
      <c r="H28" s="74">
        <v>0</v>
      </c>
      <c r="I28" s="74">
        <v>0</v>
      </c>
      <c r="J28" s="74">
        <v>11288</v>
      </c>
      <c r="K28" s="75">
        <v>0</v>
      </c>
      <c r="L28" s="74">
        <f t="shared" si="5"/>
        <v>771680</v>
      </c>
      <c r="M28" s="74">
        <f t="shared" si="6"/>
        <v>61471</v>
      </c>
      <c r="N28" s="74">
        <v>61471</v>
      </c>
      <c r="O28" s="74">
        <v>0</v>
      </c>
      <c r="P28" s="74">
        <v>0</v>
      </c>
      <c r="Q28" s="74">
        <v>0</v>
      </c>
      <c r="R28" s="74">
        <f t="shared" si="7"/>
        <v>212358</v>
      </c>
      <c r="S28" s="74">
        <v>10460</v>
      </c>
      <c r="T28" s="74">
        <v>199597</v>
      </c>
      <c r="U28" s="74">
        <v>2301</v>
      </c>
      <c r="V28" s="74">
        <v>0</v>
      </c>
      <c r="W28" s="74">
        <f t="shared" si="8"/>
        <v>497851</v>
      </c>
      <c r="X28" s="74">
        <v>195989</v>
      </c>
      <c r="Y28" s="74">
        <v>198696</v>
      </c>
      <c r="Z28" s="74">
        <v>91741</v>
      </c>
      <c r="AA28" s="74">
        <v>11425</v>
      </c>
      <c r="AB28" s="75">
        <v>0</v>
      </c>
      <c r="AC28" s="74">
        <v>0</v>
      </c>
      <c r="AD28" s="74">
        <v>11645</v>
      </c>
      <c r="AE28" s="74">
        <f t="shared" si="9"/>
        <v>945603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149995</v>
      </c>
      <c r="AO28" s="74">
        <f t="shared" si="13"/>
        <v>58918</v>
      </c>
      <c r="AP28" s="74">
        <v>25349</v>
      </c>
      <c r="AQ28" s="74">
        <v>0</v>
      </c>
      <c r="AR28" s="74">
        <v>33569</v>
      </c>
      <c r="AS28" s="74">
        <v>0</v>
      </c>
      <c r="AT28" s="74">
        <f t="shared" si="14"/>
        <v>33088</v>
      </c>
      <c r="AU28" s="74">
        <v>0</v>
      </c>
      <c r="AV28" s="74">
        <v>33088</v>
      </c>
      <c r="AW28" s="74"/>
      <c r="AX28" s="74">
        <v>0</v>
      </c>
      <c r="AY28" s="74">
        <f t="shared" si="15"/>
        <v>57989</v>
      </c>
      <c r="AZ28" s="74">
        <v>28970</v>
      </c>
      <c r="BA28" s="74">
        <v>21439</v>
      </c>
      <c r="BB28" s="74">
        <v>7580</v>
      </c>
      <c r="BC28" s="74">
        <v>0</v>
      </c>
      <c r="BD28" s="75">
        <v>0</v>
      </c>
      <c r="BE28" s="74">
        <v>0</v>
      </c>
      <c r="BF28" s="74">
        <v>1950</v>
      </c>
      <c r="BG28" s="74">
        <f t="shared" si="16"/>
        <v>151945</v>
      </c>
      <c r="BH28" s="74">
        <f t="shared" si="17"/>
        <v>162278</v>
      </c>
      <c r="BI28" s="74">
        <f t="shared" si="18"/>
        <v>150990</v>
      </c>
      <c r="BJ28" s="74">
        <f t="shared" si="19"/>
        <v>0</v>
      </c>
      <c r="BK28" s="74">
        <f t="shared" si="20"/>
        <v>150990</v>
      </c>
      <c r="BL28" s="74">
        <f t="shared" si="21"/>
        <v>0</v>
      </c>
      <c r="BM28" s="74">
        <f t="shared" si="22"/>
        <v>0</v>
      </c>
      <c r="BN28" s="74">
        <f t="shared" si="23"/>
        <v>11288</v>
      </c>
      <c r="BO28" s="75">
        <f t="shared" si="24"/>
        <v>0</v>
      </c>
      <c r="BP28" s="74">
        <f t="shared" si="25"/>
        <v>921675</v>
      </c>
      <c r="BQ28" s="74">
        <f t="shared" si="26"/>
        <v>120389</v>
      </c>
      <c r="BR28" s="74">
        <f t="shared" si="27"/>
        <v>86820</v>
      </c>
      <c r="BS28" s="74">
        <f t="shared" si="28"/>
        <v>0</v>
      </c>
      <c r="BT28" s="74">
        <f t="shared" si="29"/>
        <v>33569</v>
      </c>
      <c r="BU28" s="74">
        <f t="shared" si="30"/>
        <v>0</v>
      </c>
      <c r="BV28" s="74">
        <f t="shared" si="31"/>
        <v>245446</v>
      </c>
      <c r="BW28" s="74">
        <f t="shared" si="32"/>
        <v>10460</v>
      </c>
      <c r="BX28" s="74">
        <f t="shared" si="33"/>
        <v>232685</v>
      </c>
      <c r="BY28" s="74">
        <f t="shared" si="34"/>
        <v>2301</v>
      </c>
      <c r="BZ28" s="74">
        <f t="shared" si="35"/>
        <v>0</v>
      </c>
      <c r="CA28" s="74">
        <f t="shared" si="36"/>
        <v>555840</v>
      </c>
      <c r="CB28" s="74">
        <f t="shared" si="37"/>
        <v>224959</v>
      </c>
      <c r="CC28" s="74">
        <f t="shared" si="38"/>
        <v>220135</v>
      </c>
      <c r="CD28" s="74">
        <f t="shared" si="39"/>
        <v>99321</v>
      </c>
      <c r="CE28" s="74">
        <f t="shared" si="40"/>
        <v>11425</v>
      </c>
      <c r="CF28" s="75">
        <f t="shared" si="41"/>
        <v>0</v>
      </c>
      <c r="CG28" s="74">
        <f t="shared" si="42"/>
        <v>0</v>
      </c>
      <c r="CH28" s="74">
        <f t="shared" si="43"/>
        <v>13595</v>
      </c>
      <c r="CI28" s="74">
        <f t="shared" si="44"/>
        <v>1097548</v>
      </c>
    </row>
    <row r="29" spans="1:87" s="50" customFormat="1" ht="12" customHeight="1">
      <c r="A29" s="53" t="s">
        <v>297</v>
      </c>
      <c r="B29" s="54" t="s">
        <v>442</v>
      </c>
      <c r="C29" s="53" t="s">
        <v>443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542758</v>
      </c>
      <c r="M29" s="74">
        <f t="shared" si="6"/>
        <v>91382</v>
      </c>
      <c r="N29" s="74">
        <v>37957</v>
      </c>
      <c r="O29" s="74">
        <v>3642</v>
      </c>
      <c r="P29" s="74">
        <v>49783</v>
      </c>
      <c r="Q29" s="74">
        <v>0</v>
      </c>
      <c r="R29" s="74">
        <f t="shared" si="7"/>
        <v>117594</v>
      </c>
      <c r="S29" s="74">
        <v>10400</v>
      </c>
      <c r="T29" s="74">
        <v>106760</v>
      </c>
      <c r="U29" s="74">
        <v>434</v>
      </c>
      <c r="V29" s="74">
        <v>0</v>
      </c>
      <c r="W29" s="74">
        <f t="shared" si="8"/>
        <v>333782</v>
      </c>
      <c r="X29" s="74">
        <v>119677</v>
      </c>
      <c r="Y29" s="74">
        <v>95065</v>
      </c>
      <c r="Z29" s="74">
        <v>119040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542758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169502</v>
      </c>
      <c r="AO29" s="74">
        <f t="shared" si="13"/>
        <v>39316</v>
      </c>
      <c r="AP29" s="74">
        <v>12652</v>
      </c>
      <c r="AQ29" s="74">
        <v>1359</v>
      </c>
      <c r="AR29" s="74">
        <v>25305</v>
      </c>
      <c r="AS29" s="74">
        <v>0</v>
      </c>
      <c r="AT29" s="74">
        <f t="shared" si="14"/>
        <v>70711</v>
      </c>
      <c r="AU29" s="74">
        <v>472</v>
      </c>
      <c r="AV29" s="74">
        <v>70239</v>
      </c>
      <c r="AW29" s="74">
        <v>0</v>
      </c>
      <c r="AX29" s="74">
        <v>0</v>
      </c>
      <c r="AY29" s="74">
        <f t="shared" si="15"/>
        <v>59475</v>
      </c>
      <c r="AZ29" s="74">
        <v>45381</v>
      </c>
      <c r="BA29" s="74">
        <v>14094</v>
      </c>
      <c r="BB29" s="74">
        <v>0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169502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712260</v>
      </c>
      <c r="BQ29" s="74">
        <f t="shared" si="26"/>
        <v>130698</v>
      </c>
      <c r="BR29" s="74">
        <f t="shared" si="27"/>
        <v>50609</v>
      </c>
      <c r="BS29" s="74">
        <f t="shared" si="28"/>
        <v>5001</v>
      </c>
      <c r="BT29" s="74">
        <f t="shared" si="29"/>
        <v>75088</v>
      </c>
      <c r="BU29" s="74">
        <f t="shared" si="30"/>
        <v>0</v>
      </c>
      <c r="BV29" s="74">
        <f t="shared" si="31"/>
        <v>188305</v>
      </c>
      <c r="BW29" s="74">
        <f t="shared" si="32"/>
        <v>10872</v>
      </c>
      <c r="BX29" s="74">
        <f t="shared" si="33"/>
        <v>176999</v>
      </c>
      <c r="BY29" s="74">
        <f t="shared" si="34"/>
        <v>434</v>
      </c>
      <c r="BZ29" s="74">
        <f t="shared" si="35"/>
        <v>0</v>
      </c>
      <c r="CA29" s="74">
        <f t="shared" si="36"/>
        <v>393257</v>
      </c>
      <c r="CB29" s="74">
        <f t="shared" si="37"/>
        <v>165058</v>
      </c>
      <c r="CC29" s="74">
        <f t="shared" si="38"/>
        <v>109159</v>
      </c>
      <c r="CD29" s="74">
        <f t="shared" si="39"/>
        <v>119040</v>
      </c>
      <c r="CE29" s="74">
        <f t="shared" si="40"/>
        <v>0</v>
      </c>
      <c r="CF29" s="75">
        <f t="shared" si="41"/>
        <v>0</v>
      </c>
      <c r="CG29" s="74">
        <f t="shared" si="42"/>
        <v>0</v>
      </c>
      <c r="CH29" s="74">
        <f t="shared" si="43"/>
        <v>0</v>
      </c>
      <c r="CI29" s="74">
        <f t="shared" si="44"/>
        <v>712260</v>
      </c>
    </row>
    <row r="30" spans="1:87" s="50" customFormat="1" ht="12" customHeight="1">
      <c r="A30" s="53" t="s">
        <v>297</v>
      </c>
      <c r="B30" s="54" t="s">
        <v>444</v>
      </c>
      <c r="C30" s="53" t="s">
        <v>445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490543</v>
      </c>
      <c r="M30" s="74">
        <f t="shared" si="6"/>
        <v>59385</v>
      </c>
      <c r="N30" s="74">
        <v>48380</v>
      </c>
      <c r="O30" s="74">
        <v>0</v>
      </c>
      <c r="P30" s="74">
        <v>11005</v>
      </c>
      <c r="Q30" s="74">
        <v>0</v>
      </c>
      <c r="R30" s="74">
        <f t="shared" si="7"/>
        <v>11795</v>
      </c>
      <c r="S30" s="74">
        <v>5978</v>
      </c>
      <c r="T30" s="74">
        <v>2915</v>
      </c>
      <c r="U30" s="74">
        <v>2902</v>
      </c>
      <c r="V30" s="74">
        <v>0</v>
      </c>
      <c r="W30" s="74">
        <f t="shared" si="8"/>
        <v>419363</v>
      </c>
      <c r="X30" s="74">
        <v>188717</v>
      </c>
      <c r="Y30" s="74">
        <v>213511</v>
      </c>
      <c r="Z30" s="74">
        <v>17135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490543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92674</v>
      </c>
      <c r="AO30" s="74">
        <f t="shared" si="13"/>
        <v>10902</v>
      </c>
      <c r="AP30" s="74">
        <v>10902</v>
      </c>
      <c r="AQ30" s="74">
        <v>0</v>
      </c>
      <c r="AR30" s="74">
        <v>0</v>
      </c>
      <c r="AS30" s="74">
        <v>0</v>
      </c>
      <c r="AT30" s="74">
        <f t="shared" si="14"/>
        <v>24408</v>
      </c>
      <c r="AU30" s="74">
        <v>0</v>
      </c>
      <c r="AV30" s="74">
        <v>24408</v>
      </c>
      <c r="AW30" s="74">
        <v>0</v>
      </c>
      <c r="AX30" s="74">
        <v>0</v>
      </c>
      <c r="AY30" s="74">
        <f t="shared" si="15"/>
        <v>57364</v>
      </c>
      <c r="AZ30" s="74">
        <v>28552</v>
      </c>
      <c r="BA30" s="74">
        <v>16488</v>
      </c>
      <c r="BB30" s="74">
        <v>12324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92674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583217</v>
      </c>
      <c r="BQ30" s="74">
        <f t="shared" si="26"/>
        <v>70287</v>
      </c>
      <c r="BR30" s="74">
        <f t="shared" si="27"/>
        <v>59282</v>
      </c>
      <c r="BS30" s="74">
        <f t="shared" si="28"/>
        <v>0</v>
      </c>
      <c r="BT30" s="74">
        <f t="shared" si="29"/>
        <v>11005</v>
      </c>
      <c r="BU30" s="74">
        <f t="shared" si="30"/>
        <v>0</v>
      </c>
      <c r="BV30" s="74">
        <f t="shared" si="31"/>
        <v>36203</v>
      </c>
      <c r="BW30" s="74">
        <f t="shared" si="32"/>
        <v>5978</v>
      </c>
      <c r="BX30" s="74">
        <f t="shared" si="33"/>
        <v>27323</v>
      </c>
      <c r="BY30" s="74">
        <f t="shared" si="34"/>
        <v>2902</v>
      </c>
      <c r="BZ30" s="74">
        <f t="shared" si="35"/>
        <v>0</v>
      </c>
      <c r="CA30" s="74">
        <f t="shared" si="36"/>
        <v>476727</v>
      </c>
      <c r="CB30" s="74">
        <f t="shared" si="37"/>
        <v>217269</v>
      </c>
      <c r="CC30" s="74">
        <f t="shared" si="38"/>
        <v>229999</v>
      </c>
      <c r="CD30" s="74">
        <f t="shared" si="39"/>
        <v>29459</v>
      </c>
      <c r="CE30" s="74">
        <f t="shared" si="40"/>
        <v>0</v>
      </c>
      <c r="CF30" s="75">
        <f t="shared" si="41"/>
        <v>0</v>
      </c>
      <c r="CG30" s="74">
        <f t="shared" si="42"/>
        <v>0</v>
      </c>
      <c r="CH30" s="74">
        <f t="shared" si="43"/>
        <v>0</v>
      </c>
      <c r="CI30" s="74">
        <f t="shared" si="44"/>
        <v>583217</v>
      </c>
    </row>
    <row r="31" spans="1:87" s="50" customFormat="1" ht="12" customHeight="1">
      <c r="A31" s="53" t="s">
        <v>297</v>
      </c>
      <c r="B31" s="54" t="s">
        <v>446</v>
      </c>
      <c r="C31" s="53" t="s">
        <v>447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45534</v>
      </c>
      <c r="M31" s="74">
        <f t="shared" si="6"/>
        <v>4230</v>
      </c>
      <c r="N31" s="74">
        <v>4230</v>
      </c>
      <c r="O31" s="74">
        <v>0</v>
      </c>
      <c r="P31" s="74">
        <v>0</v>
      </c>
      <c r="Q31" s="74">
        <v>0</v>
      </c>
      <c r="R31" s="74">
        <f t="shared" si="7"/>
        <v>1677</v>
      </c>
      <c r="S31" s="74">
        <v>1677</v>
      </c>
      <c r="T31" s="74">
        <v>0</v>
      </c>
      <c r="U31" s="74">
        <v>0</v>
      </c>
      <c r="V31" s="74">
        <v>0</v>
      </c>
      <c r="W31" s="74">
        <f t="shared" si="8"/>
        <v>39627</v>
      </c>
      <c r="X31" s="74">
        <v>39627</v>
      </c>
      <c r="Y31" s="74">
        <v>0</v>
      </c>
      <c r="Z31" s="74">
        <v>0</v>
      </c>
      <c r="AA31" s="74">
        <v>0</v>
      </c>
      <c r="AB31" s="75">
        <v>72145</v>
      </c>
      <c r="AC31" s="74">
        <v>0</v>
      </c>
      <c r="AD31" s="74">
        <v>0</v>
      </c>
      <c r="AE31" s="74">
        <f t="shared" si="9"/>
        <v>45534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1641</v>
      </c>
      <c r="AN31" s="74">
        <f t="shared" si="12"/>
        <v>8167</v>
      </c>
      <c r="AO31" s="74">
        <f t="shared" si="13"/>
        <v>1762</v>
      </c>
      <c r="AP31" s="74">
        <v>1762</v>
      </c>
      <c r="AQ31" s="74">
        <v>0</v>
      </c>
      <c r="AR31" s="74">
        <v>0</v>
      </c>
      <c r="AS31" s="74">
        <v>0</v>
      </c>
      <c r="AT31" s="74">
        <f t="shared" si="14"/>
        <v>5743</v>
      </c>
      <c r="AU31" s="74">
        <v>5743</v>
      </c>
      <c r="AV31" s="74">
        <v>0</v>
      </c>
      <c r="AW31" s="74">
        <v>0</v>
      </c>
      <c r="AX31" s="74">
        <v>662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12109</v>
      </c>
      <c r="BE31" s="74">
        <v>0</v>
      </c>
      <c r="BF31" s="74">
        <v>0</v>
      </c>
      <c r="BG31" s="74">
        <f t="shared" si="16"/>
        <v>8167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1641</v>
      </c>
      <c r="BP31" s="74">
        <f t="shared" si="25"/>
        <v>53701</v>
      </c>
      <c r="BQ31" s="74">
        <f t="shared" si="26"/>
        <v>5992</v>
      </c>
      <c r="BR31" s="74">
        <f t="shared" si="27"/>
        <v>5992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7420</v>
      </c>
      <c r="BW31" s="74">
        <f t="shared" si="32"/>
        <v>7420</v>
      </c>
      <c r="BX31" s="74">
        <f t="shared" si="33"/>
        <v>0</v>
      </c>
      <c r="BY31" s="74">
        <f t="shared" si="34"/>
        <v>0</v>
      </c>
      <c r="BZ31" s="74">
        <f t="shared" si="35"/>
        <v>662</v>
      </c>
      <c r="CA31" s="74">
        <f t="shared" si="36"/>
        <v>39627</v>
      </c>
      <c r="CB31" s="74">
        <f t="shared" si="37"/>
        <v>39627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84254</v>
      </c>
      <c r="CG31" s="74">
        <f t="shared" si="42"/>
        <v>0</v>
      </c>
      <c r="CH31" s="74">
        <f t="shared" si="43"/>
        <v>0</v>
      </c>
      <c r="CI31" s="74">
        <f t="shared" si="44"/>
        <v>53701</v>
      </c>
    </row>
    <row r="32" spans="1:87" s="50" customFormat="1" ht="12" customHeight="1">
      <c r="A32" s="53" t="s">
        <v>297</v>
      </c>
      <c r="B32" s="54" t="s">
        <v>448</v>
      </c>
      <c r="C32" s="53" t="s">
        <v>449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80654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80654</v>
      </c>
      <c r="X32" s="74">
        <v>80654</v>
      </c>
      <c r="Y32" s="74">
        <v>0</v>
      </c>
      <c r="Z32" s="74">
        <v>0</v>
      </c>
      <c r="AA32" s="74">
        <v>0</v>
      </c>
      <c r="AB32" s="75">
        <v>109543</v>
      </c>
      <c r="AC32" s="74">
        <v>0</v>
      </c>
      <c r="AD32" s="74">
        <v>1402</v>
      </c>
      <c r="AE32" s="74">
        <f t="shared" si="9"/>
        <v>82056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1172</v>
      </c>
      <c r="AN32" s="74">
        <f t="shared" si="12"/>
        <v>619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619</v>
      </c>
      <c r="AZ32" s="74">
        <v>619</v>
      </c>
      <c r="BA32" s="74">
        <v>0</v>
      </c>
      <c r="BB32" s="74">
        <v>0</v>
      </c>
      <c r="BC32" s="74">
        <v>0</v>
      </c>
      <c r="BD32" s="75">
        <v>8651</v>
      </c>
      <c r="BE32" s="74">
        <v>0</v>
      </c>
      <c r="BF32" s="74">
        <v>0</v>
      </c>
      <c r="BG32" s="74">
        <f t="shared" si="16"/>
        <v>619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1172</v>
      </c>
      <c r="BP32" s="74">
        <f t="shared" si="25"/>
        <v>81273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81273</v>
      </c>
      <c r="CB32" s="74">
        <f t="shared" si="37"/>
        <v>81273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118194</v>
      </c>
      <c r="CG32" s="74">
        <f t="shared" si="42"/>
        <v>0</v>
      </c>
      <c r="CH32" s="74">
        <f t="shared" si="43"/>
        <v>1402</v>
      </c>
      <c r="CI32" s="74">
        <f t="shared" si="44"/>
        <v>82675</v>
      </c>
    </row>
    <row r="33" spans="1:87" s="50" customFormat="1" ht="12" customHeight="1">
      <c r="A33" s="53" t="s">
        <v>297</v>
      </c>
      <c r="B33" s="54" t="s">
        <v>450</v>
      </c>
      <c r="C33" s="53" t="s">
        <v>451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72910</v>
      </c>
      <c r="M33" s="74">
        <f t="shared" si="6"/>
        <v>19900</v>
      </c>
      <c r="N33" s="74">
        <v>19900</v>
      </c>
      <c r="O33" s="74">
        <v>0</v>
      </c>
      <c r="P33" s="74">
        <v>0</v>
      </c>
      <c r="Q33" s="74">
        <v>0</v>
      </c>
      <c r="R33" s="74">
        <f t="shared" si="7"/>
        <v>1108</v>
      </c>
      <c r="S33" s="74">
        <v>1108</v>
      </c>
      <c r="T33" s="74">
        <v>0</v>
      </c>
      <c r="U33" s="74">
        <v>0</v>
      </c>
      <c r="V33" s="74">
        <v>0</v>
      </c>
      <c r="W33" s="74">
        <f t="shared" si="8"/>
        <v>51902</v>
      </c>
      <c r="X33" s="74">
        <v>51902</v>
      </c>
      <c r="Y33" s="74">
        <v>0</v>
      </c>
      <c r="Z33" s="74">
        <v>0</v>
      </c>
      <c r="AA33" s="74">
        <v>0</v>
      </c>
      <c r="AB33" s="75">
        <v>85594</v>
      </c>
      <c r="AC33" s="74">
        <v>0</v>
      </c>
      <c r="AD33" s="74">
        <v>0</v>
      </c>
      <c r="AE33" s="74">
        <f t="shared" si="9"/>
        <v>72910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1153</v>
      </c>
      <c r="AN33" s="74">
        <f t="shared" si="12"/>
        <v>7334</v>
      </c>
      <c r="AO33" s="74">
        <f t="shared" si="13"/>
        <v>4975</v>
      </c>
      <c r="AP33" s="74">
        <v>4975</v>
      </c>
      <c r="AQ33" s="74">
        <v>0</v>
      </c>
      <c r="AR33" s="74">
        <v>0</v>
      </c>
      <c r="AS33" s="74">
        <v>0</v>
      </c>
      <c r="AT33" s="74">
        <f t="shared" si="14"/>
        <v>52</v>
      </c>
      <c r="AU33" s="74">
        <v>52</v>
      </c>
      <c r="AV33" s="74">
        <v>0</v>
      </c>
      <c r="AW33" s="74">
        <v>0</v>
      </c>
      <c r="AX33" s="74">
        <v>0</v>
      </c>
      <c r="AY33" s="74">
        <f t="shared" si="15"/>
        <v>2307</v>
      </c>
      <c r="AZ33" s="74">
        <v>2307</v>
      </c>
      <c r="BA33" s="74">
        <v>0</v>
      </c>
      <c r="BB33" s="74">
        <v>0</v>
      </c>
      <c r="BC33" s="74">
        <v>0</v>
      </c>
      <c r="BD33" s="75">
        <v>8505</v>
      </c>
      <c r="BE33" s="74">
        <v>0</v>
      </c>
      <c r="BF33" s="74">
        <v>0</v>
      </c>
      <c r="BG33" s="74">
        <f t="shared" si="16"/>
        <v>7334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1153</v>
      </c>
      <c r="BP33" s="74">
        <f t="shared" si="25"/>
        <v>80244</v>
      </c>
      <c r="BQ33" s="74">
        <f t="shared" si="26"/>
        <v>24875</v>
      </c>
      <c r="BR33" s="74">
        <f t="shared" si="27"/>
        <v>24875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1160</v>
      </c>
      <c r="BW33" s="74">
        <f t="shared" si="32"/>
        <v>1160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54209</v>
      </c>
      <c r="CB33" s="74">
        <f t="shared" si="37"/>
        <v>54209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94099</v>
      </c>
      <c r="CG33" s="74">
        <f t="shared" si="42"/>
        <v>0</v>
      </c>
      <c r="CH33" s="74">
        <f t="shared" si="43"/>
        <v>0</v>
      </c>
      <c r="CI33" s="74">
        <f t="shared" si="44"/>
        <v>80244</v>
      </c>
    </row>
    <row r="34" spans="1:87" s="50" customFormat="1" ht="12" customHeight="1">
      <c r="A34" s="53" t="s">
        <v>297</v>
      </c>
      <c r="B34" s="54" t="s">
        <v>452</v>
      </c>
      <c r="C34" s="53" t="s">
        <v>453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65978</v>
      </c>
      <c r="L34" s="74">
        <f t="shared" si="5"/>
        <v>99313</v>
      </c>
      <c r="M34" s="74">
        <f t="shared" si="6"/>
        <v>30966</v>
      </c>
      <c r="N34" s="74">
        <v>12104</v>
      </c>
      <c r="O34" s="74">
        <v>18862</v>
      </c>
      <c r="P34" s="74">
        <v>0</v>
      </c>
      <c r="Q34" s="74">
        <v>0</v>
      </c>
      <c r="R34" s="74">
        <f t="shared" si="7"/>
        <v>7135</v>
      </c>
      <c r="S34" s="74">
        <v>7135</v>
      </c>
      <c r="T34" s="74">
        <v>0</v>
      </c>
      <c r="U34" s="74">
        <v>0</v>
      </c>
      <c r="V34" s="74">
        <v>0</v>
      </c>
      <c r="W34" s="74">
        <f t="shared" si="8"/>
        <v>61212</v>
      </c>
      <c r="X34" s="74">
        <v>50096</v>
      </c>
      <c r="Y34" s="74">
        <v>11116</v>
      </c>
      <c r="Z34" s="74">
        <v>0</v>
      </c>
      <c r="AA34" s="74">
        <v>0</v>
      </c>
      <c r="AB34" s="75">
        <v>104036</v>
      </c>
      <c r="AC34" s="74">
        <v>0</v>
      </c>
      <c r="AD34" s="74">
        <v>0</v>
      </c>
      <c r="AE34" s="74">
        <f t="shared" si="9"/>
        <v>99313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1808</v>
      </c>
      <c r="AN34" s="74">
        <f t="shared" si="12"/>
        <v>7423</v>
      </c>
      <c r="AO34" s="74">
        <f t="shared" si="13"/>
        <v>3455</v>
      </c>
      <c r="AP34" s="74">
        <v>3455</v>
      </c>
      <c r="AQ34" s="74">
        <v>0</v>
      </c>
      <c r="AR34" s="74">
        <v>0</v>
      </c>
      <c r="AS34" s="74">
        <v>0</v>
      </c>
      <c r="AT34" s="74">
        <f t="shared" si="14"/>
        <v>89</v>
      </c>
      <c r="AU34" s="74">
        <v>89</v>
      </c>
      <c r="AV34" s="74">
        <v>0</v>
      </c>
      <c r="AW34" s="74">
        <v>0</v>
      </c>
      <c r="AX34" s="74">
        <v>0</v>
      </c>
      <c r="AY34" s="74">
        <f t="shared" si="15"/>
        <v>3879</v>
      </c>
      <c r="AZ34" s="74">
        <v>3879</v>
      </c>
      <c r="BA34" s="74">
        <v>0</v>
      </c>
      <c r="BB34" s="74">
        <v>0</v>
      </c>
      <c r="BC34" s="74">
        <v>0</v>
      </c>
      <c r="BD34" s="75">
        <v>13339</v>
      </c>
      <c r="BE34" s="74">
        <v>0</v>
      </c>
      <c r="BF34" s="74">
        <v>0</v>
      </c>
      <c r="BG34" s="74">
        <f t="shared" si="16"/>
        <v>7423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67786</v>
      </c>
      <c r="BP34" s="74">
        <f t="shared" si="25"/>
        <v>106736</v>
      </c>
      <c r="BQ34" s="74">
        <f t="shared" si="26"/>
        <v>34421</v>
      </c>
      <c r="BR34" s="74">
        <f t="shared" si="27"/>
        <v>15559</v>
      </c>
      <c r="BS34" s="74">
        <f t="shared" si="28"/>
        <v>18862</v>
      </c>
      <c r="BT34" s="74">
        <f t="shared" si="29"/>
        <v>0</v>
      </c>
      <c r="BU34" s="74">
        <f t="shared" si="30"/>
        <v>0</v>
      </c>
      <c r="BV34" s="74">
        <f t="shared" si="31"/>
        <v>7224</v>
      </c>
      <c r="BW34" s="74">
        <f t="shared" si="32"/>
        <v>7224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65091</v>
      </c>
      <c r="CB34" s="74">
        <f t="shared" si="37"/>
        <v>53975</v>
      </c>
      <c r="CC34" s="74">
        <f t="shared" si="38"/>
        <v>11116</v>
      </c>
      <c r="CD34" s="74">
        <f t="shared" si="39"/>
        <v>0</v>
      </c>
      <c r="CE34" s="74">
        <f t="shared" si="40"/>
        <v>0</v>
      </c>
      <c r="CF34" s="75">
        <f t="shared" si="41"/>
        <v>117375</v>
      </c>
      <c r="CG34" s="74">
        <f t="shared" si="42"/>
        <v>0</v>
      </c>
      <c r="CH34" s="74">
        <f t="shared" si="43"/>
        <v>0</v>
      </c>
      <c r="CI34" s="74">
        <f t="shared" si="44"/>
        <v>106736</v>
      </c>
    </row>
    <row r="35" spans="1:87" s="50" customFormat="1" ht="12" customHeight="1">
      <c r="A35" s="53" t="s">
        <v>297</v>
      </c>
      <c r="B35" s="54" t="s">
        <v>454</v>
      </c>
      <c r="C35" s="53" t="s">
        <v>455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76863</v>
      </c>
      <c r="L35" s="74">
        <f t="shared" si="5"/>
        <v>75507</v>
      </c>
      <c r="M35" s="74">
        <f t="shared" si="6"/>
        <v>8877</v>
      </c>
      <c r="N35" s="74">
        <v>8877</v>
      </c>
      <c r="O35" s="74">
        <v>0</v>
      </c>
      <c r="P35" s="74">
        <v>0</v>
      </c>
      <c r="Q35" s="74">
        <v>0</v>
      </c>
      <c r="R35" s="74">
        <f t="shared" si="7"/>
        <v>135</v>
      </c>
      <c r="S35" s="74">
        <v>0</v>
      </c>
      <c r="T35" s="74">
        <v>135</v>
      </c>
      <c r="U35" s="74">
        <v>0</v>
      </c>
      <c r="V35" s="74">
        <v>0</v>
      </c>
      <c r="W35" s="74">
        <f t="shared" si="8"/>
        <v>66495</v>
      </c>
      <c r="X35" s="74">
        <v>62726</v>
      </c>
      <c r="Y35" s="74">
        <v>2948</v>
      </c>
      <c r="Z35" s="74">
        <v>798</v>
      </c>
      <c r="AA35" s="74">
        <v>23</v>
      </c>
      <c r="AB35" s="75">
        <v>121200</v>
      </c>
      <c r="AC35" s="74">
        <v>0</v>
      </c>
      <c r="AD35" s="74">
        <v>0</v>
      </c>
      <c r="AE35" s="74">
        <f t="shared" si="9"/>
        <v>75507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1638</v>
      </c>
      <c r="AN35" s="74">
        <f t="shared" si="12"/>
        <v>14809</v>
      </c>
      <c r="AO35" s="74">
        <f t="shared" si="13"/>
        <v>8877</v>
      </c>
      <c r="AP35" s="74">
        <v>8877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5932</v>
      </c>
      <c r="AZ35" s="74">
        <v>5932</v>
      </c>
      <c r="BA35" s="74">
        <v>0</v>
      </c>
      <c r="BB35" s="74">
        <v>0</v>
      </c>
      <c r="BC35" s="74">
        <v>0</v>
      </c>
      <c r="BD35" s="75">
        <v>12090</v>
      </c>
      <c r="BE35" s="74">
        <v>0</v>
      </c>
      <c r="BF35" s="74">
        <v>0</v>
      </c>
      <c r="BG35" s="74">
        <f t="shared" si="16"/>
        <v>14809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78501</v>
      </c>
      <c r="BP35" s="74">
        <f t="shared" si="25"/>
        <v>90316</v>
      </c>
      <c r="BQ35" s="74">
        <f t="shared" si="26"/>
        <v>17754</v>
      </c>
      <c r="BR35" s="74">
        <f t="shared" si="27"/>
        <v>17754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135</v>
      </c>
      <c r="BW35" s="74">
        <f t="shared" si="32"/>
        <v>0</v>
      </c>
      <c r="BX35" s="74">
        <f t="shared" si="33"/>
        <v>135</v>
      </c>
      <c r="BY35" s="74">
        <f t="shared" si="34"/>
        <v>0</v>
      </c>
      <c r="BZ35" s="74">
        <f t="shared" si="35"/>
        <v>0</v>
      </c>
      <c r="CA35" s="74">
        <f t="shared" si="36"/>
        <v>72427</v>
      </c>
      <c r="CB35" s="74">
        <f t="shared" si="37"/>
        <v>68658</v>
      </c>
      <c r="CC35" s="74">
        <f t="shared" si="38"/>
        <v>2948</v>
      </c>
      <c r="CD35" s="74">
        <f t="shared" si="39"/>
        <v>798</v>
      </c>
      <c r="CE35" s="74">
        <f t="shared" si="40"/>
        <v>23</v>
      </c>
      <c r="CF35" s="75">
        <f t="shared" si="41"/>
        <v>133290</v>
      </c>
      <c r="CG35" s="74">
        <f t="shared" si="42"/>
        <v>0</v>
      </c>
      <c r="CH35" s="74">
        <f t="shared" si="43"/>
        <v>0</v>
      </c>
      <c r="CI35" s="74">
        <f t="shared" si="44"/>
        <v>90316</v>
      </c>
    </row>
    <row r="36" spans="1:87" s="50" customFormat="1" ht="12" customHeight="1">
      <c r="A36" s="53" t="s">
        <v>297</v>
      </c>
      <c r="B36" s="54" t="s">
        <v>456</v>
      </c>
      <c r="C36" s="53" t="s">
        <v>457</v>
      </c>
      <c r="D36" s="74">
        <f t="shared" si="3"/>
        <v>96362</v>
      </c>
      <c r="E36" s="74">
        <f t="shared" si="4"/>
        <v>96362</v>
      </c>
      <c r="F36" s="74">
        <v>0</v>
      </c>
      <c r="G36" s="74">
        <v>93450</v>
      </c>
      <c r="H36" s="74">
        <v>2912</v>
      </c>
      <c r="I36" s="74">
        <v>0</v>
      </c>
      <c r="J36" s="74">
        <v>0</v>
      </c>
      <c r="K36" s="75">
        <v>0</v>
      </c>
      <c r="L36" s="74">
        <f t="shared" si="5"/>
        <v>553101</v>
      </c>
      <c r="M36" s="74">
        <f t="shared" si="6"/>
        <v>94987</v>
      </c>
      <c r="N36" s="74">
        <v>50841</v>
      </c>
      <c r="O36" s="74">
        <v>0</v>
      </c>
      <c r="P36" s="74">
        <v>36845</v>
      </c>
      <c r="Q36" s="74">
        <v>7301</v>
      </c>
      <c r="R36" s="74">
        <f t="shared" si="7"/>
        <v>135349</v>
      </c>
      <c r="S36" s="74">
        <v>2566</v>
      </c>
      <c r="T36" s="74">
        <v>126106</v>
      </c>
      <c r="U36" s="74">
        <v>6677</v>
      </c>
      <c r="V36" s="74">
        <v>0</v>
      </c>
      <c r="W36" s="74">
        <f t="shared" si="8"/>
        <v>322765</v>
      </c>
      <c r="X36" s="74">
        <v>211847</v>
      </c>
      <c r="Y36" s="74">
        <v>94493</v>
      </c>
      <c r="Z36" s="74">
        <v>16425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649463</v>
      </c>
      <c r="AF36" s="74">
        <f t="shared" si="10"/>
        <v>15435</v>
      </c>
      <c r="AG36" s="74">
        <f t="shared" si="11"/>
        <v>15435</v>
      </c>
      <c r="AH36" s="74">
        <v>0</v>
      </c>
      <c r="AI36" s="74">
        <v>15435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61114</v>
      </c>
      <c r="AO36" s="74">
        <f t="shared" si="13"/>
        <v>8792</v>
      </c>
      <c r="AP36" s="74">
        <v>8792</v>
      </c>
      <c r="AQ36" s="74">
        <v>0</v>
      </c>
      <c r="AR36" s="74">
        <v>0</v>
      </c>
      <c r="AS36" s="74">
        <v>0</v>
      </c>
      <c r="AT36" s="74">
        <f t="shared" si="14"/>
        <v>4869</v>
      </c>
      <c r="AU36" s="74">
        <v>342</v>
      </c>
      <c r="AV36" s="74">
        <v>4527</v>
      </c>
      <c r="AW36" s="74">
        <v>0</v>
      </c>
      <c r="AX36" s="74">
        <v>0</v>
      </c>
      <c r="AY36" s="74">
        <f t="shared" si="15"/>
        <v>47453</v>
      </c>
      <c r="AZ36" s="74">
        <v>17089</v>
      </c>
      <c r="BA36" s="74">
        <v>30364</v>
      </c>
      <c r="BB36" s="74">
        <v>0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76549</v>
      </c>
      <c r="BH36" s="74">
        <f t="shared" si="17"/>
        <v>111797</v>
      </c>
      <c r="BI36" s="74">
        <f t="shared" si="18"/>
        <v>111797</v>
      </c>
      <c r="BJ36" s="74">
        <f t="shared" si="19"/>
        <v>0</v>
      </c>
      <c r="BK36" s="74">
        <f t="shared" si="20"/>
        <v>108885</v>
      </c>
      <c r="BL36" s="74">
        <f t="shared" si="21"/>
        <v>2912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614215</v>
      </c>
      <c r="BQ36" s="74">
        <f t="shared" si="26"/>
        <v>103779</v>
      </c>
      <c r="BR36" s="74">
        <f t="shared" si="27"/>
        <v>59633</v>
      </c>
      <c r="BS36" s="74">
        <f t="shared" si="28"/>
        <v>0</v>
      </c>
      <c r="BT36" s="74">
        <f t="shared" si="29"/>
        <v>36845</v>
      </c>
      <c r="BU36" s="74">
        <f t="shared" si="30"/>
        <v>7301</v>
      </c>
      <c r="BV36" s="74">
        <f t="shared" si="31"/>
        <v>140218</v>
      </c>
      <c r="BW36" s="74">
        <f t="shared" si="32"/>
        <v>2908</v>
      </c>
      <c r="BX36" s="74">
        <f t="shared" si="33"/>
        <v>130633</v>
      </c>
      <c r="BY36" s="74">
        <f t="shared" si="34"/>
        <v>6677</v>
      </c>
      <c r="BZ36" s="74">
        <f t="shared" si="35"/>
        <v>0</v>
      </c>
      <c r="CA36" s="74">
        <f t="shared" si="36"/>
        <v>370218</v>
      </c>
      <c r="CB36" s="74">
        <f t="shared" si="37"/>
        <v>228936</v>
      </c>
      <c r="CC36" s="74">
        <f t="shared" si="38"/>
        <v>124857</v>
      </c>
      <c r="CD36" s="74">
        <f t="shared" si="39"/>
        <v>16425</v>
      </c>
      <c r="CE36" s="74">
        <f t="shared" si="40"/>
        <v>0</v>
      </c>
      <c r="CF36" s="75">
        <f t="shared" si="41"/>
        <v>0</v>
      </c>
      <c r="CG36" s="74">
        <f t="shared" si="42"/>
        <v>0</v>
      </c>
      <c r="CH36" s="74">
        <f t="shared" si="43"/>
        <v>0</v>
      </c>
      <c r="CI36" s="74">
        <f t="shared" si="44"/>
        <v>726012</v>
      </c>
    </row>
    <row r="37" spans="1:87" s="50" customFormat="1" ht="12" customHeight="1">
      <c r="A37" s="53" t="s">
        <v>297</v>
      </c>
      <c r="B37" s="54" t="s">
        <v>458</v>
      </c>
      <c r="C37" s="53" t="s">
        <v>459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75534</v>
      </c>
      <c r="M37" s="74">
        <f t="shared" si="6"/>
        <v>28060</v>
      </c>
      <c r="N37" s="74">
        <v>28060</v>
      </c>
      <c r="O37" s="74">
        <v>0</v>
      </c>
      <c r="P37" s="74">
        <v>0</v>
      </c>
      <c r="Q37" s="74">
        <v>0</v>
      </c>
      <c r="R37" s="74">
        <f t="shared" si="7"/>
        <v>525</v>
      </c>
      <c r="S37" s="74">
        <v>525</v>
      </c>
      <c r="T37" s="74">
        <v>0</v>
      </c>
      <c r="U37" s="74">
        <v>0</v>
      </c>
      <c r="V37" s="74">
        <v>0</v>
      </c>
      <c r="W37" s="74">
        <f t="shared" si="8"/>
        <v>46949</v>
      </c>
      <c r="X37" s="74">
        <v>46872</v>
      </c>
      <c r="Y37" s="74">
        <v>0</v>
      </c>
      <c r="Z37" s="74">
        <v>0</v>
      </c>
      <c r="AA37" s="74">
        <v>77</v>
      </c>
      <c r="AB37" s="75">
        <v>45120</v>
      </c>
      <c r="AC37" s="74">
        <v>0</v>
      </c>
      <c r="AD37" s="74">
        <v>1331</v>
      </c>
      <c r="AE37" s="74">
        <f t="shared" si="9"/>
        <v>76865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50161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47</v>
      </c>
      <c r="AU37" s="74">
        <v>47</v>
      </c>
      <c r="AV37" s="74">
        <v>0</v>
      </c>
      <c r="AW37" s="74">
        <v>0</v>
      </c>
      <c r="AX37" s="74">
        <v>0</v>
      </c>
      <c r="AY37" s="74">
        <f t="shared" si="15"/>
        <v>50114</v>
      </c>
      <c r="AZ37" s="74">
        <v>19291</v>
      </c>
      <c r="BA37" s="74">
        <v>28257</v>
      </c>
      <c r="BB37" s="74">
        <v>247</v>
      </c>
      <c r="BC37" s="74">
        <v>2319</v>
      </c>
      <c r="BD37" s="75">
        <v>0</v>
      </c>
      <c r="BE37" s="74">
        <v>0</v>
      </c>
      <c r="BF37" s="74">
        <v>0</v>
      </c>
      <c r="BG37" s="74">
        <f t="shared" si="16"/>
        <v>50161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125695</v>
      </c>
      <c r="BQ37" s="74">
        <f t="shared" si="26"/>
        <v>28060</v>
      </c>
      <c r="BR37" s="74">
        <f t="shared" si="27"/>
        <v>28060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572</v>
      </c>
      <c r="BW37" s="74">
        <f t="shared" si="32"/>
        <v>572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97063</v>
      </c>
      <c r="CB37" s="74">
        <f t="shared" si="37"/>
        <v>66163</v>
      </c>
      <c r="CC37" s="74">
        <f t="shared" si="38"/>
        <v>28257</v>
      </c>
      <c r="CD37" s="74">
        <f t="shared" si="39"/>
        <v>247</v>
      </c>
      <c r="CE37" s="74">
        <f t="shared" si="40"/>
        <v>2396</v>
      </c>
      <c r="CF37" s="75">
        <f t="shared" si="41"/>
        <v>45120</v>
      </c>
      <c r="CG37" s="74">
        <f t="shared" si="42"/>
        <v>0</v>
      </c>
      <c r="CH37" s="74">
        <f t="shared" si="43"/>
        <v>1331</v>
      </c>
      <c r="CI37" s="74">
        <f t="shared" si="44"/>
        <v>127026</v>
      </c>
    </row>
    <row r="38" spans="1:87" s="50" customFormat="1" ht="12" customHeight="1">
      <c r="A38" s="53" t="s">
        <v>297</v>
      </c>
      <c r="B38" s="54" t="s">
        <v>460</v>
      </c>
      <c r="C38" s="53" t="s">
        <v>461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188070</v>
      </c>
      <c r="M38" s="74">
        <f t="shared" si="6"/>
        <v>162543</v>
      </c>
      <c r="N38" s="74">
        <v>36042</v>
      </c>
      <c r="O38" s="74">
        <v>126501</v>
      </c>
      <c r="P38" s="74">
        <v>0</v>
      </c>
      <c r="Q38" s="74">
        <v>0</v>
      </c>
      <c r="R38" s="74">
        <f t="shared" si="7"/>
        <v>11152</v>
      </c>
      <c r="S38" s="74">
        <v>11152</v>
      </c>
      <c r="T38" s="74">
        <v>0</v>
      </c>
      <c r="U38" s="74">
        <v>0</v>
      </c>
      <c r="V38" s="74">
        <v>0</v>
      </c>
      <c r="W38" s="74">
        <f t="shared" si="8"/>
        <v>14375</v>
      </c>
      <c r="X38" s="74">
        <v>14375</v>
      </c>
      <c r="Y38" s="74">
        <v>0</v>
      </c>
      <c r="Z38" s="74">
        <v>0</v>
      </c>
      <c r="AA38" s="74">
        <v>0</v>
      </c>
      <c r="AB38" s="75">
        <v>165301</v>
      </c>
      <c r="AC38" s="74">
        <v>0</v>
      </c>
      <c r="AD38" s="74">
        <v>0</v>
      </c>
      <c r="AE38" s="74">
        <f t="shared" si="9"/>
        <v>188070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87806</v>
      </c>
      <c r="AO38" s="74">
        <f t="shared" si="13"/>
        <v>16438</v>
      </c>
      <c r="AP38" s="74">
        <v>16438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71368</v>
      </c>
      <c r="AZ38" s="74">
        <v>41362</v>
      </c>
      <c r="BA38" s="74">
        <v>29746</v>
      </c>
      <c r="BB38" s="74">
        <v>260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87806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275876</v>
      </c>
      <c r="BQ38" s="74">
        <f t="shared" si="26"/>
        <v>178981</v>
      </c>
      <c r="BR38" s="74">
        <f t="shared" si="27"/>
        <v>52480</v>
      </c>
      <c r="BS38" s="74">
        <f t="shared" si="28"/>
        <v>126501</v>
      </c>
      <c r="BT38" s="74">
        <f t="shared" si="29"/>
        <v>0</v>
      </c>
      <c r="BU38" s="74">
        <f t="shared" si="30"/>
        <v>0</v>
      </c>
      <c r="BV38" s="74">
        <f t="shared" si="31"/>
        <v>11152</v>
      </c>
      <c r="BW38" s="74">
        <f t="shared" si="32"/>
        <v>11152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85743</v>
      </c>
      <c r="CB38" s="74">
        <f t="shared" si="37"/>
        <v>55737</v>
      </c>
      <c r="CC38" s="74">
        <f t="shared" si="38"/>
        <v>29746</v>
      </c>
      <c r="CD38" s="74">
        <f t="shared" si="39"/>
        <v>260</v>
      </c>
      <c r="CE38" s="74">
        <f t="shared" si="40"/>
        <v>0</v>
      </c>
      <c r="CF38" s="75">
        <f t="shared" si="41"/>
        <v>165301</v>
      </c>
      <c r="CG38" s="74">
        <f t="shared" si="42"/>
        <v>0</v>
      </c>
      <c r="CH38" s="74">
        <f t="shared" si="43"/>
        <v>0</v>
      </c>
      <c r="CI38" s="74">
        <f t="shared" si="44"/>
        <v>275876</v>
      </c>
    </row>
    <row r="39" spans="1:87" s="50" customFormat="1" ht="12" customHeight="1">
      <c r="A39" s="53" t="s">
        <v>297</v>
      </c>
      <c r="B39" s="54" t="s">
        <v>462</v>
      </c>
      <c r="C39" s="53" t="s">
        <v>463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658378</v>
      </c>
      <c r="M39" s="74">
        <f t="shared" si="6"/>
        <v>165278</v>
      </c>
      <c r="N39" s="74">
        <v>29499</v>
      </c>
      <c r="O39" s="74">
        <v>135779</v>
      </c>
      <c r="P39" s="74">
        <v>0</v>
      </c>
      <c r="Q39" s="74">
        <v>0</v>
      </c>
      <c r="R39" s="74">
        <f t="shared" si="7"/>
        <v>238215</v>
      </c>
      <c r="S39" s="74">
        <v>11948</v>
      </c>
      <c r="T39" s="74">
        <v>223780</v>
      </c>
      <c r="U39" s="74">
        <v>2487</v>
      </c>
      <c r="V39" s="74">
        <v>0</v>
      </c>
      <c r="W39" s="74">
        <f t="shared" si="8"/>
        <v>254885</v>
      </c>
      <c r="X39" s="74">
        <v>988</v>
      </c>
      <c r="Y39" s="74">
        <v>250617</v>
      </c>
      <c r="Z39" s="74">
        <v>1366</v>
      </c>
      <c r="AA39" s="74">
        <v>1914</v>
      </c>
      <c r="AB39" s="75">
        <v>0</v>
      </c>
      <c r="AC39" s="74">
        <v>0</v>
      </c>
      <c r="AD39" s="74">
        <v>4214</v>
      </c>
      <c r="AE39" s="74">
        <f t="shared" si="9"/>
        <v>662592</v>
      </c>
      <c r="AF39" s="74">
        <f t="shared" si="10"/>
        <v>11519</v>
      </c>
      <c r="AG39" s="74">
        <f t="shared" si="11"/>
        <v>11519</v>
      </c>
      <c r="AH39" s="74">
        <v>0</v>
      </c>
      <c r="AI39" s="74">
        <v>11519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88978</v>
      </c>
      <c r="AO39" s="74">
        <f t="shared" si="13"/>
        <v>57586</v>
      </c>
      <c r="AP39" s="74">
        <v>22099</v>
      </c>
      <c r="AQ39" s="74">
        <v>17971</v>
      </c>
      <c r="AR39" s="74">
        <v>17516</v>
      </c>
      <c r="AS39" s="74">
        <v>0</v>
      </c>
      <c r="AT39" s="74">
        <f t="shared" si="14"/>
        <v>24104</v>
      </c>
      <c r="AU39" s="74">
        <v>3428</v>
      </c>
      <c r="AV39" s="74">
        <v>20676</v>
      </c>
      <c r="AW39" s="74">
        <v>0</v>
      </c>
      <c r="AX39" s="74">
        <v>0</v>
      </c>
      <c r="AY39" s="74">
        <f t="shared" si="15"/>
        <v>7288</v>
      </c>
      <c r="AZ39" s="74">
        <v>0</v>
      </c>
      <c r="BA39" s="74">
        <v>0</v>
      </c>
      <c r="BB39" s="74">
        <v>0</v>
      </c>
      <c r="BC39" s="74">
        <v>7288</v>
      </c>
      <c r="BD39" s="75">
        <v>0</v>
      </c>
      <c r="BE39" s="74">
        <v>0</v>
      </c>
      <c r="BF39" s="74">
        <v>0</v>
      </c>
      <c r="BG39" s="74">
        <f t="shared" si="16"/>
        <v>100497</v>
      </c>
      <c r="BH39" s="74">
        <f t="shared" si="17"/>
        <v>11519</v>
      </c>
      <c r="BI39" s="74">
        <f t="shared" si="18"/>
        <v>11519</v>
      </c>
      <c r="BJ39" s="74">
        <f t="shared" si="19"/>
        <v>0</v>
      </c>
      <c r="BK39" s="74">
        <f t="shared" si="20"/>
        <v>11519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747356</v>
      </c>
      <c r="BQ39" s="74">
        <f t="shared" si="26"/>
        <v>222864</v>
      </c>
      <c r="BR39" s="74">
        <f t="shared" si="27"/>
        <v>51598</v>
      </c>
      <c r="BS39" s="74">
        <f t="shared" si="28"/>
        <v>153750</v>
      </c>
      <c r="BT39" s="74">
        <f t="shared" si="29"/>
        <v>17516</v>
      </c>
      <c r="BU39" s="74">
        <f t="shared" si="30"/>
        <v>0</v>
      </c>
      <c r="BV39" s="74">
        <f t="shared" si="31"/>
        <v>262319</v>
      </c>
      <c r="BW39" s="74">
        <f t="shared" si="32"/>
        <v>15376</v>
      </c>
      <c r="BX39" s="74">
        <f t="shared" si="33"/>
        <v>244456</v>
      </c>
      <c r="BY39" s="74">
        <f t="shared" si="34"/>
        <v>2487</v>
      </c>
      <c r="BZ39" s="74">
        <f t="shared" si="35"/>
        <v>0</v>
      </c>
      <c r="CA39" s="74">
        <f t="shared" si="36"/>
        <v>262173</v>
      </c>
      <c r="CB39" s="74">
        <f t="shared" si="37"/>
        <v>988</v>
      </c>
      <c r="CC39" s="74">
        <f t="shared" si="38"/>
        <v>250617</v>
      </c>
      <c r="CD39" s="74">
        <f t="shared" si="39"/>
        <v>1366</v>
      </c>
      <c r="CE39" s="74">
        <f t="shared" si="40"/>
        <v>9202</v>
      </c>
      <c r="CF39" s="75">
        <f t="shared" si="41"/>
        <v>0</v>
      </c>
      <c r="CG39" s="74">
        <f t="shared" si="42"/>
        <v>0</v>
      </c>
      <c r="CH39" s="74">
        <f t="shared" si="43"/>
        <v>4214</v>
      </c>
      <c r="CI39" s="74">
        <f t="shared" si="44"/>
        <v>763089</v>
      </c>
    </row>
    <row r="40" spans="1:87" s="50" customFormat="1" ht="12" customHeight="1">
      <c r="A40" s="53" t="s">
        <v>297</v>
      </c>
      <c r="B40" s="54" t="s">
        <v>464</v>
      </c>
      <c r="C40" s="53" t="s">
        <v>465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59733</v>
      </c>
      <c r="M40" s="74">
        <f t="shared" si="6"/>
        <v>33508</v>
      </c>
      <c r="N40" s="74">
        <v>6908</v>
      </c>
      <c r="O40" s="74">
        <v>23692</v>
      </c>
      <c r="P40" s="74">
        <v>2908</v>
      </c>
      <c r="Q40" s="74">
        <v>0</v>
      </c>
      <c r="R40" s="74">
        <f t="shared" si="7"/>
        <v>5225</v>
      </c>
      <c r="S40" s="74">
        <v>3098</v>
      </c>
      <c r="T40" s="74">
        <v>1716</v>
      </c>
      <c r="U40" s="74">
        <v>411</v>
      </c>
      <c r="V40" s="74">
        <v>0</v>
      </c>
      <c r="W40" s="74">
        <f t="shared" si="8"/>
        <v>21000</v>
      </c>
      <c r="X40" s="74">
        <v>0</v>
      </c>
      <c r="Y40" s="74">
        <v>14166</v>
      </c>
      <c r="Z40" s="74">
        <v>6834</v>
      </c>
      <c r="AA40" s="74"/>
      <c r="AB40" s="75">
        <v>0</v>
      </c>
      <c r="AC40" s="74">
        <v>0</v>
      </c>
      <c r="AD40" s="74">
        <v>220</v>
      </c>
      <c r="AE40" s="74">
        <f t="shared" si="9"/>
        <v>59953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6338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436</v>
      </c>
      <c r="AU40" s="74">
        <v>352</v>
      </c>
      <c r="AV40" s="74">
        <v>84</v>
      </c>
      <c r="AW40" s="74">
        <v>0</v>
      </c>
      <c r="AX40" s="74">
        <v>0</v>
      </c>
      <c r="AY40" s="74">
        <f t="shared" si="15"/>
        <v>5902</v>
      </c>
      <c r="AZ40" s="74">
        <v>4773</v>
      </c>
      <c r="BA40" s="74">
        <v>1129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6338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66071</v>
      </c>
      <c r="BQ40" s="74">
        <f t="shared" si="26"/>
        <v>33508</v>
      </c>
      <c r="BR40" s="74">
        <f t="shared" si="27"/>
        <v>6908</v>
      </c>
      <c r="BS40" s="74">
        <f t="shared" si="28"/>
        <v>23692</v>
      </c>
      <c r="BT40" s="74">
        <f t="shared" si="29"/>
        <v>2908</v>
      </c>
      <c r="BU40" s="74">
        <f t="shared" si="30"/>
        <v>0</v>
      </c>
      <c r="BV40" s="74">
        <f t="shared" si="31"/>
        <v>5661</v>
      </c>
      <c r="BW40" s="74">
        <f t="shared" si="32"/>
        <v>3450</v>
      </c>
      <c r="BX40" s="74">
        <f t="shared" si="33"/>
        <v>1800</v>
      </c>
      <c r="BY40" s="74">
        <f t="shared" si="34"/>
        <v>411</v>
      </c>
      <c r="BZ40" s="74">
        <f t="shared" si="35"/>
        <v>0</v>
      </c>
      <c r="CA40" s="74">
        <f t="shared" si="36"/>
        <v>26902</v>
      </c>
      <c r="CB40" s="74">
        <f t="shared" si="37"/>
        <v>4773</v>
      </c>
      <c r="CC40" s="74">
        <f t="shared" si="38"/>
        <v>15295</v>
      </c>
      <c r="CD40" s="74">
        <f t="shared" si="39"/>
        <v>6834</v>
      </c>
      <c r="CE40" s="74">
        <f t="shared" si="40"/>
        <v>0</v>
      </c>
      <c r="CF40" s="75">
        <f t="shared" si="41"/>
        <v>0</v>
      </c>
      <c r="CG40" s="74">
        <f t="shared" si="42"/>
        <v>0</v>
      </c>
      <c r="CH40" s="74">
        <f t="shared" si="43"/>
        <v>220</v>
      </c>
      <c r="CI40" s="74">
        <f t="shared" si="44"/>
        <v>66291</v>
      </c>
    </row>
    <row r="41" spans="1:87" s="50" customFormat="1" ht="12" customHeight="1">
      <c r="A41" s="53" t="s">
        <v>297</v>
      </c>
      <c r="B41" s="54" t="s">
        <v>466</v>
      </c>
      <c r="C41" s="53" t="s">
        <v>467</v>
      </c>
      <c r="D41" s="74">
        <f t="shared" si="3"/>
        <v>90783</v>
      </c>
      <c r="E41" s="74">
        <f t="shared" si="4"/>
        <v>52550</v>
      </c>
      <c r="F41" s="74">
        <v>0</v>
      </c>
      <c r="G41" s="74">
        <v>52550</v>
      </c>
      <c r="H41" s="74">
        <v>0</v>
      </c>
      <c r="I41" s="74">
        <v>0</v>
      </c>
      <c r="J41" s="74">
        <v>38233</v>
      </c>
      <c r="K41" s="75">
        <v>0</v>
      </c>
      <c r="L41" s="74">
        <f t="shared" si="5"/>
        <v>1664305</v>
      </c>
      <c r="M41" s="74">
        <f t="shared" si="6"/>
        <v>414424</v>
      </c>
      <c r="N41" s="74">
        <v>0</v>
      </c>
      <c r="O41" s="74">
        <v>0</v>
      </c>
      <c r="P41" s="74">
        <v>414424</v>
      </c>
      <c r="Q41" s="74">
        <v>0</v>
      </c>
      <c r="R41" s="74">
        <f t="shared" si="7"/>
        <v>741082</v>
      </c>
      <c r="S41" s="74">
        <v>0</v>
      </c>
      <c r="T41" s="74">
        <v>685556</v>
      </c>
      <c r="U41" s="74">
        <v>55526</v>
      </c>
      <c r="V41" s="74">
        <v>0</v>
      </c>
      <c r="W41" s="74">
        <f t="shared" si="8"/>
        <v>508799</v>
      </c>
      <c r="X41" s="74">
        <v>0</v>
      </c>
      <c r="Y41" s="74">
        <v>364061</v>
      </c>
      <c r="Z41" s="74">
        <v>144738</v>
      </c>
      <c r="AA41" s="74">
        <v>0</v>
      </c>
      <c r="AB41" s="75">
        <v>0</v>
      </c>
      <c r="AC41" s="74">
        <v>0</v>
      </c>
      <c r="AD41" s="74">
        <v>0</v>
      </c>
      <c r="AE41" s="74">
        <f t="shared" si="9"/>
        <v>1755088</v>
      </c>
      <c r="AF41" s="74">
        <f t="shared" si="10"/>
        <v>50000</v>
      </c>
      <c r="AG41" s="74">
        <f t="shared" si="11"/>
        <v>50000</v>
      </c>
      <c r="AH41" s="74">
        <v>0</v>
      </c>
      <c r="AI41" s="74">
        <v>50000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50240</v>
      </c>
      <c r="AO41" s="74">
        <f t="shared" si="13"/>
        <v>1824</v>
      </c>
      <c r="AP41" s="74">
        <v>0</v>
      </c>
      <c r="AQ41" s="74">
        <v>0</v>
      </c>
      <c r="AR41" s="74">
        <v>1824</v>
      </c>
      <c r="AS41" s="74">
        <v>0</v>
      </c>
      <c r="AT41" s="74">
        <f t="shared" si="14"/>
        <v>7459</v>
      </c>
      <c r="AU41" s="74">
        <v>0</v>
      </c>
      <c r="AV41" s="74">
        <v>7459</v>
      </c>
      <c r="AW41" s="74">
        <v>0</v>
      </c>
      <c r="AX41" s="74">
        <v>0</v>
      </c>
      <c r="AY41" s="74">
        <f t="shared" si="15"/>
        <v>40957</v>
      </c>
      <c r="AZ41" s="74">
        <v>0</v>
      </c>
      <c r="BA41" s="74">
        <v>40957</v>
      </c>
      <c r="BB41" s="74">
        <v>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100240</v>
      </c>
      <c r="BH41" s="74">
        <f aca="true" t="shared" si="45" ref="BH41:BN47">SUM(D41,AF41)</f>
        <v>140783</v>
      </c>
      <c r="BI41" s="74">
        <f t="shared" si="45"/>
        <v>102550</v>
      </c>
      <c r="BJ41" s="74">
        <f t="shared" si="45"/>
        <v>0</v>
      </c>
      <c r="BK41" s="74">
        <f t="shared" si="45"/>
        <v>102550</v>
      </c>
      <c r="BL41" s="74">
        <f t="shared" si="45"/>
        <v>0</v>
      </c>
      <c r="BM41" s="74">
        <f t="shared" si="45"/>
        <v>0</v>
      </c>
      <c r="BN41" s="74">
        <f t="shared" si="45"/>
        <v>38233</v>
      </c>
      <c r="BO41" s="75">
        <v>0</v>
      </c>
      <c r="BP41" s="74">
        <f aca="true" t="shared" si="46" ref="BP41:CE47">SUM(L41,AN41)</f>
        <v>1714545</v>
      </c>
      <c r="BQ41" s="74">
        <f t="shared" si="46"/>
        <v>416248</v>
      </c>
      <c r="BR41" s="74">
        <f t="shared" si="46"/>
        <v>0</v>
      </c>
      <c r="BS41" s="74">
        <f t="shared" si="46"/>
        <v>0</v>
      </c>
      <c r="BT41" s="74">
        <f t="shared" si="46"/>
        <v>416248</v>
      </c>
      <c r="BU41" s="74">
        <f t="shared" si="46"/>
        <v>0</v>
      </c>
      <c r="BV41" s="74">
        <f t="shared" si="46"/>
        <v>748541</v>
      </c>
      <c r="BW41" s="74">
        <f t="shared" si="46"/>
        <v>0</v>
      </c>
      <c r="BX41" s="74">
        <f t="shared" si="46"/>
        <v>693015</v>
      </c>
      <c r="BY41" s="74">
        <f t="shared" si="46"/>
        <v>55526</v>
      </c>
      <c r="BZ41" s="74">
        <f t="shared" si="46"/>
        <v>0</v>
      </c>
      <c r="CA41" s="74">
        <f t="shared" si="46"/>
        <v>549756</v>
      </c>
      <c r="CB41" s="74">
        <f t="shared" si="46"/>
        <v>0</v>
      </c>
      <c r="CC41" s="74">
        <f t="shared" si="46"/>
        <v>405018</v>
      </c>
      <c r="CD41" s="74">
        <f t="shared" si="46"/>
        <v>144738</v>
      </c>
      <c r="CE41" s="74">
        <f t="shared" si="46"/>
        <v>0</v>
      </c>
      <c r="CF41" s="75">
        <v>0</v>
      </c>
      <c r="CG41" s="74">
        <f aca="true" t="shared" si="47" ref="CG41:CI47">SUM(AC41,BE41)</f>
        <v>0</v>
      </c>
      <c r="CH41" s="74">
        <f t="shared" si="47"/>
        <v>0</v>
      </c>
      <c r="CI41" s="74">
        <f t="shared" si="47"/>
        <v>1855328</v>
      </c>
    </row>
    <row r="42" spans="1:87" s="50" customFormat="1" ht="12" customHeight="1">
      <c r="A42" s="53" t="s">
        <v>297</v>
      </c>
      <c r="B42" s="54" t="s">
        <v>468</v>
      </c>
      <c r="C42" s="53" t="s">
        <v>469</v>
      </c>
      <c r="D42" s="74">
        <f t="shared" si="3"/>
        <v>89250</v>
      </c>
      <c r="E42" s="74">
        <f t="shared" si="4"/>
        <v>89250</v>
      </c>
      <c r="F42" s="74">
        <v>0</v>
      </c>
      <c r="G42" s="74">
        <v>89250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2393429</v>
      </c>
      <c r="M42" s="74">
        <f t="shared" si="6"/>
        <v>648208</v>
      </c>
      <c r="N42" s="74">
        <v>0</v>
      </c>
      <c r="O42" s="74">
        <v>0</v>
      </c>
      <c r="P42" s="74">
        <v>648208</v>
      </c>
      <c r="Q42" s="74">
        <v>0</v>
      </c>
      <c r="R42" s="74">
        <f t="shared" si="7"/>
        <v>1152157</v>
      </c>
      <c r="S42" s="74">
        <v>0</v>
      </c>
      <c r="T42" s="74">
        <v>1152157</v>
      </c>
      <c r="U42" s="74">
        <v>0</v>
      </c>
      <c r="V42" s="74">
        <v>0</v>
      </c>
      <c r="W42" s="74">
        <f t="shared" si="8"/>
        <v>593064</v>
      </c>
      <c r="X42" s="74">
        <v>0</v>
      </c>
      <c r="Y42" s="74">
        <v>586857</v>
      </c>
      <c r="Z42" s="74">
        <v>0</v>
      </c>
      <c r="AA42" s="74">
        <v>6207</v>
      </c>
      <c r="AB42" s="75">
        <v>0</v>
      </c>
      <c r="AC42" s="74">
        <v>0</v>
      </c>
      <c r="AD42" s="74">
        <v>0</v>
      </c>
      <c r="AE42" s="74">
        <f t="shared" si="9"/>
        <v>2482679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169315</v>
      </c>
      <c r="AO42" s="74">
        <f t="shared" si="13"/>
        <v>90030</v>
      </c>
      <c r="AP42" s="74">
        <v>0</v>
      </c>
      <c r="AQ42" s="74">
        <v>0</v>
      </c>
      <c r="AR42" s="74">
        <v>90030</v>
      </c>
      <c r="AS42" s="74">
        <v>0</v>
      </c>
      <c r="AT42" s="74">
        <f t="shared" si="14"/>
        <v>76982</v>
      </c>
      <c r="AU42" s="74">
        <v>0</v>
      </c>
      <c r="AV42" s="74">
        <v>76982</v>
      </c>
      <c r="AW42" s="74">
        <v>0</v>
      </c>
      <c r="AX42" s="74">
        <v>0</v>
      </c>
      <c r="AY42" s="74">
        <f t="shared" si="15"/>
        <v>2303</v>
      </c>
      <c r="AZ42" s="74">
        <v>0</v>
      </c>
      <c r="BA42" s="74">
        <v>1443</v>
      </c>
      <c r="BB42" s="74">
        <v>0</v>
      </c>
      <c r="BC42" s="74">
        <v>860</v>
      </c>
      <c r="BD42" s="75">
        <v>0</v>
      </c>
      <c r="BE42" s="74">
        <v>0</v>
      </c>
      <c r="BF42" s="74">
        <v>0</v>
      </c>
      <c r="BG42" s="74">
        <f t="shared" si="16"/>
        <v>169315</v>
      </c>
      <c r="BH42" s="74">
        <f t="shared" si="45"/>
        <v>89250</v>
      </c>
      <c r="BI42" s="74">
        <f t="shared" si="45"/>
        <v>89250</v>
      </c>
      <c r="BJ42" s="74">
        <f t="shared" si="45"/>
        <v>0</v>
      </c>
      <c r="BK42" s="74">
        <f t="shared" si="45"/>
        <v>89250</v>
      </c>
      <c r="BL42" s="74">
        <f t="shared" si="45"/>
        <v>0</v>
      </c>
      <c r="BM42" s="74">
        <f t="shared" si="45"/>
        <v>0</v>
      </c>
      <c r="BN42" s="74">
        <f t="shared" si="45"/>
        <v>0</v>
      </c>
      <c r="BO42" s="75">
        <v>0</v>
      </c>
      <c r="BP42" s="74">
        <f t="shared" si="46"/>
        <v>2562744</v>
      </c>
      <c r="BQ42" s="74">
        <f t="shared" si="46"/>
        <v>738238</v>
      </c>
      <c r="BR42" s="74">
        <f t="shared" si="46"/>
        <v>0</v>
      </c>
      <c r="BS42" s="74">
        <f t="shared" si="46"/>
        <v>0</v>
      </c>
      <c r="BT42" s="74">
        <f t="shared" si="46"/>
        <v>738238</v>
      </c>
      <c r="BU42" s="74">
        <f t="shared" si="46"/>
        <v>0</v>
      </c>
      <c r="BV42" s="74">
        <f t="shared" si="46"/>
        <v>1229139</v>
      </c>
      <c r="BW42" s="74">
        <f t="shared" si="46"/>
        <v>0</v>
      </c>
      <c r="BX42" s="74">
        <f t="shared" si="46"/>
        <v>1229139</v>
      </c>
      <c r="BY42" s="74">
        <f t="shared" si="46"/>
        <v>0</v>
      </c>
      <c r="BZ42" s="74">
        <f t="shared" si="46"/>
        <v>0</v>
      </c>
      <c r="CA42" s="74">
        <f t="shared" si="46"/>
        <v>595367</v>
      </c>
      <c r="CB42" s="74">
        <f t="shared" si="46"/>
        <v>0</v>
      </c>
      <c r="CC42" s="74">
        <f t="shared" si="46"/>
        <v>588300</v>
      </c>
      <c r="CD42" s="74">
        <f t="shared" si="46"/>
        <v>0</v>
      </c>
      <c r="CE42" s="74">
        <f t="shared" si="46"/>
        <v>7067</v>
      </c>
      <c r="CF42" s="75">
        <v>0</v>
      </c>
      <c r="CG42" s="74">
        <f t="shared" si="47"/>
        <v>0</v>
      </c>
      <c r="CH42" s="74">
        <f t="shared" si="47"/>
        <v>0</v>
      </c>
      <c r="CI42" s="74">
        <f t="shared" si="47"/>
        <v>2651994</v>
      </c>
    </row>
    <row r="43" spans="1:87" s="50" customFormat="1" ht="12" customHeight="1">
      <c r="A43" s="53" t="s">
        <v>297</v>
      </c>
      <c r="B43" s="54" t="s">
        <v>470</v>
      </c>
      <c r="C43" s="53" t="s">
        <v>471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0</v>
      </c>
      <c r="M43" s="74">
        <f t="shared" si="6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0</v>
      </c>
      <c r="AF43" s="74">
        <f t="shared" si="10"/>
        <v>23208</v>
      </c>
      <c r="AG43" s="74">
        <f t="shared" si="11"/>
        <v>23208</v>
      </c>
      <c r="AH43" s="74">
        <v>0</v>
      </c>
      <c r="AI43" s="74">
        <v>23208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162447</v>
      </c>
      <c r="AO43" s="74">
        <f t="shared" si="13"/>
        <v>91656</v>
      </c>
      <c r="AP43" s="74">
        <v>91656</v>
      </c>
      <c r="AQ43" s="74">
        <v>0</v>
      </c>
      <c r="AR43" s="74">
        <v>0</v>
      </c>
      <c r="AS43" s="74">
        <v>0</v>
      </c>
      <c r="AT43" s="74">
        <f t="shared" si="14"/>
        <v>61923</v>
      </c>
      <c r="AU43" s="74">
        <v>0</v>
      </c>
      <c r="AV43" s="74">
        <v>61923</v>
      </c>
      <c r="AW43" s="74">
        <v>0</v>
      </c>
      <c r="AX43" s="74">
        <v>7065</v>
      </c>
      <c r="AY43" s="74">
        <f t="shared" si="15"/>
        <v>1803</v>
      </c>
      <c r="AZ43" s="74">
        <v>0</v>
      </c>
      <c r="BA43" s="74">
        <v>0</v>
      </c>
      <c r="BB43" s="74">
        <v>1803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185655</v>
      </c>
      <c r="BH43" s="74">
        <f t="shared" si="45"/>
        <v>23208</v>
      </c>
      <c r="BI43" s="74">
        <f t="shared" si="45"/>
        <v>23208</v>
      </c>
      <c r="BJ43" s="74">
        <f t="shared" si="45"/>
        <v>0</v>
      </c>
      <c r="BK43" s="74">
        <f t="shared" si="45"/>
        <v>23208</v>
      </c>
      <c r="BL43" s="74">
        <f t="shared" si="45"/>
        <v>0</v>
      </c>
      <c r="BM43" s="74">
        <f t="shared" si="45"/>
        <v>0</v>
      </c>
      <c r="BN43" s="74">
        <f t="shared" si="45"/>
        <v>0</v>
      </c>
      <c r="BO43" s="75">
        <v>0</v>
      </c>
      <c r="BP43" s="74">
        <f t="shared" si="46"/>
        <v>162447</v>
      </c>
      <c r="BQ43" s="74">
        <f t="shared" si="46"/>
        <v>91656</v>
      </c>
      <c r="BR43" s="74">
        <f t="shared" si="46"/>
        <v>91656</v>
      </c>
      <c r="BS43" s="74">
        <f t="shared" si="46"/>
        <v>0</v>
      </c>
      <c r="BT43" s="74">
        <f t="shared" si="46"/>
        <v>0</v>
      </c>
      <c r="BU43" s="74">
        <f t="shared" si="46"/>
        <v>0</v>
      </c>
      <c r="BV43" s="74">
        <f t="shared" si="46"/>
        <v>61923</v>
      </c>
      <c r="BW43" s="74">
        <f t="shared" si="46"/>
        <v>0</v>
      </c>
      <c r="BX43" s="74">
        <f t="shared" si="46"/>
        <v>61923</v>
      </c>
      <c r="BY43" s="74">
        <f t="shared" si="46"/>
        <v>0</v>
      </c>
      <c r="BZ43" s="74">
        <f t="shared" si="46"/>
        <v>7065</v>
      </c>
      <c r="CA43" s="74">
        <f t="shared" si="46"/>
        <v>1803</v>
      </c>
      <c r="CB43" s="74">
        <f t="shared" si="46"/>
        <v>0</v>
      </c>
      <c r="CC43" s="74">
        <f t="shared" si="46"/>
        <v>0</v>
      </c>
      <c r="CD43" s="74">
        <f t="shared" si="46"/>
        <v>1803</v>
      </c>
      <c r="CE43" s="74">
        <f t="shared" si="46"/>
        <v>0</v>
      </c>
      <c r="CF43" s="75">
        <v>0</v>
      </c>
      <c r="CG43" s="74">
        <f t="shared" si="47"/>
        <v>0</v>
      </c>
      <c r="CH43" s="74">
        <f t="shared" si="47"/>
        <v>0</v>
      </c>
      <c r="CI43" s="74">
        <f t="shared" si="47"/>
        <v>185655</v>
      </c>
    </row>
    <row r="44" spans="1:87" s="50" customFormat="1" ht="12" customHeight="1">
      <c r="A44" s="53" t="s">
        <v>297</v>
      </c>
      <c r="B44" s="54" t="s">
        <v>472</v>
      </c>
      <c r="C44" s="53" t="s">
        <v>473</v>
      </c>
      <c r="D44" s="74">
        <f t="shared" si="3"/>
        <v>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5"/>
        <v>235082</v>
      </c>
      <c r="M44" s="74">
        <f t="shared" si="6"/>
        <v>40153</v>
      </c>
      <c r="N44" s="74">
        <v>23915</v>
      </c>
      <c r="O44" s="74">
        <v>0</v>
      </c>
      <c r="P44" s="74">
        <v>16238</v>
      </c>
      <c r="Q44" s="74">
        <v>0</v>
      </c>
      <c r="R44" s="74">
        <f t="shared" si="7"/>
        <v>109363</v>
      </c>
      <c r="S44" s="74">
        <v>0</v>
      </c>
      <c r="T44" s="74">
        <v>105202</v>
      </c>
      <c r="U44" s="74">
        <v>4161</v>
      </c>
      <c r="V44" s="74">
        <v>0</v>
      </c>
      <c r="W44" s="74">
        <f t="shared" si="8"/>
        <v>85566</v>
      </c>
      <c r="X44" s="74">
        <v>0</v>
      </c>
      <c r="Y44" s="74">
        <v>79559</v>
      </c>
      <c r="Z44" s="74">
        <v>6007</v>
      </c>
      <c r="AA44" s="74">
        <v>0</v>
      </c>
      <c r="AB44" s="75">
        <v>0</v>
      </c>
      <c r="AC44" s="74">
        <v>0</v>
      </c>
      <c r="AD44" s="74">
        <v>0</v>
      </c>
      <c r="AE44" s="74">
        <f t="shared" si="9"/>
        <v>235082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0</v>
      </c>
      <c r="AO44" s="74">
        <f t="shared" si="13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16"/>
        <v>0</v>
      </c>
      <c r="BH44" s="74">
        <f t="shared" si="45"/>
        <v>0</v>
      </c>
      <c r="BI44" s="74">
        <f t="shared" si="45"/>
        <v>0</v>
      </c>
      <c r="BJ44" s="74">
        <f t="shared" si="45"/>
        <v>0</v>
      </c>
      <c r="BK44" s="74">
        <f t="shared" si="45"/>
        <v>0</v>
      </c>
      <c r="BL44" s="74">
        <f t="shared" si="45"/>
        <v>0</v>
      </c>
      <c r="BM44" s="74">
        <f t="shared" si="45"/>
        <v>0</v>
      </c>
      <c r="BN44" s="74">
        <f t="shared" si="45"/>
        <v>0</v>
      </c>
      <c r="BO44" s="75">
        <v>0</v>
      </c>
      <c r="BP44" s="74">
        <f t="shared" si="46"/>
        <v>235082</v>
      </c>
      <c r="BQ44" s="74">
        <f t="shared" si="46"/>
        <v>40153</v>
      </c>
      <c r="BR44" s="74">
        <f t="shared" si="46"/>
        <v>23915</v>
      </c>
      <c r="BS44" s="74">
        <f t="shared" si="46"/>
        <v>0</v>
      </c>
      <c r="BT44" s="74">
        <f t="shared" si="46"/>
        <v>16238</v>
      </c>
      <c r="BU44" s="74">
        <f t="shared" si="46"/>
        <v>0</v>
      </c>
      <c r="BV44" s="74">
        <f t="shared" si="46"/>
        <v>109363</v>
      </c>
      <c r="BW44" s="74">
        <f t="shared" si="46"/>
        <v>0</v>
      </c>
      <c r="BX44" s="74">
        <f t="shared" si="46"/>
        <v>105202</v>
      </c>
      <c r="BY44" s="74">
        <f t="shared" si="46"/>
        <v>4161</v>
      </c>
      <c r="BZ44" s="74">
        <f t="shared" si="46"/>
        <v>0</v>
      </c>
      <c r="CA44" s="74">
        <f t="shared" si="46"/>
        <v>85566</v>
      </c>
      <c r="CB44" s="74">
        <f t="shared" si="46"/>
        <v>0</v>
      </c>
      <c r="CC44" s="74">
        <f t="shared" si="46"/>
        <v>79559</v>
      </c>
      <c r="CD44" s="74">
        <f t="shared" si="46"/>
        <v>6007</v>
      </c>
      <c r="CE44" s="74">
        <f t="shared" si="46"/>
        <v>0</v>
      </c>
      <c r="CF44" s="75">
        <v>0</v>
      </c>
      <c r="CG44" s="74">
        <f t="shared" si="47"/>
        <v>0</v>
      </c>
      <c r="CH44" s="74">
        <f t="shared" si="47"/>
        <v>0</v>
      </c>
      <c r="CI44" s="74">
        <f t="shared" si="47"/>
        <v>235082</v>
      </c>
    </row>
    <row r="45" spans="1:87" s="50" customFormat="1" ht="12" customHeight="1">
      <c r="A45" s="53" t="s">
        <v>297</v>
      </c>
      <c r="B45" s="54" t="s">
        <v>474</v>
      </c>
      <c r="C45" s="53" t="s">
        <v>475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299860</v>
      </c>
      <c r="M45" s="74">
        <f t="shared" si="6"/>
        <v>102969</v>
      </c>
      <c r="N45" s="74">
        <v>102969</v>
      </c>
      <c r="O45" s="74">
        <v>0</v>
      </c>
      <c r="P45" s="74">
        <v>0</v>
      </c>
      <c r="Q45" s="74">
        <v>0</v>
      </c>
      <c r="R45" s="74">
        <f t="shared" si="7"/>
        <v>107136</v>
      </c>
      <c r="S45" s="74">
        <v>0</v>
      </c>
      <c r="T45" s="74">
        <v>98254</v>
      </c>
      <c r="U45" s="74">
        <v>8882</v>
      </c>
      <c r="V45" s="74">
        <v>0</v>
      </c>
      <c r="W45" s="74">
        <f t="shared" si="8"/>
        <v>89755</v>
      </c>
      <c r="X45" s="74">
        <v>0</v>
      </c>
      <c r="Y45" s="74">
        <v>86178</v>
      </c>
      <c r="Z45" s="74">
        <v>3577</v>
      </c>
      <c r="AA45" s="74">
        <v>0</v>
      </c>
      <c r="AB45" s="75">
        <v>0</v>
      </c>
      <c r="AC45" s="74">
        <v>0</v>
      </c>
      <c r="AD45" s="74">
        <v>21407</v>
      </c>
      <c r="AE45" s="74">
        <f t="shared" si="9"/>
        <v>321267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0</v>
      </c>
      <c r="AO45" s="74">
        <f t="shared" si="13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15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16"/>
        <v>0</v>
      </c>
      <c r="BH45" s="74">
        <f t="shared" si="45"/>
        <v>0</v>
      </c>
      <c r="BI45" s="74">
        <f t="shared" si="45"/>
        <v>0</v>
      </c>
      <c r="BJ45" s="74">
        <f t="shared" si="45"/>
        <v>0</v>
      </c>
      <c r="BK45" s="74">
        <f t="shared" si="45"/>
        <v>0</v>
      </c>
      <c r="BL45" s="74">
        <f t="shared" si="45"/>
        <v>0</v>
      </c>
      <c r="BM45" s="74">
        <f t="shared" si="45"/>
        <v>0</v>
      </c>
      <c r="BN45" s="74">
        <f t="shared" si="45"/>
        <v>0</v>
      </c>
      <c r="BO45" s="75">
        <v>0</v>
      </c>
      <c r="BP45" s="74">
        <f t="shared" si="46"/>
        <v>299860</v>
      </c>
      <c r="BQ45" s="74">
        <f t="shared" si="46"/>
        <v>102969</v>
      </c>
      <c r="BR45" s="74">
        <f t="shared" si="46"/>
        <v>102969</v>
      </c>
      <c r="BS45" s="74">
        <f t="shared" si="46"/>
        <v>0</v>
      </c>
      <c r="BT45" s="74">
        <f t="shared" si="46"/>
        <v>0</v>
      </c>
      <c r="BU45" s="74">
        <f t="shared" si="46"/>
        <v>0</v>
      </c>
      <c r="BV45" s="74">
        <f t="shared" si="46"/>
        <v>107136</v>
      </c>
      <c r="BW45" s="74">
        <f t="shared" si="46"/>
        <v>0</v>
      </c>
      <c r="BX45" s="74">
        <f t="shared" si="46"/>
        <v>98254</v>
      </c>
      <c r="BY45" s="74">
        <f t="shared" si="46"/>
        <v>8882</v>
      </c>
      <c r="BZ45" s="74">
        <f t="shared" si="46"/>
        <v>0</v>
      </c>
      <c r="CA45" s="74">
        <f t="shared" si="46"/>
        <v>89755</v>
      </c>
      <c r="CB45" s="74">
        <f t="shared" si="46"/>
        <v>0</v>
      </c>
      <c r="CC45" s="74">
        <f t="shared" si="46"/>
        <v>86178</v>
      </c>
      <c r="CD45" s="74">
        <f t="shared" si="46"/>
        <v>3577</v>
      </c>
      <c r="CE45" s="74">
        <f t="shared" si="46"/>
        <v>0</v>
      </c>
      <c r="CF45" s="75">
        <v>0</v>
      </c>
      <c r="CG45" s="74">
        <f t="shared" si="47"/>
        <v>0</v>
      </c>
      <c r="CH45" s="74">
        <f t="shared" si="47"/>
        <v>21407</v>
      </c>
      <c r="CI45" s="74">
        <f t="shared" si="47"/>
        <v>321267</v>
      </c>
    </row>
    <row r="46" spans="1:87" s="50" customFormat="1" ht="12" customHeight="1">
      <c r="A46" s="53" t="s">
        <v>297</v>
      </c>
      <c r="B46" s="54" t="s">
        <v>476</v>
      </c>
      <c r="C46" s="53" t="s">
        <v>477</v>
      </c>
      <c r="D46" s="74">
        <f t="shared" si="3"/>
        <v>142841</v>
      </c>
      <c r="E46" s="74">
        <f t="shared" si="4"/>
        <v>142841</v>
      </c>
      <c r="F46" s="74">
        <v>0</v>
      </c>
      <c r="G46" s="74">
        <v>142841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232383</v>
      </c>
      <c r="M46" s="74">
        <f t="shared" si="6"/>
        <v>10183</v>
      </c>
      <c r="N46" s="74">
        <v>10183</v>
      </c>
      <c r="O46" s="74">
        <v>0</v>
      </c>
      <c r="P46" s="74">
        <v>0</v>
      </c>
      <c r="Q46" s="74">
        <v>0</v>
      </c>
      <c r="R46" s="74">
        <f t="shared" si="7"/>
        <v>43101</v>
      </c>
      <c r="S46" s="74">
        <v>0</v>
      </c>
      <c r="T46" s="74">
        <v>43101</v>
      </c>
      <c r="U46" s="74">
        <v>0</v>
      </c>
      <c r="V46" s="74">
        <v>0</v>
      </c>
      <c r="W46" s="74">
        <f t="shared" si="8"/>
        <v>179099</v>
      </c>
      <c r="X46" s="74">
        <v>0</v>
      </c>
      <c r="Y46" s="74">
        <v>153405</v>
      </c>
      <c r="Z46" s="74">
        <v>25694</v>
      </c>
      <c r="AA46" s="74">
        <v>0</v>
      </c>
      <c r="AB46" s="75">
        <v>0</v>
      </c>
      <c r="AC46" s="74">
        <v>0</v>
      </c>
      <c r="AD46" s="74">
        <v>73134</v>
      </c>
      <c r="AE46" s="74">
        <f t="shared" si="9"/>
        <v>448358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0</v>
      </c>
      <c r="AO46" s="74">
        <f t="shared" si="13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15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16"/>
        <v>0</v>
      </c>
      <c r="BH46" s="74">
        <f t="shared" si="45"/>
        <v>142841</v>
      </c>
      <c r="BI46" s="74">
        <f t="shared" si="45"/>
        <v>142841</v>
      </c>
      <c r="BJ46" s="74">
        <f t="shared" si="45"/>
        <v>0</v>
      </c>
      <c r="BK46" s="74">
        <f t="shared" si="45"/>
        <v>142841</v>
      </c>
      <c r="BL46" s="74">
        <f t="shared" si="45"/>
        <v>0</v>
      </c>
      <c r="BM46" s="74">
        <f t="shared" si="45"/>
        <v>0</v>
      </c>
      <c r="BN46" s="74">
        <f t="shared" si="45"/>
        <v>0</v>
      </c>
      <c r="BO46" s="75">
        <v>0</v>
      </c>
      <c r="BP46" s="74">
        <f t="shared" si="46"/>
        <v>232383</v>
      </c>
      <c r="BQ46" s="74">
        <f t="shared" si="46"/>
        <v>10183</v>
      </c>
      <c r="BR46" s="74">
        <f t="shared" si="46"/>
        <v>10183</v>
      </c>
      <c r="BS46" s="74">
        <f t="shared" si="46"/>
        <v>0</v>
      </c>
      <c r="BT46" s="74">
        <f t="shared" si="46"/>
        <v>0</v>
      </c>
      <c r="BU46" s="74">
        <f t="shared" si="46"/>
        <v>0</v>
      </c>
      <c r="BV46" s="74">
        <f t="shared" si="46"/>
        <v>43101</v>
      </c>
      <c r="BW46" s="74">
        <f t="shared" si="46"/>
        <v>0</v>
      </c>
      <c r="BX46" s="74">
        <f t="shared" si="46"/>
        <v>43101</v>
      </c>
      <c r="BY46" s="74">
        <f t="shared" si="46"/>
        <v>0</v>
      </c>
      <c r="BZ46" s="74">
        <f t="shared" si="46"/>
        <v>0</v>
      </c>
      <c r="CA46" s="74">
        <f t="shared" si="46"/>
        <v>179099</v>
      </c>
      <c r="CB46" s="74">
        <f t="shared" si="46"/>
        <v>0</v>
      </c>
      <c r="CC46" s="74">
        <f t="shared" si="46"/>
        <v>153405</v>
      </c>
      <c r="CD46" s="74">
        <f t="shared" si="46"/>
        <v>25694</v>
      </c>
      <c r="CE46" s="74">
        <f t="shared" si="46"/>
        <v>0</v>
      </c>
      <c r="CF46" s="75">
        <v>0</v>
      </c>
      <c r="CG46" s="74">
        <f t="shared" si="47"/>
        <v>0</v>
      </c>
      <c r="CH46" s="74">
        <f t="shared" si="47"/>
        <v>73134</v>
      </c>
      <c r="CI46" s="74">
        <f t="shared" si="47"/>
        <v>448358</v>
      </c>
    </row>
    <row r="47" spans="1:87" s="50" customFormat="1" ht="12" customHeight="1">
      <c r="A47" s="53" t="s">
        <v>297</v>
      </c>
      <c r="B47" s="54" t="s">
        <v>478</v>
      </c>
      <c r="C47" s="53" t="s">
        <v>479</v>
      </c>
      <c r="D47" s="74">
        <f t="shared" si="3"/>
        <v>5706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5706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20992</v>
      </c>
      <c r="AE47" s="74">
        <f t="shared" si="9"/>
        <v>26698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0</v>
      </c>
      <c r="AO47" s="74">
        <f t="shared" si="13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14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15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0</v>
      </c>
      <c r="BE47" s="74">
        <v>0</v>
      </c>
      <c r="BF47" s="74">
        <v>0</v>
      </c>
      <c r="BG47" s="74">
        <f t="shared" si="16"/>
        <v>0</v>
      </c>
      <c r="BH47" s="74">
        <f t="shared" si="45"/>
        <v>5706</v>
      </c>
      <c r="BI47" s="74">
        <f t="shared" si="45"/>
        <v>0</v>
      </c>
      <c r="BJ47" s="74">
        <f t="shared" si="45"/>
        <v>0</v>
      </c>
      <c r="BK47" s="74">
        <f t="shared" si="45"/>
        <v>0</v>
      </c>
      <c r="BL47" s="74">
        <f t="shared" si="45"/>
        <v>0</v>
      </c>
      <c r="BM47" s="74">
        <f t="shared" si="45"/>
        <v>0</v>
      </c>
      <c r="BN47" s="74">
        <f t="shared" si="45"/>
        <v>5706</v>
      </c>
      <c r="BO47" s="75">
        <v>0</v>
      </c>
      <c r="BP47" s="74">
        <f t="shared" si="46"/>
        <v>0</v>
      </c>
      <c r="BQ47" s="74">
        <f t="shared" si="46"/>
        <v>0</v>
      </c>
      <c r="BR47" s="74">
        <f t="shared" si="46"/>
        <v>0</v>
      </c>
      <c r="BS47" s="74">
        <f t="shared" si="46"/>
        <v>0</v>
      </c>
      <c r="BT47" s="74">
        <f t="shared" si="46"/>
        <v>0</v>
      </c>
      <c r="BU47" s="74">
        <f t="shared" si="46"/>
        <v>0</v>
      </c>
      <c r="BV47" s="74">
        <f t="shared" si="46"/>
        <v>0</v>
      </c>
      <c r="BW47" s="74">
        <f t="shared" si="46"/>
        <v>0</v>
      </c>
      <c r="BX47" s="74">
        <f t="shared" si="46"/>
        <v>0</v>
      </c>
      <c r="BY47" s="74">
        <f t="shared" si="46"/>
        <v>0</v>
      </c>
      <c r="BZ47" s="74">
        <f t="shared" si="46"/>
        <v>0</v>
      </c>
      <c r="CA47" s="74">
        <f t="shared" si="46"/>
        <v>0</v>
      </c>
      <c r="CB47" s="74">
        <f t="shared" si="46"/>
        <v>0</v>
      </c>
      <c r="CC47" s="74">
        <f t="shared" si="46"/>
        <v>0</v>
      </c>
      <c r="CD47" s="74">
        <f t="shared" si="46"/>
        <v>0</v>
      </c>
      <c r="CE47" s="74">
        <f t="shared" si="46"/>
        <v>0</v>
      </c>
      <c r="CF47" s="75">
        <v>0</v>
      </c>
      <c r="CG47" s="74">
        <f t="shared" si="47"/>
        <v>0</v>
      </c>
      <c r="CH47" s="74">
        <f t="shared" si="47"/>
        <v>20992</v>
      </c>
      <c r="CI47" s="74">
        <f t="shared" si="47"/>
        <v>26698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6" topLeftCell="D14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480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481</v>
      </c>
      <c r="B2" s="148" t="s">
        <v>482</v>
      </c>
      <c r="C2" s="157" t="s">
        <v>483</v>
      </c>
      <c r="D2" s="139" t="s">
        <v>484</v>
      </c>
      <c r="E2" s="114"/>
      <c r="F2" s="114"/>
      <c r="G2" s="114"/>
      <c r="H2" s="114"/>
      <c r="I2" s="114"/>
      <c r="J2" s="139" t="s">
        <v>485</v>
      </c>
      <c r="K2" s="59"/>
      <c r="L2" s="59"/>
      <c r="M2" s="59"/>
      <c r="N2" s="59"/>
      <c r="O2" s="59"/>
      <c r="P2" s="59"/>
      <c r="Q2" s="115"/>
      <c r="R2" s="139" t="s">
        <v>486</v>
      </c>
      <c r="S2" s="59"/>
      <c r="T2" s="59"/>
      <c r="U2" s="59"/>
      <c r="V2" s="59"/>
      <c r="W2" s="59"/>
      <c r="X2" s="59"/>
      <c r="Y2" s="115"/>
      <c r="Z2" s="139" t="s">
        <v>487</v>
      </c>
      <c r="AA2" s="59"/>
      <c r="AB2" s="59"/>
      <c r="AC2" s="59"/>
      <c r="AD2" s="59"/>
      <c r="AE2" s="59"/>
      <c r="AF2" s="59"/>
      <c r="AG2" s="115"/>
      <c r="AH2" s="139" t="s">
        <v>35</v>
      </c>
      <c r="AI2" s="59"/>
      <c r="AJ2" s="59"/>
      <c r="AK2" s="59"/>
      <c r="AL2" s="59"/>
      <c r="AM2" s="59"/>
      <c r="AN2" s="59"/>
      <c r="AO2" s="115"/>
      <c r="AP2" s="139" t="s">
        <v>488</v>
      </c>
      <c r="AQ2" s="59"/>
      <c r="AR2" s="59"/>
      <c r="AS2" s="59"/>
      <c r="AT2" s="59"/>
      <c r="AU2" s="59"/>
      <c r="AV2" s="59"/>
      <c r="AW2" s="115"/>
      <c r="AX2" s="139" t="s">
        <v>489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490</v>
      </c>
      <c r="E4" s="59"/>
      <c r="F4" s="118"/>
      <c r="G4" s="119" t="s">
        <v>491</v>
      </c>
      <c r="H4" s="59"/>
      <c r="I4" s="118"/>
      <c r="J4" s="160" t="s">
        <v>492</v>
      </c>
      <c r="K4" s="157" t="s">
        <v>493</v>
      </c>
      <c r="L4" s="119" t="s">
        <v>490</v>
      </c>
      <c r="M4" s="59"/>
      <c r="N4" s="118"/>
      <c r="O4" s="119" t="s">
        <v>491</v>
      </c>
      <c r="P4" s="59"/>
      <c r="Q4" s="118"/>
      <c r="R4" s="160" t="s">
        <v>492</v>
      </c>
      <c r="S4" s="157" t="s">
        <v>493</v>
      </c>
      <c r="T4" s="119" t="s">
        <v>490</v>
      </c>
      <c r="U4" s="59"/>
      <c r="V4" s="118"/>
      <c r="W4" s="119" t="s">
        <v>491</v>
      </c>
      <c r="X4" s="59"/>
      <c r="Y4" s="118"/>
      <c r="Z4" s="160" t="s">
        <v>492</v>
      </c>
      <c r="AA4" s="157" t="s">
        <v>493</v>
      </c>
      <c r="AB4" s="119" t="s">
        <v>490</v>
      </c>
      <c r="AC4" s="59"/>
      <c r="AD4" s="118"/>
      <c r="AE4" s="119" t="s">
        <v>491</v>
      </c>
      <c r="AF4" s="59"/>
      <c r="AG4" s="118"/>
      <c r="AH4" s="160" t="s">
        <v>492</v>
      </c>
      <c r="AI4" s="157" t="s">
        <v>493</v>
      </c>
      <c r="AJ4" s="119" t="s">
        <v>490</v>
      </c>
      <c r="AK4" s="59"/>
      <c r="AL4" s="118"/>
      <c r="AM4" s="119" t="s">
        <v>491</v>
      </c>
      <c r="AN4" s="59"/>
      <c r="AO4" s="118"/>
      <c r="AP4" s="160" t="s">
        <v>492</v>
      </c>
      <c r="AQ4" s="157" t="s">
        <v>493</v>
      </c>
      <c r="AR4" s="119" t="s">
        <v>490</v>
      </c>
      <c r="AS4" s="59"/>
      <c r="AT4" s="118"/>
      <c r="AU4" s="119" t="s">
        <v>491</v>
      </c>
      <c r="AV4" s="59"/>
      <c r="AW4" s="118"/>
      <c r="AX4" s="160" t="s">
        <v>492</v>
      </c>
      <c r="AY4" s="157" t="s">
        <v>493</v>
      </c>
      <c r="AZ4" s="119" t="s">
        <v>490</v>
      </c>
      <c r="BA4" s="59"/>
      <c r="BB4" s="118"/>
      <c r="BC4" s="119" t="s">
        <v>491</v>
      </c>
      <c r="BD4" s="59"/>
      <c r="BE4" s="118"/>
    </row>
    <row r="5" spans="1:57" s="45" customFormat="1" ht="22.5">
      <c r="A5" s="161"/>
      <c r="B5" s="149"/>
      <c r="C5" s="158"/>
      <c r="D5" s="140" t="s">
        <v>495</v>
      </c>
      <c r="E5" s="128" t="s">
        <v>496</v>
      </c>
      <c r="F5" s="129" t="s">
        <v>497</v>
      </c>
      <c r="G5" s="118" t="s">
        <v>495</v>
      </c>
      <c r="H5" s="128" t="s">
        <v>496</v>
      </c>
      <c r="I5" s="129" t="s">
        <v>497</v>
      </c>
      <c r="J5" s="161"/>
      <c r="K5" s="158"/>
      <c r="L5" s="140" t="s">
        <v>495</v>
      </c>
      <c r="M5" s="128" t="s">
        <v>496</v>
      </c>
      <c r="N5" s="129" t="s">
        <v>499</v>
      </c>
      <c r="O5" s="140" t="s">
        <v>495</v>
      </c>
      <c r="P5" s="128" t="s">
        <v>496</v>
      </c>
      <c r="Q5" s="129" t="s">
        <v>499</v>
      </c>
      <c r="R5" s="161"/>
      <c r="S5" s="158"/>
      <c r="T5" s="140" t="s">
        <v>495</v>
      </c>
      <c r="U5" s="128" t="s">
        <v>496</v>
      </c>
      <c r="V5" s="129" t="s">
        <v>499</v>
      </c>
      <c r="W5" s="140" t="s">
        <v>495</v>
      </c>
      <c r="X5" s="128" t="s">
        <v>496</v>
      </c>
      <c r="Y5" s="129" t="s">
        <v>499</v>
      </c>
      <c r="Z5" s="161"/>
      <c r="AA5" s="158"/>
      <c r="AB5" s="140" t="s">
        <v>495</v>
      </c>
      <c r="AC5" s="128" t="s">
        <v>496</v>
      </c>
      <c r="AD5" s="129" t="s">
        <v>499</v>
      </c>
      <c r="AE5" s="140" t="s">
        <v>495</v>
      </c>
      <c r="AF5" s="128" t="s">
        <v>496</v>
      </c>
      <c r="AG5" s="129" t="s">
        <v>499</v>
      </c>
      <c r="AH5" s="161"/>
      <c r="AI5" s="158"/>
      <c r="AJ5" s="140" t="s">
        <v>495</v>
      </c>
      <c r="AK5" s="128" t="s">
        <v>496</v>
      </c>
      <c r="AL5" s="129" t="s">
        <v>499</v>
      </c>
      <c r="AM5" s="140" t="s">
        <v>495</v>
      </c>
      <c r="AN5" s="128" t="s">
        <v>496</v>
      </c>
      <c r="AO5" s="129" t="s">
        <v>499</v>
      </c>
      <c r="AP5" s="161"/>
      <c r="AQ5" s="158"/>
      <c r="AR5" s="140" t="s">
        <v>495</v>
      </c>
      <c r="AS5" s="128" t="s">
        <v>496</v>
      </c>
      <c r="AT5" s="129" t="s">
        <v>499</v>
      </c>
      <c r="AU5" s="140" t="s">
        <v>495</v>
      </c>
      <c r="AV5" s="128" t="s">
        <v>496</v>
      </c>
      <c r="AW5" s="129" t="s">
        <v>499</v>
      </c>
      <c r="AX5" s="161"/>
      <c r="AY5" s="158"/>
      <c r="AZ5" s="140" t="s">
        <v>495</v>
      </c>
      <c r="BA5" s="128" t="s">
        <v>496</v>
      </c>
      <c r="BB5" s="129" t="s">
        <v>499</v>
      </c>
      <c r="BC5" s="140" t="s">
        <v>495</v>
      </c>
      <c r="BD5" s="128" t="s">
        <v>496</v>
      </c>
      <c r="BE5" s="129" t="s">
        <v>499</v>
      </c>
    </row>
    <row r="6" spans="1:57" s="46" customFormat="1" ht="13.5">
      <c r="A6" s="162"/>
      <c r="B6" s="150"/>
      <c r="C6" s="159"/>
      <c r="D6" s="141" t="s">
        <v>500</v>
      </c>
      <c r="E6" s="142" t="s">
        <v>500</v>
      </c>
      <c r="F6" s="142" t="s">
        <v>500</v>
      </c>
      <c r="G6" s="141" t="s">
        <v>500</v>
      </c>
      <c r="H6" s="142" t="s">
        <v>500</v>
      </c>
      <c r="I6" s="142" t="s">
        <v>500</v>
      </c>
      <c r="J6" s="162"/>
      <c r="K6" s="159"/>
      <c r="L6" s="141" t="s">
        <v>500</v>
      </c>
      <c r="M6" s="142" t="s">
        <v>500</v>
      </c>
      <c r="N6" s="142" t="s">
        <v>500</v>
      </c>
      <c r="O6" s="141" t="s">
        <v>500</v>
      </c>
      <c r="P6" s="142" t="s">
        <v>500</v>
      </c>
      <c r="Q6" s="142" t="s">
        <v>500</v>
      </c>
      <c r="R6" s="162"/>
      <c r="S6" s="159"/>
      <c r="T6" s="141" t="s">
        <v>500</v>
      </c>
      <c r="U6" s="142" t="s">
        <v>500</v>
      </c>
      <c r="V6" s="142" t="s">
        <v>500</v>
      </c>
      <c r="W6" s="141" t="s">
        <v>500</v>
      </c>
      <c r="X6" s="142" t="s">
        <v>500</v>
      </c>
      <c r="Y6" s="142" t="s">
        <v>500</v>
      </c>
      <c r="Z6" s="162"/>
      <c r="AA6" s="159"/>
      <c r="AB6" s="141" t="s">
        <v>500</v>
      </c>
      <c r="AC6" s="142" t="s">
        <v>500</v>
      </c>
      <c r="AD6" s="142" t="s">
        <v>500</v>
      </c>
      <c r="AE6" s="141" t="s">
        <v>500</v>
      </c>
      <c r="AF6" s="142" t="s">
        <v>500</v>
      </c>
      <c r="AG6" s="142" t="s">
        <v>500</v>
      </c>
      <c r="AH6" s="162"/>
      <c r="AI6" s="159"/>
      <c r="AJ6" s="141" t="s">
        <v>500</v>
      </c>
      <c r="AK6" s="142" t="s">
        <v>500</v>
      </c>
      <c r="AL6" s="142" t="s">
        <v>500</v>
      </c>
      <c r="AM6" s="141" t="s">
        <v>500</v>
      </c>
      <c r="AN6" s="142" t="s">
        <v>500</v>
      </c>
      <c r="AO6" s="142" t="s">
        <v>500</v>
      </c>
      <c r="AP6" s="162"/>
      <c r="AQ6" s="159"/>
      <c r="AR6" s="141" t="s">
        <v>500</v>
      </c>
      <c r="AS6" s="142" t="s">
        <v>500</v>
      </c>
      <c r="AT6" s="142" t="s">
        <v>500</v>
      </c>
      <c r="AU6" s="141" t="s">
        <v>500</v>
      </c>
      <c r="AV6" s="142" t="s">
        <v>500</v>
      </c>
      <c r="AW6" s="142" t="s">
        <v>500</v>
      </c>
      <c r="AX6" s="162"/>
      <c r="AY6" s="159"/>
      <c r="AZ6" s="141" t="s">
        <v>500</v>
      </c>
      <c r="BA6" s="142" t="s">
        <v>500</v>
      </c>
      <c r="BB6" s="142" t="s">
        <v>500</v>
      </c>
      <c r="BC6" s="141" t="s">
        <v>500</v>
      </c>
      <c r="BD6" s="142" t="s">
        <v>500</v>
      </c>
      <c r="BE6" s="142" t="s">
        <v>500</v>
      </c>
    </row>
    <row r="7" spans="1:57" s="61" customFormat="1" ht="12" customHeight="1">
      <c r="A7" s="48" t="s">
        <v>501</v>
      </c>
      <c r="B7" s="48">
        <v>14000</v>
      </c>
      <c r="C7" s="48" t="s">
        <v>497</v>
      </c>
      <c r="D7" s="70">
        <f aca="true" t="shared" si="0" ref="D7:I7">SUM(D8:D40)</f>
        <v>198708</v>
      </c>
      <c r="E7" s="70">
        <f t="shared" si="0"/>
        <v>4212360</v>
      </c>
      <c r="F7" s="70">
        <f t="shared" si="0"/>
        <v>4411068</v>
      </c>
      <c r="G7" s="70">
        <f t="shared" si="0"/>
        <v>63128</v>
      </c>
      <c r="H7" s="70">
        <f t="shared" si="0"/>
        <v>316427</v>
      </c>
      <c r="I7" s="70">
        <f t="shared" si="0"/>
        <v>379555</v>
      </c>
      <c r="J7" s="49">
        <f>COUNTIF(J8:J40,"&lt;&gt;")</f>
        <v>14</v>
      </c>
      <c r="K7" s="49">
        <f>COUNTIF(K8:K40,"&lt;&gt;")</f>
        <v>14</v>
      </c>
      <c r="L7" s="70">
        <f aca="true" t="shared" si="1" ref="L7:Q7">SUM(L8:L40)</f>
        <v>198708</v>
      </c>
      <c r="M7" s="70">
        <f t="shared" si="1"/>
        <v>4212360</v>
      </c>
      <c r="N7" s="70">
        <f t="shared" si="1"/>
        <v>4411068</v>
      </c>
      <c r="O7" s="70">
        <f t="shared" si="1"/>
        <v>55716</v>
      </c>
      <c r="P7" s="70">
        <f t="shared" si="1"/>
        <v>261733</v>
      </c>
      <c r="Q7" s="70">
        <f t="shared" si="1"/>
        <v>317449</v>
      </c>
      <c r="R7" s="49">
        <f>COUNTIF(R8:R40,"&lt;&gt;")</f>
        <v>5</v>
      </c>
      <c r="S7" s="49">
        <f>COUNTIF(S8:S40,"&lt;&gt;")</f>
        <v>5</v>
      </c>
      <c r="T7" s="70">
        <f aca="true" t="shared" si="2" ref="T7:Y7">SUM(T8:T40)</f>
        <v>0</v>
      </c>
      <c r="U7" s="70">
        <f t="shared" si="2"/>
        <v>0</v>
      </c>
      <c r="V7" s="70">
        <f t="shared" si="2"/>
        <v>0</v>
      </c>
      <c r="W7" s="70">
        <f t="shared" si="2"/>
        <v>7412</v>
      </c>
      <c r="X7" s="70">
        <f t="shared" si="2"/>
        <v>54694</v>
      </c>
      <c r="Y7" s="70">
        <f t="shared" si="2"/>
        <v>62106</v>
      </c>
      <c r="Z7" s="49">
        <f>COUNTIF(Z8:Z40,"&lt;&gt;")</f>
        <v>0</v>
      </c>
      <c r="AA7" s="49">
        <f>COUNTIF(AA8:AA40,"&lt;&gt;")</f>
        <v>0</v>
      </c>
      <c r="AB7" s="70">
        <f aca="true" t="shared" si="3" ref="AB7:AG7">SUM(AB8:AB40)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COUNTIF(AH8:AH40,"&lt;&gt;")</f>
        <v>0</v>
      </c>
      <c r="AI7" s="49">
        <f>COUNTIF(AI8:AI40,"&lt;&gt;")</f>
        <v>0</v>
      </c>
      <c r="AJ7" s="70">
        <f aca="true" t="shared" si="4" ref="AJ7:AO7">SUM(AJ8:AJ40)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COUNTIF(AP8:AP40,"&lt;&gt;")</f>
        <v>0</v>
      </c>
      <c r="AQ7" s="49">
        <f>COUNTIF(AQ8:AQ40,"&lt;&gt;")</f>
        <v>0</v>
      </c>
      <c r="AR7" s="70">
        <f aca="true" t="shared" si="5" ref="AR7:AW7">SUM(AR8:AR40)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COUNTIF(AX8:AX40,"&lt;&gt;")</f>
        <v>0</v>
      </c>
      <c r="AY7" s="49">
        <f>COUNTIF(AY8:AY40,"&lt;&gt;")</f>
        <v>0</v>
      </c>
      <c r="AZ7" s="70">
        <f aca="true" t="shared" si="6" ref="AZ7:BE7">SUM(AZ8:AZ40)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501</v>
      </c>
      <c r="B8" s="64" t="s">
        <v>502</v>
      </c>
      <c r="C8" s="51" t="s">
        <v>503</v>
      </c>
      <c r="D8" s="72">
        <f aca="true" t="shared" si="7" ref="D8:D40">SUM(L8,T8,AB8,AJ8,AR8,AZ8)</f>
        <v>0</v>
      </c>
      <c r="E8" s="72">
        <f aca="true" t="shared" si="8" ref="E8:E40">SUM(M8,U8,AC8,AK8,AS8,BA8)</f>
        <v>0</v>
      </c>
      <c r="F8" s="72">
        <f aca="true" t="shared" si="9" ref="F8:F40">SUM(D8:E8)</f>
        <v>0</v>
      </c>
      <c r="G8" s="72">
        <f aca="true" t="shared" si="10" ref="G8:G40">SUM(O8,W8,AE8,AM8,AU8,BC8)</f>
        <v>0</v>
      </c>
      <c r="H8" s="72">
        <f aca="true" t="shared" si="11" ref="H8:H40">SUM(P8,X8,AF8,AN8,AV8,BD8)</f>
        <v>0</v>
      </c>
      <c r="I8" s="72">
        <f aca="true" t="shared" si="12" ref="I8:I40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501</v>
      </c>
      <c r="B9" s="64" t="s">
        <v>504</v>
      </c>
      <c r="C9" s="51" t="s">
        <v>505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501</v>
      </c>
      <c r="B10" s="64" t="s">
        <v>506</v>
      </c>
      <c r="C10" s="51" t="s">
        <v>507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501</v>
      </c>
      <c r="B11" s="64" t="s">
        <v>508</v>
      </c>
      <c r="C11" s="51" t="s">
        <v>509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501</v>
      </c>
      <c r="B12" s="54" t="s">
        <v>510</v>
      </c>
      <c r="C12" s="53" t="s">
        <v>511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501</v>
      </c>
      <c r="B13" s="54" t="s">
        <v>512</v>
      </c>
      <c r="C13" s="53" t="s">
        <v>513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501</v>
      </c>
      <c r="B14" s="54" t="s">
        <v>514</v>
      </c>
      <c r="C14" s="53" t="s">
        <v>515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501</v>
      </c>
      <c r="B15" s="54" t="s">
        <v>516</v>
      </c>
      <c r="C15" s="53" t="s">
        <v>517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501</v>
      </c>
      <c r="B16" s="54" t="s">
        <v>518</v>
      </c>
      <c r="C16" s="53" t="s">
        <v>519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501</v>
      </c>
      <c r="B17" s="54" t="s">
        <v>520</v>
      </c>
      <c r="C17" s="53" t="s">
        <v>521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501</v>
      </c>
      <c r="B18" s="54" t="s">
        <v>522</v>
      </c>
      <c r="C18" s="53" t="s">
        <v>523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501</v>
      </c>
      <c r="B19" s="54" t="s">
        <v>524</v>
      </c>
      <c r="C19" s="53" t="s">
        <v>525</v>
      </c>
      <c r="D19" s="74">
        <f t="shared" si="7"/>
        <v>20261</v>
      </c>
      <c r="E19" s="74">
        <f t="shared" si="8"/>
        <v>854099</v>
      </c>
      <c r="F19" s="74">
        <f t="shared" si="9"/>
        <v>874360</v>
      </c>
      <c r="G19" s="74">
        <f t="shared" si="10"/>
        <v>31847</v>
      </c>
      <c r="H19" s="74">
        <f t="shared" si="11"/>
        <v>32000</v>
      </c>
      <c r="I19" s="74">
        <f t="shared" si="12"/>
        <v>63847</v>
      </c>
      <c r="J19" s="54" t="s">
        <v>725</v>
      </c>
      <c r="K19" s="53" t="s">
        <v>726</v>
      </c>
      <c r="L19" s="74">
        <v>20261</v>
      </c>
      <c r="M19" s="74">
        <v>854099</v>
      </c>
      <c r="N19" s="74">
        <v>874360</v>
      </c>
      <c r="O19" s="74">
        <v>31847</v>
      </c>
      <c r="P19" s="74">
        <v>32000</v>
      </c>
      <c r="Q19" s="74">
        <v>63847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501</v>
      </c>
      <c r="B20" s="54" t="s">
        <v>528</v>
      </c>
      <c r="C20" s="53" t="s">
        <v>529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501</v>
      </c>
      <c r="B21" s="54" t="s">
        <v>530</v>
      </c>
      <c r="C21" s="53" t="s">
        <v>531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501</v>
      </c>
      <c r="B22" s="54" t="s">
        <v>532</v>
      </c>
      <c r="C22" s="53" t="s">
        <v>533</v>
      </c>
      <c r="D22" s="74">
        <f t="shared" si="7"/>
        <v>13256</v>
      </c>
      <c r="E22" s="74">
        <f t="shared" si="8"/>
        <v>558789</v>
      </c>
      <c r="F22" s="74">
        <f t="shared" si="9"/>
        <v>572045</v>
      </c>
      <c r="G22" s="74">
        <f t="shared" si="10"/>
        <v>18153</v>
      </c>
      <c r="H22" s="74">
        <f t="shared" si="11"/>
        <v>18240</v>
      </c>
      <c r="I22" s="74">
        <f t="shared" si="12"/>
        <v>36393</v>
      </c>
      <c r="J22" s="54" t="s">
        <v>725</v>
      </c>
      <c r="K22" s="143" t="s">
        <v>726</v>
      </c>
      <c r="L22" s="74">
        <v>13256</v>
      </c>
      <c r="M22" s="74">
        <v>558789</v>
      </c>
      <c r="N22" s="74">
        <v>572045</v>
      </c>
      <c r="O22" s="74">
        <v>18153</v>
      </c>
      <c r="P22" s="74">
        <v>18240</v>
      </c>
      <c r="Q22" s="74">
        <v>36393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501</v>
      </c>
      <c r="B23" s="54" t="s">
        <v>534</v>
      </c>
      <c r="C23" s="53" t="s">
        <v>535</v>
      </c>
      <c r="D23" s="74">
        <f t="shared" si="7"/>
        <v>7982</v>
      </c>
      <c r="E23" s="74">
        <f t="shared" si="8"/>
        <v>748762</v>
      </c>
      <c r="F23" s="74">
        <f t="shared" si="9"/>
        <v>756744</v>
      </c>
      <c r="G23" s="74">
        <f t="shared" si="10"/>
        <v>0</v>
      </c>
      <c r="H23" s="74">
        <f t="shared" si="11"/>
        <v>60470</v>
      </c>
      <c r="I23" s="74">
        <f t="shared" si="12"/>
        <v>60470</v>
      </c>
      <c r="J23" s="54" t="s">
        <v>727</v>
      </c>
      <c r="K23" s="53" t="s">
        <v>728</v>
      </c>
      <c r="L23" s="74">
        <v>7982</v>
      </c>
      <c r="M23" s="74">
        <v>748762</v>
      </c>
      <c r="N23" s="74">
        <v>756744</v>
      </c>
      <c r="O23" s="74">
        <v>0</v>
      </c>
      <c r="P23" s="74">
        <v>60470</v>
      </c>
      <c r="Q23" s="74">
        <v>60470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501</v>
      </c>
      <c r="B24" s="54" t="s">
        <v>538</v>
      </c>
      <c r="C24" s="53" t="s">
        <v>539</v>
      </c>
      <c r="D24" s="74">
        <f t="shared" si="7"/>
        <v>7930</v>
      </c>
      <c r="E24" s="74">
        <f t="shared" si="8"/>
        <v>743831</v>
      </c>
      <c r="F24" s="74">
        <f t="shared" si="9"/>
        <v>751761</v>
      </c>
      <c r="G24" s="74">
        <f t="shared" si="10"/>
        <v>0</v>
      </c>
      <c r="H24" s="74">
        <f t="shared" si="11"/>
        <v>60071</v>
      </c>
      <c r="I24" s="74">
        <f t="shared" si="12"/>
        <v>60071</v>
      </c>
      <c r="J24" s="54" t="s">
        <v>727</v>
      </c>
      <c r="K24" s="53" t="s">
        <v>728</v>
      </c>
      <c r="L24" s="74">
        <v>7930</v>
      </c>
      <c r="M24" s="74">
        <v>743831</v>
      </c>
      <c r="N24" s="74">
        <v>751761</v>
      </c>
      <c r="O24" s="74">
        <v>0</v>
      </c>
      <c r="P24" s="74">
        <v>60071</v>
      </c>
      <c r="Q24" s="74">
        <v>60071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501</v>
      </c>
      <c r="B25" s="54" t="s">
        <v>540</v>
      </c>
      <c r="C25" s="53" t="s">
        <v>541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5716</v>
      </c>
      <c r="H25" s="74">
        <f t="shared" si="11"/>
        <v>42178</v>
      </c>
      <c r="I25" s="74">
        <f t="shared" si="12"/>
        <v>47894</v>
      </c>
      <c r="J25" s="54" t="s">
        <v>729</v>
      </c>
      <c r="K25" s="53" t="s">
        <v>730</v>
      </c>
      <c r="L25" s="74">
        <v>0</v>
      </c>
      <c r="M25" s="74">
        <v>0</v>
      </c>
      <c r="N25" s="74">
        <v>0</v>
      </c>
      <c r="O25" s="74">
        <v>5716</v>
      </c>
      <c r="P25" s="74">
        <v>42178</v>
      </c>
      <c r="Q25" s="74">
        <v>47894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501</v>
      </c>
      <c r="B26" s="54" t="s">
        <v>544</v>
      </c>
      <c r="C26" s="53" t="s">
        <v>545</v>
      </c>
      <c r="D26" s="74">
        <f t="shared" si="7"/>
        <v>6438</v>
      </c>
      <c r="E26" s="74">
        <f t="shared" si="8"/>
        <v>603940</v>
      </c>
      <c r="F26" s="74">
        <f t="shared" si="9"/>
        <v>610378</v>
      </c>
      <c r="G26" s="74">
        <f t="shared" si="10"/>
        <v>0</v>
      </c>
      <c r="H26" s="74">
        <f t="shared" si="11"/>
        <v>48774</v>
      </c>
      <c r="I26" s="74">
        <f t="shared" si="12"/>
        <v>48774</v>
      </c>
      <c r="J26" s="54" t="s">
        <v>727</v>
      </c>
      <c r="K26" s="53" t="s">
        <v>728</v>
      </c>
      <c r="L26" s="74">
        <v>6438</v>
      </c>
      <c r="M26" s="74">
        <v>603940</v>
      </c>
      <c r="N26" s="74">
        <v>610378</v>
      </c>
      <c r="O26" s="74">
        <v>0</v>
      </c>
      <c r="P26" s="74">
        <v>48774</v>
      </c>
      <c r="Q26" s="74">
        <v>48774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501</v>
      </c>
      <c r="B27" s="54" t="s">
        <v>546</v>
      </c>
      <c r="C27" s="53" t="s">
        <v>547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501</v>
      </c>
      <c r="B28" s="54" t="s">
        <v>548</v>
      </c>
      <c r="C28" s="53" t="s">
        <v>549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501</v>
      </c>
      <c r="B29" s="54" t="s">
        <v>550</v>
      </c>
      <c r="C29" s="53" t="s">
        <v>551</v>
      </c>
      <c r="D29" s="74">
        <f t="shared" si="7"/>
        <v>0</v>
      </c>
      <c r="E29" s="74">
        <f t="shared" si="8"/>
        <v>0</v>
      </c>
      <c r="F29" s="74">
        <f t="shared" si="9"/>
        <v>0</v>
      </c>
      <c r="G29" s="74">
        <f t="shared" si="10"/>
        <v>0</v>
      </c>
      <c r="H29" s="74">
        <f t="shared" si="11"/>
        <v>0</v>
      </c>
      <c r="I29" s="74">
        <f t="shared" si="12"/>
        <v>0</v>
      </c>
      <c r="J29" s="54"/>
      <c r="K29" s="53"/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501</v>
      </c>
      <c r="B30" s="54" t="s">
        <v>552</v>
      </c>
      <c r="C30" s="53" t="s">
        <v>553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/>
      <c r="K30" s="53"/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501</v>
      </c>
      <c r="B31" s="54" t="s">
        <v>554</v>
      </c>
      <c r="C31" s="53" t="s">
        <v>555</v>
      </c>
      <c r="D31" s="74">
        <f t="shared" si="7"/>
        <v>0</v>
      </c>
      <c r="E31" s="74">
        <f t="shared" si="8"/>
        <v>72145</v>
      </c>
      <c r="F31" s="74">
        <f t="shared" si="9"/>
        <v>72145</v>
      </c>
      <c r="G31" s="74">
        <f t="shared" si="10"/>
        <v>1641</v>
      </c>
      <c r="H31" s="74">
        <f t="shared" si="11"/>
        <v>12109</v>
      </c>
      <c r="I31" s="74">
        <f t="shared" si="12"/>
        <v>13750</v>
      </c>
      <c r="J31" s="54" t="s">
        <v>731</v>
      </c>
      <c r="K31" s="53" t="s">
        <v>732</v>
      </c>
      <c r="L31" s="74">
        <v>0</v>
      </c>
      <c r="M31" s="74">
        <v>72145</v>
      </c>
      <c r="N31" s="74">
        <v>72145</v>
      </c>
      <c r="O31" s="74">
        <v>0</v>
      </c>
      <c r="P31" s="74">
        <v>0</v>
      </c>
      <c r="Q31" s="74">
        <v>0</v>
      </c>
      <c r="R31" s="54" t="s">
        <v>729</v>
      </c>
      <c r="S31" s="53" t="s">
        <v>730</v>
      </c>
      <c r="T31" s="74">
        <v>0</v>
      </c>
      <c r="U31" s="74">
        <v>0</v>
      </c>
      <c r="V31" s="74">
        <v>0</v>
      </c>
      <c r="W31" s="74">
        <v>1641</v>
      </c>
      <c r="X31" s="74">
        <v>12109</v>
      </c>
      <c r="Y31" s="74">
        <v>13750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501</v>
      </c>
      <c r="B32" s="54" t="s">
        <v>558</v>
      </c>
      <c r="C32" s="53" t="s">
        <v>559</v>
      </c>
      <c r="D32" s="74">
        <f t="shared" si="7"/>
        <v>0</v>
      </c>
      <c r="E32" s="74">
        <f t="shared" si="8"/>
        <v>109543</v>
      </c>
      <c r="F32" s="74">
        <f t="shared" si="9"/>
        <v>109543</v>
      </c>
      <c r="G32" s="74">
        <f t="shared" si="10"/>
        <v>1172</v>
      </c>
      <c r="H32" s="74">
        <f t="shared" si="11"/>
        <v>8651</v>
      </c>
      <c r="I32" s="74">
        <f t="shared" si="12"/>
        <v>9823</v>
      </c>
      <c r="J32" s="54" t="s">
        <v>731</v>
      </c>
      <c r="K32" s="53" t="s">
        <v>732</v>
      </c>
      <c r="L32" s="74">
        <v>0</v>
      </c>
      <c r="M32" s="74">
        <v>109543</v>
      </c>
      <c r="N32" s="74">
        <v>109543</v>
      </c>
      <c r="O32" s="74">
        <v>0</v>
      </c>
      <c r="P32" s="74">
        <v>0</v>
      </c>
      <c r="Q32" s="74">
        <v>0</v>
      </c>
      <c r="R32" s="54" t="s">
        <v>729</v>
      </c>
      <c r="S32" s="53" t="s">
        <v>730</v>
      </c>
      <c r="T32" s="74">
        <v>0</v>
      </c>
      <c r="U32" s="74">
        <v>0</v>
      </c>
      <c r="V32" s="74">
        <v>0</v>
      </c>
      <c r="W32" s="74">
        <v>1172</v>
      </c>
      <c r="X32" s="74">
        <v>8651</v>
      </c>
      <c r="Y32" s="74">
        <v>9823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501</v>
      </c>
      <c r="B33" s="54" t="s">
        <v>560</v>
      </c>
      <c r="C33" s="53" t="s">
        <v>561</v>
      </c>
      <c r="D33" s="74">
        <f t="shared" si="7"/>
        <v>0</v>
      </c>
      <c r="E33" s="74">
        <f t="shared" si="8"/>
        <v>85594</v>
      </c>
      <c r="F33" s="74">
        <f t="shared" si="9"/>
        <v>85594</v>
      </c>
      <c r="G33" s="74">
        <f t="shared" si="10"/>
        <v>1153</v>
      </c>
      <c r="H33" s="74">
        <f t="shared" si="11"/>
        <v>8505</v>
      </c>
      <c r="I33" s="74">
        <f t="shared" si="12"/>
        <v>9658</v>
      </c>
      <c r="J33" s="54" t="s">
        <v>731</v>
      </c>
      <c r="K33" s="53" t="s">
        <v>732</v>
      </c>
      <c r="L33" s="74">
        <v>0</v>
      </c>
      <c r="M33" s="74">
        <v>85594</v>
      </c>
      <c r="N33" s="74">
        <v>85594</v>
      </c>
      <c r="O33" s="74">
        <v>0</v>
      </c>
      <c r="P33" s="74">
        <v>0</v>
      </c>
      <c r="Q33" s="74">
        <v>0</v>
      </c>
      <c r="R33" s="54" t="s">
        <v>729</v>
      </c>
      <c r="S33" s="53" t="s">
        <v>730</v>
      </c>
      <c r="T33" s="74">
        <v>0</v>
      </c>
      <c r="U33" s="74">
        <v>0</v>
      </c>
      <c r="V33" s="74">
        <v>0</v>
      </c>
      <c r="W33" s="74">
        <v>1153</v>
      </c>
      <c r="X33" s="74">
        <v>8505</v>
      </c>
      <c r="Y33" s="74">
        <v>9658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501</v>
      </c>
      <c r="B34" s="54" t="s">
        <v>562</v>
      </c>
      <c r="C34" s="53" t="s">
        <v>563</v>
      </c>
      <c r="D34" s="74">
        <f t="shared" si="7"/>
        <v>65978</v>
      </c>
      <c r="E34" s="74">
        <f t="shared" si="8"/>
        <v>104036</v>
      </c>
      <c r="F34" s="74">
        <f t="shared" si="9"/>
        <v>170014</v>
      </c>
      <c r="G34" s="74">
        <f t="shared" si="10"/>
        <v>1808</v>
      </c>
      <c r="H34" s="74">
        <f t="shared" si="11"/>
        <v>13339</v>
      </c>
      <c r="I34" s="74">
        <f t="shared" si="12"/>
        <v>15147</v>
      </c>
      <c r="J34" s="54" t="s">
        <v>733</v>
      </c>
      <c r="K34" s="53" t="s">
        <v>734</v>
      </c>
      <c r="L34" s="74">
        <v>65978</v>
      </c>
      <c r="M34" s="74">
        <v>104036</v>
      </c>
      <c r="N34" s="74">
        <v>170014</v>
      </c>
      <c r="O34" s="74">
        <v>0</v>
      </c>
      <c r="P34" s="74">
        <v>0</v>
      </c>
      <c r="Q34" s="74">
        <v>0</v>
      </c>
      <c r="R34" s="54" t="s">
        <v>729</v>
      </c>
      <c r="S34" s="53" t="s">
        <v>730</v>
      </c>
      <c r="T34" s="74">
        <v>0</v>
      </c>
      <c r="U34" s="74">
        <v>0</v>
      </c>
      <c r="V34" s="74">
        <v>0</v>
      </c>
      <c r="W34" s="74">
        <v>1808</v>
      </c>
      <c r="X34" s="74">
        <v>13339</v>
      </c>
      <c r="Y34" s="74">
        <v>15147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501</v>
      </c>
      <c r="B35" s="54" t="s">
        <v>566</v>
      </c>
      <c r="C35" s="53" t="s">
        <v>567</v>
      </c>
      <c r="D35" s="74">
        <f t="shared" si="7"/>
        <v>76863</v>
      </c>
      <c r="E35" s="74">
        <f t="shared" si="8"/>
        <v>121200</v>
      </c>
      <c r="F35" s="74">
        <f t="shared" si="9"/>
        <v>198063</v>
      </c>
      <c r="G35" s="74">
        <f t="shared" si="10"/>
        <v>1638</v>
      </c>
      <c r="H35" s="74">
        <f t="shared" si="11"/>
        <v>12090</v>
      </c>
      <c r="I35" s="74">
        <f t="shared" si="12"/>
        <v>13728</v>
      </c>
      <c r="J35" s="54" t="s">
        <v>733</v>
      </c>
      <c r="K35" s="53" t="s">
        <v>734</v>
      </c>
      <c r="L35" s="74">
        <v>76863</v>
      </c>
      <c r="M35" s="74">
        <v>121200</v>
      </c>
      <c r="N35" s="74">
        <v>198063</v>
      </c>
      <c r="O35" s="74">
        <v>0</v>
      </c>
      <c r="P35" s="74">
        <v>0</v>
      </c>
      <c r="Q35" s="74">
        <v>0</v>
      </c>
      <c r="R35" s="54" t="s">
        <v>729</v>
      </c>
      <c r="S35" s="53" t="s">
        <v>730</v>
      </c>
      <c r="T35" s="74">
        <v>0</v>
      </c>
      <c r="U35" s="74">
        <v>0</v>
      </c>
      <c r="V35" s="74">
        <v>0</v>
      </c>
      <c r="W35" s="74">
        <v>1638</v>
      </c>
      <c r="X35" s="74">
        <v>12090</v>
      </c>
      <c r="Y35" s="74">
        <v>13728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501</v>
      </c>
      <c r="B36" s="54" t="s">
        <v>568</v>
      </c>
      <c r="C36" s="53" t="s">
        <v>569</v>
      </c>
      <c r="D36" s="74">
        <f t="shared" si="7"/>
        <v>0</v>
      </c>
      <c r="E36" s="74">
        <f t="shared" si="8"/>
        <v>0</v>
      </c>
      <c r="F36" s="74">
        <f t="shared" si="9"/>
        <v>0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/>
      <c r="K36" s="53"/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501</v>
      </c>
      <c r="B37" s="54" t="s">
        <v>570</v>
      </c>
      <c r="C37" s="53" t="s">
        <v>571</v>
      </c>
      <c r="D37" s="74">
        <f t="shared" si="7"/>
        <v>0</v>
      </c>
      <c r="E37" s="74">
        <f t="shared" si="8"/>
        <v>45120</v>
      </c>
      <c r="F37" s="74">
        <f t="shared" si="9"/>
        <v>45120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 t="s">
        <v>735</v>
      </c>
      <c r="K37" s="53" t="s">
        <v>736</v>
      </c>
      <c r="L37" s="74">
        <v>0</v>
      </c>
      <c r="M37" s="74">
        <v>45120</v>
      </c>
      <c r="N37" s="74">
        <v>45120</v>
      </c>
      <c r="O37" s="74">
        <v>0</v>
      </c>
      <c r="P37" s="74">
        <v>0</v>
      </c>
      <c r="Q37" s="74">
        <v>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501</v>
      </c>
      <c r="B38" s="54" t="s">
        <v>574</v>
      </c>
      <c r="C38" s="53" t="s">
        <v>575</v>
      </c>
      <c r="D38" s="74">
        <f t="shared" si="7"/>
        <v>0</v>
      </c>
      <c r="E38" s="74">
        <f t="shared" si="8"/>
        <v>165301</v>
      </c>
      <c r="F38" s="74">
        <f t="shared" si="9"/>
        <v>165301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 t="s">
        <v>735</v>
      </c>
      <c r="K38" s="53" t="s">
        <v>736</v>
      </c>
      <c r="L38" s="74">
        <v>0</v>
      </c>
      <c r="M38" s="74">
        <v>165301</v>
      </c>
      <c r="N38" s="74">
        <v>165301</v>
      </c>
      <c r="O38" s="74">
        <v>0</v>
      </c>
      <c r="P38" s="74">
        <v>0</v>
      </c>
      <c r="Q38" s="74">
        <v>0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501</v>
      </c>
      <c r="B39" s="54" t="s">
        <v>576</v>
      </c>
      <c r="C39" s="53" t="s">
        <v>577</v>
      </c>
      <c r="D39" s="74">
        <f t="shared" si="7"/>
        <v>0</v>
      </c>
      <c r="E39" s="74">
        <f t="shared" si="8"/>
        <v>0</v>
      </c>
      <c r="F39" s="74">
        <f t="shared" si="9"/>
        <v>0</v>
      </c>
      <c r="G39" s="74">
        <f t="shared" si="10"/>
        <v>0</v>
      </c>
      <c r="H39" s="74">
        <f t="shared" si="11"/>
        <v>0</v>
      </c>
      <c r="I39" s="74">
        <f t="shared" si="12"/>
        <v>0</v>
      </c>
      <c r="J39" s="54"/>
      <c r="K39" s="53"/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501</v>
      </c>
      <c r="B40" s="54" t="s">
        <v>578</v>
      </c>
      <c r="C40" s="53" t="s">
        <v>579</v>
      </c>
      <c r="D40" s="74">
        <f t="shared" si="7"/>
        <v>0</v>
      </c>
      <c r="E40" s="74">
        <f t="shared" si="8"/>
        <v>0</v>
      </c>
      <c r="F40" s="74">
        <f t="shared" si="9"/>
        <v>0</v>
      </c>
      <c r="G40" s="74">
        <f t="shared" si="10"/>
        <v>0</v>
      </c>
      <c r="H40" s="74">
        <f t="shared" si="11"/>
        <v>0</v>
      </c>
      <c r="I40" s="74">
        <f t="shared" si="12"/>
        <v>0</v>
      </c>
      <c r="J40" s="54" t="s">
        <v>737</v>
      </c>
      <c r="K40" s="53" t="s">
        <v>738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582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583</v>
      </c>
      <c r="B2" s="148" t="s">
        <v>584</v>
      </c>
      <c r="C2" s="157" t="s">
        <v>493</v>
      </c>
      <c r="D2" s="166" t="s">
        <v>585</v>
      </c>
      <c r="E2" s="167"/>
      <c r="F2" s="144" t="s">
        <v>586</v>
      </c>
      <c r="G2" s="60"/>
      <c r="H2" s="60"/>
      <c r="I2" s="118"/>
      <c r="J2" s="144" t="s">
        <v>587</v>
      </c>
      <c r="K2" s="60"/>
      <c r="L2" s="60"/>
      <c r="M2" s="118"/>
      <c r="N2" s="144" t="s">
        <v>588</v>
      </c>
      <c r="O2" s="60"/>
      <c r="P2" s="60"/>
      <c r="Q2" s="118"/>
      <c r="R2" s="144" t="s">
        <v>589</v>
      </c>
      <c r="S2" s="60"/>
      <c r="T2" s="60"/>
      <c r="U2" s="118"/>
      <c r="V2" s="144" t="s">
        <v>590</v>
      </c>
      <c r="W2" s="60"/>
      <c r="X2" s="60"/>
      <c r="Y2" s="118"/>
      <c r="Z2" s="144" t="s">
        <v>591</v>
      </c>
      <c r="AA2" s="60"/>
      <c r="AB2" s="60"/>
      <c r="AC2" s="118"/>
      <c r="AD2" s="144" t="s">
        <v>592</v>
      </c>
      <c r="AE2" s="60"/>
      <c r="AF2" s="60"/>
      <c r="AG2" s="118"/>
      <c r="AH2" s="144" t="s">
        <v>593</v>
      </c>
      <c r="AI2" s="60"/>
      <c r="AJ2" s="60"/>
      <c r="AK2" s="118"/>
      <c r="AL2" s="144" t="s">
        <v>594</v>
      </c>
      <c r="AM2" s="60"/>
      <c r="AN2" s="60"/>
      <c r="AO2" s="118"/>
      <c r="AP2" s="144" t="s">
        <v>595</v>
      </c>
      <c r="AQ2" s="60"/>
      <c r="AR2" s="60"/>
      <c r="AS2" s="118"/>
      <c r="AT2" s="144" t="s">
        <v>596</v>
      </c>
      <c r="AU2" s="60"/>
      <c r="AV2" s="60"/>
      <c r="AW2" s="118"/>
      <c r="AX2" s="144" t="s">
        <v>597</v>
      </c>
      <c r="AY2" s="60"/>
      <c r="AZ2" s="60"/>
      <c r="BA2" s="118"/>
      <c r="BB2" s="144" t="s">
        <v>598</v>
      </c>
      <c r="BC2" s="60"/>
      <c r="BD2" s="60"/>
      <c r="BE2" s="118"/>
      <c r="BF2" s="144" t="s">
        <v>599</v>
      </c>
      <c r="BG2" s="60"/>
      <c r="BH2" s="60"/>
      <c r="BI2" s="118"/>
      <c r="BJ2" s="144" t="s">
        <v>600</v>
      </c>
      <c r="BK2" s="60"/>
      <c r="BL2" s="60"/>
      <c r="BM2" s="118"/>
      <c r="BN2" s="144" t="s">
        <v>601</v>
      </c>
      <c r="BO2" s="60"/>
      <c r="BP2" s="60"/>
      <c r="BQ2" s="118"/>
      <c r="BR2" s="144" t="s">
        <v>602</v>
      </c>
      <c r="BS2" s="60"/>
      <c r="BT2" s="60"/>
      <c r="BU2" s="118"/>
      <c r="BV2" s="144" t="s">
        <v>603</v>
      </c>
      <c r="BW2" s="60"/>
      <c r="BX2" s="60"/>
      <c r="BY2" s="118"/>
      <c r="BZ2" s="144" t="s">
        <v>604</v>
      </c>
      <c r="CA2" s="60"/>
      <c r="CB2" s="60"/>
      <c r="CC2" s="118"/>
      <c r="CD2" s="144" t="s">
        <v>605</v>
      </c>
      <c r="CE2" s="60"/>
      <c r="CF2" s="60"/>
      <c r="CG2" s="118"/>
      <c r="CH2" s="144" t="s">
        <v>606</v>
      </c>
      <c r="CI2" s="60"/>
      <c r="CJ2" s="60"/>
      <c r="CK2" s="118"/>
      <c r="CL2" s="144" t="s">
        <v>607</v>
      </c>
      <c r="CM2" s="60"/>
      <c r="CN2" s="60"/>
      <c r="CO2" s="118"/>
      <c r="CP2" s="144" t="s">
        <v>608</v>
      </c>
      <c r="CQ2" s="60"/>
      <c r="CR2" s="60"/>
      <c r="CS2" s="118"/>
      <c r="CT2" s="144" t="s">
        <v>609</v>
      </c>
      <c r="CU2" s="60"/>
      <c r="CV2" s="60"/>
      <c r="CW2" s="118"/>
      <c r="CX2" s="144" t="s">
        <v>610</v>
      </c>
      <c r="CY2" s="60"/>
      <c r="CZ2" s="60"/>
      <c r="DA2" s="118"/>
      <c r="DB2" s="144" t="s">
        <v>611</v>
      </c>
      <c r="DC2" s="60"/>
      <c r="DD2" s="60"/>
      <c r="DE2" s="118"/>
      <c r="DF2" s="144" t="s">
        <v>612</v>
      </c>
      <c r="DG2" s="60"/>
      <c r="DH2" s="60"/>
      <c r="DI2" s="118"/>
      <c r="DJ2" s="144" t="s">
        <v>613</v>
      </c>
      <c r="DK2" s="60"/>
      <c r="DL2" s="60"/>
      <c r="DM2" s="118"/>
      <c r="DN2" s="144" t="s">
        <v>614</v>
      </c>
      <c r="DO2" s="60"/>
      <c r="DP2" s="60"/>
      <c r="DQ2" s="118"/>
      <c r="DR2" s="144" t="s">
        <v>615</v>
      </c>
      <c r="DS2" s="60"/>
      <c r="DT2" s="60"/>
      <c r="DU2" s="118"/>
    </row>
    <row r="3" spans="1:125" s="45" customFormat="1" ht="13.5">
      <c r="A3" s="161"/>
      <c r="B3" s="149"/>
      <c r="C3" s="163"/>
      <c r="D3" s="168"/>
      <c r="E3" s="169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490</v>
      </c>
      <c r="E4" s="160" t="s">
        <v>491</v>
      </c>
      <c r="F4" s="160" t="s">
        <v>616</v>
      </c>
      <c r="G4" s="160" t="s">
        <v>617</v>
      </c>
      <c r="H4" s="160" t="s">
        <v>490</v>
      </c>
      <c r="I4" s="160" t="s">
        <v>491</v>
      </c>
      <c r="J4" s="160" t="s">
        <v>616</v>
      </c>
      <c r="K4" s="160" t="s">
        <v>617</v>
      </c>
      <c r="L4" s="160" t="s">
        <v>490</v>
      </c>
      <c r="M4" s="160" t="s">
        <v>491</v>
      </c>
      <c r="N4" s="160" t="s">
        <v>616</v>
      </c>
      <c r="O4" s="160" t="s">
        <v>617</v>
      </c>
      <c r="P4" s="160" t="s">
        <v>490</v>
      </c>
      <c r="Q4" s="160" t="s">
        <v>491</v>
      </c>
      <c r="R4" s="160" t="s">
        <v>616</v>
      </c>
      <c r="S4" s="160" t="s">
        <v>617</v>
      </c>
      <c r="T4" s="160" t="s">
        <v>490</v>
      </c>
      <c r="U4" s="160" t="s">
        <v>491</v>
      </c>
      <c r="V4" s="160" t="s">
        <v>616</v>
      </c>
      <c r="W4" s="160" t="s">
        <v>617</v>
      </c>
      <c r="X4" s="160" t="s">
        <v>490</v>
      </c>
      <c r="Y4" s="160" t="s">
        <v>491</v>
      </c>
      <c r="Z4" s="160" t="s">
        <v>616</v>
      </c>
      <c r="AA4" s="160" t="s">
        <v>617</v>
      </c>
      <c r="AB4" s="160" t="s">
        <v>490</v>
      </c>
      <c r="AC4" s="160" t="s">
        <v>491</v>
      </c>
      <c r="AD4" s="160" t="s">
        <v>616</v>
      </c>
      <c r="AE4" s="160" t="s">
        <v>617</v>
      </c>
      <c r="AF4" s="160" t="s">
        <v>490</v>
      </c>
      <c r="AG4" s="160" t="s">
        <v>491</v>
      </c>
      <c r="AH4" s="160" t="s">
        <v>616</v>
      </c>
      <c r="AI4" s="160" t="s">
        <v>617</v>
      </c>
      <c r="AJ4" s="160" t="s">
        <v>490</v>
      </c>
      <c r="AK4" s="160" t="s">
        <v>491</v>
      </c>
      <c r="AL4" s="160" t="s">
        <v>616</v>
      </c>
      <c r="AM4" s="160" t="s">
        <v>617</v>
      </c>
      <c r="AN4" s="160" t="s">
        <v>490</v>
      </c>
      <c r="AO4" s="160" t="s">
        <v>491</v>
      </c>
      <c r="AP4" s="160" t="s">
        <v>616</v>
      </c>
      <c r="AQ4" s="160" t="s">
        <v>617</v>
      </c>
      <c r="AR4" s="160" t="s">
        <v>490</v>
      </c>
      <c r="AS4" s="160" t="s">
        <v>491</v>
      </c>
      <c r="AT4" s="160" t="s">
        <v>616</v>
      </c>
      <c r="AU4" s="160" t="s">
        <v>617</v>
      </c>
      <c r="AV4" s="160" t="s">
        <v>490</v>
      </c>
      <c r="AW4" s="160" t="s">
        <v>491</v>
      </c>
      <c r="AX4" s="160" t="s">
        <v>616</v>
      </c>
      <c r="AY4" s="160" t="s">
        <v>617</v>
      </c>
      <c r="AZ4" s="160" t="s">
        <v>490</v>
      </c>
      <c r="BA4" s="160" t="s">
        <v>491</v>
      </c>
      <c r="BB4" s="160" t="s">
        <v>616</v>
      </c>
      <c r="BC4" s="160" t="s">
        <v>617</v>
      </c>
      <c r="BD4" s="160" t="s">
        <v>490</v>
      </c>
      <c r="BE4" s="160" t="s">
        <v>491</v>
      </c>
      <c r="BF4" s="160" t="s">
        <v>616</v>
      </c>
      <c r="BG4" s="160" t="s">
        <v>617</v>
      </c>
      <c r="BH4" s="160" t="s">
        <v>490</v>
      </c>
      <c r="BI4" s="160" t="s">
        <v>491</v>
      </c>
      <c r="BJ4" s="160" t="s">
        <v>616</v>
      </c>
      <c r="BK4" s="160" t="s">
        <v>617</v>
      </c>
      <c r="BL4" s="160" t="s">
        <v>490</v>
      </c>
      <c r="BM4" s="160" t="s">
        <v>491</v>
      </c>
      <c r="BN4" s="160" t="s">
        <v>616</v>
      </c>
      <c r="BO4" s="160" t="s">
        <v>617</v>
      </c>
      <c r="BP4" s="160" t="s">
        <v>490</v>
      </c>
      <c r="BQ4" s="160" t="s">
        <v>491</v>
      </c>
      <c r="BR4" s="160" t="s">
        <v>616</v>
      </c>
      <c r="BS4" s="160" t="s">
        <v>617</v>
      </c>
      <c r="BT4" s="160" t="s">
        <v>490</v>
      </c>
      <c r="BU4" s="160" t="s">
        <v>491</v>
      </c>
      <c r="BV4" s="160" t="s">
        <v>616</v>
      </c>
      <c r="BW4" s="160" t="s">
        <v>617</v>
      </c>
      <c r="BX4" s="160" t="s">
        <v>490</v>
      </c>
      <c r="BY4" s="160" t="s">
        <v>491</v>
      </c>
      <c r="BZ4" s="160" t="s">
        <v>616</v>
      </c>
      <c r="CA4" s="160" t="s">
        <v>617</v>
      </c>
      <c r="CB4" s="160" t="s">
        <v>490</v>
      </c>
      <c r="CC4" s="160" t="s">
        <v>491</v>
      </c>
      <c r="CD4" s="160" t="s">
        <v>616</v>
      </c>
      <c r="CE4" s="160" t="s">
        <v>617</v>
      </c>
      <c r="CF4" s="160" t="s">
        <v>490</v>
      </c>
      <c r="CG4" s="160" t="s">
        <v>491</v>
      </c>
      <c r="CH4" s="160" t="s">
        <v>616</v>
      </c>
      <c r="CI4" s="160" t="s">
        <v>617</v>
      </c>
      <c r="CJ4" s="160" t="s">
        <v>490</v>
      </c>
      <c r="CK4" s="160" t="s">
        <v>491</v>
      </c>
      <c r="CL4" s="160" t="s">
        <v>616</v>
      </c>
      <c r="CM4" s="160" t="s">
        <v>617</v>
      </c>
      <c r="CN4" s="160" t="s">
        <v>490</v>
      </c>
      <c r="CO4" s="160" t="s">
        <v>491</v>
      </c>
      <c r="CP4" s="160" t="s">
        <v>616</v>
      </c>
      <c r="CQ4" s="160" t="s">
        <v>617</v>
      </c>
      <c r="CR4" s="160" t="s">
        <v>490</v>
      </c>
      <c r="CS4" s="160" t="s">
        <v>491</v>
      </c>
      <c r="CT4" s="160" t="s">
        <v>616</v>
      </c>
      <c r="CU4" s="160" t="s">
        <v>617</v>
      </c>
      <c r="CV4" s="160" t="s">
        <v>490</v>
      </c>
      <c r="CW4" s="160" t="s">
        <v>491</v>
      </c>
      <c r="CX4" s="160" t="s">
        <v>616</v>
      </c>
      <c r="CY4" s="160" t="s">
        <v>617</v>
      </c>
      <c r="CZ4" s="160" t="s">
        <v>490</v>
      </c>
      <c r="DA4" s="160" t="s">
        <v>491</v>
      </c>
      <c r="DB4" s="160" t="s">
        <v>616</v>
      </c>
      <c r="DC4" s="160" t="s">
        <v>617</v>
      </c>
      <c r="DD4" s="160" t="s">
        <v>490</v>
      </c>
      <c r="DE4" s="160" t="s">
        <v>491</v>
      </c>
      <c r="DF4" s="160" t="s">
        <v>616</v>
      </c>
      <c r="DG4" s="160" t="s">
        <v>617</v>
      </c>
      <c r="DH4" s="160" t="s">
        <v>490</v>
      </c>
      <c r="DI4" s="160" t="s">
        <v>491</v>
      </c>
      <c r="DJ4" s="160" t="s">
        <v>616</v>
      </c>
      <c r="DK4" s="160" t="s">
        <v>617</v>
      </c>
      <c r="DL4" s="160" t="s">
        <v>490</v>
      </c>
      <c r="DM4" s="160" t="s">
        <v>491</v>
      </c>
      <c r="DN4" s="160" t="s">
        <v>616</v>
      </c>
      <c r="DO4" s="160" t="s">
        <v>617</v>
      </c>
      <c r="DP4" s="160" t="s">
        <v>490</v>
      </c>
      <c r="DQ4" s="160" t="s">
        <v>491</v>
      </c>
      <c r="DR4" s="160" t="s">
        <v>616</v>
      </c>
      <c r="DS4" s="160" t="s">
        <v>617</v>
      </c>
      <c r="DT4" s="160" t="s">
        <v>490</v>
      </c>
      <c r="DU4" s="160" t="s">
        <v>491</v>
      </c>
    </row>
    <row r="5" spans="1:125" s="45" customFormat="1" ht="13.5">
      <c r="A5" s="161"/>
      <c r="B5" s="149"/>
      <c r="C5" s="158"/>
      <c r="D5" s="161"/>
      <c r="E5" s="161"/>
      <c r="F5" s="164"/>
      <c r="G5" s="161"/>
      <c r="H5" s="161"/>
      <c r="I5" s="161"/>
      <c r="J5" s="164"/>
      <c r="K5" s="161"/>
      <c r="L5" s="161"/>
      <c r="M5" s="161"/>
      <c r="N5" s="164"/>
      <c r="O5" s="161"/>
      <c r="P5" s="161"/>
      <c r="Q5" s="161"/>
      <c r="R5" s="164"/>
      <c r="S5" s="161"/>
      <c r="T5" s="161"/>
      <c r="U5" s="161"/>
      <c r="V5" s="164"/>
      <c r="W5" s="161"/>
      <c r="X5" s="161"/>
      <c r="Y5" s="161"/>
      <c r="Z5" s="164"/>
      <c r="AA5" s="161"/>
      <c r="AB5" s="161"/>
      <c r="AC5" s="161"/>
      <c r="AD5" s="164"/>
      <c r="AE5" s="161"/>
      <c r="AF5" s="161"/>
      <c r="AG5" s="161"/>
      <c r="AH5" s="164"/>
      <c r="AI5" s="161"/>
      <c r="AJ5" s="161"/>
      <c r="AK5" s="161"/>
      <c r="AL5" s="164"/>
      <c r="AM5" s="161"/>
      <c r="AN5" s="161"/>
      <c r="AO5" s="161"/>
      <c r="AP5" s="164"/>
      <c r="AQ5" s="161"/>
      <c r="AR5" s="161"/>
      <c r="AS5" s="161"/>
      <c r="AT5" s="164"/>
      <c r="AU5" s="161"/>
      <c r="AV5" s="161"/>
      <c r="AW5" s="161"/>
      <c r="AX5" s="164"/>
      <c r="AY5" s="161"/>
      <c r="AZ5" s="161"/>
      <c r="BA5" s="161"/>
      <c r="BB5" s="164"/>
      <c r="BC5" s="161"/>
      <c r="BD5" s="161"/>
      <c r="BE5" s="161"/>
      <c r="BF5" s="164"/>
      <c r="BG5" s="161"/>
      <c r="BH5" s="161"/>
      <c r="BI5" s="161"/>
      <c r="BJ5" s="164"/>
      <c r="BK5" s="161"/>
      <c r="BL5" s="161"/>
      <c r="BM5" s="161"/>
      <c r="BN5" s="164"/>
      <c r="BO5" s="161"/>
      <c r="BP5" s="161"/>
      <c r="BQ5" s="161"/>
      <c r="BR5" s="164"/>
      <c r="BS5" s="161"/>
      <c r="BT5" s="161"/>
      <c r="BU5" s="161"/>
      <c r="BV5" s="164"/>
      <c r="BW5" s="161"/>
      <c r="BX5" s="161"/>
      <c r="BY5" s="161"/>
      <c r="BZ5" s="164"/>
      <c r="CA5" s="161"/>
      <c r="CB5" s="161"/>
      <c r="CC5" s="161"/>
      <c r="CD5" s="164"/>
      <c r="CE5" s="161"/>
      <c r="CF5" s="161"/>
      <c r="CG5" s="161"/>
      <c r="CH5" s="164"/>
      <c r="CI5" s="161"/>
      <c r="CJ5" s="161"/>
      <c r="CK5" s="161"/>
      <c r="CL5" s="164"/>
      <c r="CM5" s="161"/>
      <c r="CN5" s="161"/>
      <c r="CO5" s="161"/>
      <c r="CP5" s="164"/>
      <c r="CQ5" s="161"/>
      <c r="CR5" s="161"/>
      <c r="CS5" s="161"/>
      <c r="CT5" s="164"/>
      <c r="CU5" s="161"/>
      <c r="CV5" s="161"/>
      <c r="CW5" s="161"/>
      <c r="CX5" s="164"/>
      <c r="CY5" s="161"/>
      <c r="CZ5" s="161"/>
      <c r="DA5" s="161"/>
      <c r="DB5" s="164"/>
      <c r="DC5" s="161"/>
      <c r="DD5" s="161"/>
      <c r="DE5" s="161"/>
      <c r="DF5" s="164"/>
      <c r="DG5" s="161"/>
      <c r="DH5" s="161"/>
      <c r="DI5" s="161"/>
      <c r="DJ5" s="164"/>
      <c r="DK5" s="161"/>
      <c r="DL5" s="161"/>
      <c r="DM5" s="161"/>
      <c r="DN5" s="164"/>
      <c r="DO5" s="161"/>
      <c r="DP5" s="161"/>
      <c r="DQ5" s="161"/>
      <c r="DR5" s="164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500</v>
      </c>
      <c r="E6" s="142" t="s">
        <v>500</v>
      </c>
      <c r="F6" s="165"/>
      <c r="G6" s="162"/>
      <c r="H6" s="142" t="s">
        <v>500</v>
      </c>
      <c r="I6" s="142" t="s">
        <v>500</v>
      </c>
      <c r="J6" s="165"/>
      <c r="K6" s="162"/>
      <c r="L6" s="142" t="s">
        <v>500</v>
      </c>
      <c r="M6" s="142" t="s">
        <v>500</v>
      </c>
      <c r="N6" s="165"/>
      <c r="O6" s="162"/>
      <c r="P6" s="142" t="s">
        <v>500</v>
      </c>
      <c r="Q6" s="142" t="s">
        <v>500</v>
      </c>
      <c r="R6" s="165"/>
      <c r="S6" s="162"/>
      <c r="T6" s="142" t="s">
        <v>500</v>
      </c>
      <c r="U6" s="142" t="s">
        <v>500</v>
      </c>
      <c r="V6" s="165"/>
      <c r="W6" s="162"/>
      <c r="X6" s="142" t="s">
        <v>500</v>
      </c>
      <c r="Y6" s="142" t="s">
        <v>500</v>
      </c>
      <c r="Z6" s="165"/>
      <c r="AA6" s="162"/>
      <c r="AB6" s="142" t="s">
        <v>500</v>
      </c>
      <c r="AC6" s="142" t="s">
        <v>500</v>
      </c>
      <c r="AD6" s="165"/>
      <c r="AE6" s="162"/>
      <c r="AF6" s="142" t="s">
        <v>500</v>
      </c>
      <c r="AG6" s="142" t="s">
        <v>500</v>
      </c>
      <c r="AH6" s="165"/>
      <c r="AI6" s="162"/>
      <c r="AJ6" s="142" t="s">
        <v>500</v>
      </c>
      <c r="AK6" s="142" t="s">
        <v>500</v>
      </c>
      <c r="AL6" s="165"/>
      <c r="AM6" s="162"/>
      <c r="AN6" s="142" t="s">
        <v>500</v>
      </c>
      <c r="AO6" s="142" t="s">
        <v>500</v>
      </c>
      <c r="AP6" s="165"/>
      <c r="AQ6" s="162"/>
      <c r="AR6" s="142" t="s">
        <v>500</v>
      </c>
      <c r="AS6" s="142" t="s">
        <v>500</v>
      </c>
      <c r="AT6" s="165"/>
      <c r="AU6" s="162"/>
      <c r="AV6" s="142" t="s">
        <v>500</v>
      </c>
      <c r="AW6" s="142" t="s">
        <v>500</v>
      </c>
      <c r="AX6" s="165"/>
      <c r="AY6" s="162"/>
      <c r="AZ6" s="142" t="s">
        <v>500</v>
      </c>
      <c r="BA6" s="142" t="s">
        <v>500</v>
      </c>
      <c r="BB6" s="165"/>
      <c r="BC6" s="162"/>
      <c r="BD6" s="142" t="s">
        <v>500</v>
      </c>
      <c r="BE6" s="142" t="s">
        <v>500</v>
      </c>
      <c r="BF6" s="165"/>
      <c r="BG6" s="162"/>
      <c r="BH6" s="142" t="s">
        <v>500</v>
      </c>
      <c r="BI6" s="142" t="s">
        <v>500</v>
      </c>
      <c r="BJ6" s="165"/>
      <c r="BK6" s="162"/>
      <c r="BL6" s="142" t="s">
        <v>500</v>
      </c>
      <c r="BM6" s="142" t="s">
        <v>500</v>
      </c>
      <c r="BN6" s="165"/>
      <c r="BO6" s="162"/>
      <c r="BP6" s="142" t="s">
        <v>500</v>
      </c>
      <c r="BQ6" s="142" t="s">
        <v>500</v>
      </c>
      <c r="BR6" s="165"/>
      <c r="BS6" s="162"/>
      <c r="BT6" s="142" t="s">
        <v>500</v>
      </c>
      <c r="BU6" s="142" t="s">
        <v>500</v>
      </c>
      <c r="BV6" s="165"/>
      <c r="BW6" s="162"/>
      <c r="BX6" s="142" t="s">
        <v>500</v>
      </c>
      <c r="BY6" s="142" t="s">
        <v>500</v>
      </c>
      <c r="BZ6" s="165"/>
      <c r="CA6" s="162"/>
      <c r="CB6" s="142" t="s">
        <v>500</v>
      </c>
      <c r="CC6" s="142" t="s">
        <v>500</v>
      </c>
      <c r="CD6" s="165"/>
      <c r="CE6" s="162"/>
      <c r="CF6" s="142" t="s">
        <v>500</v>
      </c>
      <c r="CG6" s="142" t="s">
        <v>500</v>
      </c>
      <c r="CH6" s="165"/>
      <c r="CI6" s="162"/>
      <c r="CJ6" s="142" t="s">
        <v>500</v>
      </c>
      <c r="CK6" s="142" t="s">
        <v>500</v>
      </c>
      <c r="CL6" s="165"/>
      <c r="CM6" s="162"/>
      <c r="CN6" s="142" t="s">
        <v>500</v>
      </c>
      <c r="CO6" s="142" t="s">
        <v>500</v>
      </c>
      <c r="CP6" s="165"/>
      <c r="CQ6" s="162"/>
      <c r="CR6" s="142" t="s">
        <v>500</v>
      </c>
      <c r="CS6" s="142" t="s">
        <v>500</v>
      </c>
      <c r="CT6" s="165"/>
      <c r="CU6" s="162"/>
      <c r="CV6" s="142" t="s">
        <v>500</v>
      </c>
      <c r="CW6" s="142" t="s">
        <v>500</v>
      </c>
      <c r="CX6" s="165"/>
      <c r="CY6" s="162"/>
      <c r="CZ6" s="142" t="s">
        <v>500</v>
      </c>
      <c r="DA6" s="142" t="s">
        <v>500</v>
      </c>
      <c r="DB6" s="165"/>
      <c r="DC6" s="162"/>
      <c r="DD6" s="142" t="s">
        <v>500</v>
      </c>
      <c r="DE6" s="142" t="s">
        <v>500</v>
      </c>
      <c r="DF6" s="165"/>
      <c r="DG6" s="162"/>
      <c r="DH6" s="142" t="s">
        <v>500</v>
      </c>
      <c r="DI6" s="142" t="s">
        <v>500</v>
      </c>
      <c r="DJ6" s="165"/>
      <c r="DK6" s="162"/>
      <c r="DL6" s="142" t="s">
        <v>500</v>
      </c>
      <c r="DM6" s="142" t="s">
        <v>500</v>
      </c>
      <c r="DN6" s="165"/>
      <c r="DO6" s="162"/>
      <c r="DP6" s="142" t="s">
        <v>500</v>
      </c>
      <c r="DQ6" s="142" t="s">
        <v>500</v>
      </c>
      <c r="DR6" s="165"/>
      <c r="DS6" s="162"/>
      <c r="DT6" s="142" t="s">
        <v>500</v>
      </c>
      <c r="DU6" s="142" t="s">
        <v>500</v>
      </c>
    </row>
    <row r="7" spans="1:125" s="61" customFormat="1" ht="12" customHeight="1">
      <c r="A7" s="48" t="s">
        <v>501</v>
      </c>
      <c r="B7" s="48">
        <v>14000</v>
      </c>
      <c r="C7" s="48" t="s">
        <v>497</v>
      </c>
      <c r="D7" s="70">
        <f>SUM(D8:D14)</f>
        <v>4411068</v>
      </c>
      <c r="E7" s="70">
        <f>SUM(E8:E14)</f>
        <v>379555</v>
      </c>
      <c r="F7" s="49">
        <f>COUNTIF(F8:F14,"&lt;&gt;")</f>
        <v>6</v>
      </c>
      <c r="G7" s="49">
        <f>COUNTIF(G8:G14,"&lt;&gt;")</f>
        <v>6</v>
      </c>
      <c r="H7" s="70">
        <f>SUM(H8:H14)</f>
        <v>1918383</v>
      </c>
      <c r="I7" s="70">
        <f>SUM(I8:I14)</f>
        <v>172211</v>
      </c>
      <c r="J7" s="49">
        <f>COUNTIF(J8:J14,"&lt;&gt;")</f>
        <v>6</v>
      </c>
      <c r="K7" s="49">
        <f>COUNTIF(K8:K14,"&lt;&gt;")</f>
        <v>6</v>
      </c>
      <c r="L7" s="70">
        <f>SUM(L8:L14)</f>
        <v>1796713</v>
      </c>
      <c r="M7" s="70">
        <f>SUM(M8:M14)</f>
        <v>110214</v>
      </c>
      <c r="N7" s="49">
        <f>COUNTIF(N8:N14,"&lt;&gt;")</f>
        <v>3</v>
      </c>
      <c r="O7" s="49">
        <f>COUNTIF(O8:O14,"&lt;&gt;")</f>
        <v>3</v>
      </c>
      <c r="P7" s="70">
        <f>SUM(P8:P14)</f>
        <v>695972</v>
      </c>
      <c r="Q7" s="70">
        <f>SUM(Q8:Q14)</f>
        <v>58597</v>
      </c>
      <c r="R7" s="49">
        <f>COUNTIF(R8:R14,"&lt;&gt;")</f>
        <v>1</v>
      </c>
      <c r="S7" s="49">
        <f>COUNTIF(S8:S14,"&lt;&gt;")</f>
        <v>1</v>
      </c>
      <c r="T7" s="70">
        <f>SUM(T8:T14)</f>
        <v>0</v>
      </c>
      <c r="U7" s="70">
        <f>SUM(U8:U14)</f>
        <v>9658</v>
      </c>
      <c r="V7" s="49">
        <f>COUNTIF(V8:V14,"&lt;&gt;")</f>
        <v>1</v>
      </c>
      <c r="W7" s="49">
        <f>COUNTIF(W8:W14,"&lt;&gt;")</f>
        <v>1</v>
      </c>
      <c r="X7" s="70">
        <f>SUM(X8:X14)</f>
        <v>0</v>
      </c>
      <c r="Y7" s="70">
        <f>SUM(Y8:Y14)</f>
        <v>15147</v>
      </c>
      <c r="Z7" s="49">
        <f>COUNTIF(Z8:Z14,"&lt;&gt;")</f>
        <v>1</v>
      </c>
      <c r="AA7" s="49">
        <f>COUNTIF(AA8:AA14,"&lt;&gt;")</f>
        <v>1</v>
      </c>
      <c r="AB7" s="70">
        <f>SUM(AB8:AB14)</f>
        <v>0</v>
      </c>
      <c r="AC7" s="70">
        <f>SUM(AC8:AC14)</f>
        <v>13728</v>
      </c>
      <c r="AD7" s="49">
        <f>COUNTIF(AD8:AD14,"&lt;&gt;")</f>
        <v>0</v>
      </c>
      <c r="AE7" s="49">
        <f>COUNTIF(AE8:AE14,"&lt;&gt;")</f>
        <v>0</v>
      </c>
      <c r="AF7" s="70">
        <f>SUM(AF8:AF14)</f>
        <v>0</v>
      </c>
      <c r="AG7" s="70">
        <f>SUM(AG8:AG14)</f>
        <v>0</v>
      </c>
      <c r="AH7" s="49">
        <f>COUNTIF(AH8:AH14,"&lt;&gt;")</f>
        <v>0</v>
      </c>
      <c r="AI7" s="49">
        <f>COUNTIF(AI8:AI14,"&lt;&gt;")</f>
        <v>0</v>
      </c>
      <c r="AJ7" s="70">
        <f>SUM(AJ8:AJ14)</f>
        <v>0</v>
      </c>
      <c r="AK7" s="70">
        <f>SUM(AK8:AK14)</f>
        <v>0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501</v>
      </c>
      <c r="B8" s="64" t="s">
        <v>526</v>
      </c>
      <c r="C8" s="51" t="s">
        <v>527</v>
      </c>
      <c r="D8" s="72">
        <f aca="true" t="shared" si="0" ref="D8:E14">SUM(H8,L8,P8,T8,X8,AB8,AF8,AJ8,AN8,AR8,AV8,AZ8,BD8,BH8,BL8,BP8,BT8,BX8,CB8,CF8,CJ8,CN8,CR8,CV8,CZ8,DD8,DH8,DL8,DP8,DT8)</f>
        <v>1446405</v>
      </c>
      <c r="E8" s="72">
        <f t="shared" si="0"/>
        <v>100240</v>
      </c>
      <c r="F8" s="66" t="s">
        <v>739</v>
      </c>
      <c r="G8" s="52" t="s">
        <v>740</v>
      </c>
      <c r="H8" s="72">
        <v>874360</v>
      </c>
      <c r="I8" s="72">
        <v>63847</v>
      </c>
      <c r="J8" s="66" t="s">
        <v>741</v>
      </c>
      <c r="K8" s="52" t="s">
        <v>742</v>
      </c>
      <c r="L8" s="72">
        <v>572045</v>
      </c>
      <c r="M8" s="72">
        <v>36393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501</v>
      </c>
      <c r="B9" s="64" t="s">
        <v>536</v>
      </c>
      <c r="C9" s="51" t="s">
        <v>537</v>
      </c>
      <c r="D9" s="72">
        <f t="shared" si="0"/>
        <v>2118883</v>
      </c>
      <c r="E9" s="72">
        <f t="shared" si="0"/>
        <v>169315</v>
      </c>
      <c r="F9" s="66" t="s">
        <v>743</v>
      </c>
      <c r="G9" s="52" t="s">
        <v>744</v>
      </c>
      <c r="H9" s="72">
        <v>756744</v>
      </c>
      <c r="I9" s="72">
        <v>60470</v>
      </c>
      <c r="J9" s="66" t="s">
        <v>745</v>
      </c>
      <c r="K9" s="52" t="s">
        <v>746</v>
      </c>
      <c r="L9" s="72">
        <v>751761</v>
      </c>
      <c r="M9" s="72">
        <v>60071</v>
      </c>
      <c r="N9" s="66" t="s">
        <v>747</v>
      </c>
      <c r="O9" s="52" t="s">
        <v>748</v>
      </c>
      <c r="P9" s="72">
        <v>610378</v>
      </c>
      <c r="Q9" s="72">
        <v>48774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501</v>
      </c>
      <c r="B10" s="64" t="s">
        <v>542</v>
      </c>
      <c r="C10" s="51" t="s">
        <v>543</v>
      </c>
      <c r="D10" s="72">
        <f t="shared" si="0"/>
        <v>0</v>
      </c>
      <c r="E10" s="72">
        <f t="shared" si="0"/>
        <v>110000</v>
      </c>
      <c r="F10" s="66" t="s">
        <v>749</v>
      </c>
      <c r="G10" s="52" t="s">
        <v>750</v>
      </c>
      <c r="H10" s="72">
        <v>0</v>
      </c>
      <c r="I10" s="72">
        <v>47894</v>
      </c>
      <c r="J10" s="66" t="s">
        <v>751</v>
      </c>
      <c r="K10" s="52" t="s">
        <v>752</v>
      </c>
      <c r="L10" s="72">
        <v>0</v>
      </c>
      <c r="M10" s="72">
        <v>13750</v>
      </c>
      <c r="N10" s="66" t="s">
        <v>753</v>
      </c>
      <c r="O10" s="52" t="s">
        <v>754</v>
      </c>
      <c r="P10" s="72">
        <v>0</v>
      </c>
      <c r="Q10" s="72">
        <v>9823</v>
      </c>
      <c r="R10" s="66" t="s">
        <v>755</v>
      </c>
      <c r="S10" s="52" t="s">
        <v>756</v>
      </c>
      <c r="T10" s="72">
        <v>0</v>
      </c>
      <c r="U10" s="72">
        <v>9658</v>
      </c>
      <c r="V10" s="66" t="s">
        <v>757</v>
      </c>
      <c r="W10" s="52" t="s">
        <v>758</v>
      </c>
      <c r="X10" s="72">
        <v>0</v>
      </c>
      <c r="Y10" s="72">
        <v>15147</v>
      </c>
      <c r="Z10" s="66" t="s">
        <v>759</v>
      </c>
      <c r="AA10" s="52" t="s">
        <v>760</v>
      </c>
      <c r="AB10" s="72">
        <v>0</v>
      </c>
      <c r="AC10" s="72">
        <v>13728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501</v>
      </c>
      <c r="B11" s="64" t="s">
        <v>572</v>
      </c>
      <c r="C11" s="51" t="s">
        <v>573</v>
      </c>
      <c r="D11" s="72">
        <f t="shared" si="0"/>
        <v>210421</v>
      </c>
      <c r="E11" s="72">
        <f t="shared" si="0"/>
        <v>0</v>
      </c>
      <c r="F11" s="66" t="s">
        <v>761</v>
      </c>
      <c r="G11" s="52" t="s">
        <v>762</v>
      </c>
      <c r="H11" s="72">
        <v>45120</v>
      </c>
      <c r="I11" s="72">
        <v>0</v>
      </c>
      <c r="J11" s="66" t="s">
        <v>763</v>
      </c>
      <c r="K11" s="52" t="s">
        <v>764</v>
      </c>
      <c r="L11" s="72">
        <v>165301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501</v>
      </c>
      <c r="B12" s="54" t="s">
        <v>556</v>
      </c>
      <c r="C12" s="53" t="s">
        <v>557</v>
      </c>
      <c r="D12" s="74">
        <f t="shared" si="0"/>
        <v>267282</v>
      </c>
      <c r="E12" s="74">
        <f t="shared" si="0"/>
        <v>0</v>
      </c>
      <c r="F12" s="54" t="s">
        <v>751</v>
      </c>
      <c r="G12" s="53" t="s">
        <v>752</v>
      </c>
      <c r="H12" s="74">
        <v>72145</v>
      </c>
      <c r="I12" s="74">
        <v>0</v>
      </c>
      <c r="J12" s="54" t="s">
        <v>753</v>
      </c>
      <c r="K12" s="53" t="s">
        <v>754</v>
      </c>
      <c r="L12" s="74">
        <v>109543</v>
      </c>
      <c r="M12" s="74">
        <v>0</v>
      </c>
      <c r="N12" s="54" t="s">
        <v>755</v>
      </c>
      <c r="O12" s="53" t="s">
        <v>756</v>
      </c>
      <c r="P12" s="74">
        <v>85594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501</v>
      </c>
      <c r="B13" s="54" t="s">
        <v>564</v>
      </c>
      <c r="C13" s="53" t="s">
        <v>565</v>
      </c>
      <c r="D13" s="74">
        <f t="shared" si="0"/>
        <v>368077</v>
      </c>
      <c r="E13" s="74">
        <f t="shared" si="0"/>
        <v>0</v>
      </c>
      <c r="F13" s="54" t="s">
        <v>757</v>
      </c>
      <c r="G13" s="53" t="s">
        <v>758</v>
      </c>
      <c r="H13" s="74">
        <v>170014</v>
      </c>
      <c r="I13" s="74">
        <v>0</v>
      </c>
      <c r="J13" s="54" t="s">
        <v>759</v>
      </c>
      <c r="K13" s="53" t="s">
        <v>760</v>
      </c>
      <c r="L13" s="74">
        <v>198063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501</v>
      </c>
      <c r="B14" s="54" t="s">
        <v>580</v>
      </c>
      <c r="C14" s="53" t="s">
        <v>581</v>
      </c>
      <c r="D14" s="74">
        <f t="shared" si="0"/>
        <v>0</v>
      </c>
      <c r="E14" s="74">
        <f t="shared" si="0"/>
        <v>0</v>
      </c>
      <c r="F14" s="54"/>
      <c r="G14" s="53"/>
      <c r="H14" s="74">
        <v>0</v>
      </c>
      <c r="I14" s="74">
        <v>0</v>
      </c>
      <c r="J14" s="54"/>
      <c r="K14" s="53"/>
      <c r="L14" s="74">
        <v>0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618</v>
      </c>
      <c r="D2" s="25" t="s">
        <v>107</v>
      </c>
      <c r="E2" s="145" t="s">
        <v>619</v>
      </c>
      <c r="F2" s="3"/>
      <c r="G2" s="3"/>
      <c r="H2" s="3"/>
      <c r="I2" s="3"/>
      <c r="J2" s="3"/>
      <c r="K2" s="3"/>
      <c r="L2" s="3" t="str">
        <f>LEFT(D2,2)</f>
        <v>14</v>
      </c>
      <c r="M2" s="3" t="str">
        <f>IF(L2&lt;&gt;"",VLOOKUP(L2,$AK$6:$AL$34,2,FALSE),"-")</f>
        <v>神奈川県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620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621</v>
      </c>
      <c r="C6" s="193"/>
      <c r="D6" s="194"/>
      <c r="E6" s="13" t="s">
        <v>41</v>
      </c>
      <c r="F6" s="14" t="s">
        <v>43</v>
      </c>
      <c r="H6" s="170" t="s">
        <v>622</v>
      </c>
      <c r="I6" s="195"/>
      <c r="J6" s="195"/>
      <c r="K6" s="183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623</v>
      </c>
      <c r="AL6" s="28" t="s">
        <v>6</v>
      </c>
    </row>
    <row r="7" spans="2:38" ht="19.5" customHeight="1">
      <c r="B7" s="188" t="s">
        <v>77</v>
      </c>
      <c r="C7" s="190"/>
      <c r="D7" s="190"/>
      <c r="E7" s="17">
        <f aca="true" t="shared" si="0" ref="E7:E12">AF7</f>
        <v>1964391</v>
      </c>
      <c r="F7" s="17">
        <f aca="true" t="shared" si="1" ref="F7:F12">AF14</f>
        <v>2431</v>
      </c>
      <c r="H7" s="176" t="s">
        <v>494</v>
      </c>
      <c r="I7" s="176" t="s">
        <v>624</v>
      </c>
      <c r="J7" s="170" t="s">
        <v>85</v>
      </c>
      <c r="K7" s="172"/>
      <c r="L7" s="17">
        <f aca="true" t="shared" si="2" ref="L7:L12">AF21</f>
        <v>56777</v>
      </c>
      <c r="M7" s="17">
        <f aca="true" t="shared" si="3" ref="M7:M12">AF42</f>
        <v>0</v>
      </c>
      <c r="AC7" s="15" t="s">
        <v>77</v>
      </c>
      <c r="AD7" s="41" t="s">
        <v>625</v>
      </c>
      <c r="AE7" s="40" t="s">
        <v>626</v>
      </c>
      <c r="AF7" s="36">
        <f aca="true" ca="1" t="shared" si="4" ref="AF7:AF38">IF(AF$2=0,INDIRECT("'"&amp;AD7&amp;"'!"&amp;AE7&amp;$AI$2),0)</f>
        <v>1964391</v>
      </c>
      <c r="AG7" s="40"/>
      <c r="AH7" s="122" t="str">
        <f>+'廃棄物事業経費（歳入）'!B7</f>
        <v>14000</v>
      </c>
      <c r="AI7" s="2">
        <v>7</v>
      </c>
      <c r="AK7" s="26" t="s">
        <v>627</v>
      </c>
      <c r="AL7" s="28" t="s">
        <v>7</v>
      </c>
    </row>
    <row r="8" spans="2:38" ht="19.5" customHeight="1">
      <c r="B8" s="188" t="s">
        <v>628</v>
      </c>
      <c r="C8" s="190"/>
      <c r="D8" s="190"/>
      <c r="E8" s="17">
        <f t="shared" si="0"/>
        <v>27840</v>
      </c>
      <c r="F8" s="17">
        <f t="shared" si="1"/>
        <v>9385</v>
      </c>
      <c r="H8" s="179"/>
      <c r="I8" s="179"/>
      <c r="J8" s="170" t="s">
        <v>87</v>
      </c>
      <c r="K8" s="183"/>
      <c r="L8" s="17">
        <f t="shared" si="2"/>
        <v>13098900</v>
      </c>
      <c r="M8" s="17">
        <f t="shared" si="3"/>
        <v>137872</v>
      </c>
      <c r="AC8" s="15" t="s">
        <v>628</v>
      </c>
      <c r="AD8" s="41" t="s">
        <v>625</v>
      </c>
      <c r="AE8" s="40" t="s">
        <v>629</v>
      </c>
      <c r="AF8" s="36">
        <f ca="1" t="shared" si="4"/>
        <v>27840</v>
      </c>
      <c r="AG8" s="40"/>
      <c r="AH8" s="122" t="str">
        <f>+'廃棄物事業経費（歳入）'!B8</f>
        <v>14100</v>
      </c>
      <c r="AI8" s="2">
        <v>8</v>
      </c>
      <c r="AK8" s="26" t="s">
        <v>630</v>
      </c>
      <c r="AL8" s="28" t="s">
        <v>8</v>
      </c>
    </row>
    <row r="9" spans="2:38" ht="19.5" customHeight="1">
      <c r="B9" s="188" t="s">
        <v>80</v>
      </c>
      <c r="C9" s="190"/>
      <c r="D9" s="190"/>
      <c r="E9" s="17">
        <f t="shared" si="0"/>
        <v>9287920</v>
      </c>
      <c r="F9" s="17">
        <f t="shared" si="1"/>
        <v>0</v>
      </c>
      <c r="H9" s="179"/>
      <c r="I9" s="179"/>
      <c r="J9" s="170" t="s">
        <v>89</v>
      </c>
      <c r="K9" s="172"/>
      <c r="L9" s="17">
        <f t="shared" si="2"/>
        <v>1290973</v>
      </c>
      <c r="M9" s="17">
        <f t="shared" si="3"/>
        <v>0</v>
      </c>
      <c r="AC9" s="15" t="s">
        <v>80</v>
      </c>
      <c r="AD9" s="41" t="s">
        <v>625</v>
      </c>
      <c r="AE9" s="40" t="s">
        <v>631</v>
      </c>
      <c r="AF9" s="36">
        <f ca="1" t="shared" si="4"/>
        <v>9287920</v>
      </c>
      <c r="AG9" s="40"/>
      <c r="AH9" s="122" t="str">
        <f>+'廃棄物事業経費（歳入）'!B9</f>
        <v>14130</v>
      </c>
      <c r="AI9" s="2">
        <v>9</v>
      </c>
      <c r="AK9" s="26" t="s">
        <v>632</v>
      </c>
      <c r="AL9" s="28" t="s">
        <v>9</v>
      </c>
    </row>
    <row r="10" spans="2:38" ht="19.5" customHeight="1">
      <c r="B10" s="188" t="s">
        <v>633</v>
      </c>
      <c r="C10" s="190"/>
      <c r="D10" s="190"/>
      <c r="E10" s="17">
        <f t="shared" si="0"/>
        <v>13072760</v>
      </c>
      <c r="F10" s="17">
        <f t="shared" si="1"/>
        <v>723666</v>
      </c>
      <c r="H10" s="179"/>
      <c r="I10" s="180"/>
      <c r="J10" s="170" t="s">
        <v>0</v>
      </c>
      <c r="K10" s="172"/>
      <c r="L10" s="17">
        <f t="shared" si="2"/>
        <v>115458</v>
      </c>
      <c r="M10" s="17">
        <f t="shared" si="3"/>
        <v>0</v>
      </c>
      <c r="AC10" s="15" t="s">
        <v>633</v>
      </c>
      <c r="AD10" s="41" t="s">
        <v>625</v>
      </c>
      <c r="AE10" s="40" t="s">
        <v>634</v>
      </c>
      <c r="AF10" s="36">
        <f ca="1" t="shared" si="4"/>
        <v>13072760</v>
      </c>
      <c r="AG10" s="40"/>
      <c r="AH10" s="122" t="str">
        <f>+'廃棄物事業経費（歳入）'!B10</f>
        <v>14201</v>
      </c>
      <c r="AI10" s="2">
        <v>10</v>
      </c>
      <c r="AK10" s="26" t="s">
        <v>635</v>
      </c>
      <c r="AL10" s="28" t="s">
        <v>10</v>
      </c>
    </row>
    <row r="11" spans="2:38" ht="19.5" customHeight="1">
      <c r="B11" s="188" t="s">
        <v>636</v>
      </c>
      <c r="C11" s="190"/>
      <c r="D11" s="190"/>
      <c r="E11" s="17">
        <f t="shared" si="0"/>
        <v>4411068</v>
      </c>
      <c r="F11" s="17">
        <f t="shared" si="1"/>
        <v>379555</v>
      </c>
      <c r="H11" s="179"/>
      <c r="I11" s="191" t="s">
        <v>57</v>
      </c>
      <c r="J11" s="191"/>
      <c r="K11" s="191"/>
      <c r="L11" s="17">
        <f t="shared" si="2"/>
        <v>132898</v>
      </c>
      <c r="M11" s="17">
        <f t="shared" si="3"/>
        <v>18900</v>
      </c>
      <c r="AC11" s="15" t="s">
        <v>636</v>
      </c>
      <c r="AD11" s="41" t="s">
        <v>625</v>
      </c>
      <c r="AE11" s="40" t="s">
        <v>637</v>
      </c>
      <c r="AF11" s="36">
        <f ca="1" t="shared" si="4"/>
        <v>4411068</v>
      </c>
      <c r="AG11" s="40"/>
      <c r="AH11" s="122" t="str">
        <f>+'廃棄物事業経費（歳入）'!B11</f>
        <v>14203</v>
      </c>
      <c r="AI11" s="2">
        <v>11</v>
      </c>
      <c r="AK11" s="26" t="s">
        <v>638</v>
      </c>
      <c r="AL11" s="28" t="s">
        <v>11</v>
      </c>
    </row>
    <row r="12" spans="2:38" ht="19.5" customHeight="1">
      <c r="B12" s="188" t="s">
        <v>0</v>
      </c>
      <c r="C12" s="190"/>
      <c r="D12" s="190"/>
      <c r="E12" s="17">
        <f t="shared" si="0"/>
        <v>8805725</v>
      </c>
      <c r="F12" s="17">
        <f t="shared" si="1"/>
        <v>351174</v>
      </c>
      <c r="H12" s="179"/>
      <c r="I12" s="191" t="s">
        <v>639</v>
      </c>
      <c r="J12" s="191"/>
      <c r="K12" s="191"/>
      <c r="L12" s="17">
        <f t="shared" si="2"/>
        <v>198708</v>
      </c>
      <c r="M12" s="17">
        <f t="shared" si="3"/>
        <v>63128</v>
      </c>
      <c r="AC12" s="15" t="s">
        <v>0</v>
      </c>
      <c r="AD12" s="41" t="s">
        <v>625</v>
      </c>
      <c r="AE12" s="40" t="s">
        <v>640</v>
      </c>
      <c r="AF12" s="36">
        <f ca="1" t="shared" si="4"/>
        <v>8805725</v>
      </c>
      <c r="AG12" s="40"/>
      <c r="AH12" s="122" t="str">
        <f>+'廃棄物事業経費（歳入）'!B12</f>
        <v>14204</v>
      </c>
      <c r="AI12" s="2">
        <v>12</v>
      </c>
      <c r="AK12" s="26" t="s">
        <v>641</v>
      </c>
      <c r="AL12" s="28" t="s">
        <v>12</v>
      </c>
    </row>
    <row r="13" spans="2:38" ht="19.5" customHeight="1">
      <c r="B13" s="184" t="s">
        <v>642</v>
      </c>
      <c r="C13" s="192"/>
      <c r="D13" s="192"/>
      <c r="E13" s="18">
        <f>SUM(E7:E12)</f>
        <v>37569704</v>
      </c>
      <c r="F13" s="18">
        <f>SUM(F7:F12)</f>
        <v>1466211</v>
      </c>
      <c r="H13" s="179"/>
      <c r="I13" s="173" t="s">
        <v>498</v>
      </c>
      <c r="J13" s="174"/>
      <c r="K13" s="175"/>
      <c r="L13" s="19">
        <f>SUM(L7:L12)</f>
        <v>14893714</v>
      </c>
      <c r="M13" s="19">
        <f>SUM(M7:M12)</f>
        <v>219900</v>
      </c>
      <c r="AC13" s="15" t="s">
        <v>54</v>
      </c>
      <c r="AD13" s="41" t="s">
        <v>625</v>
      </c>
      <c r="AE13" s="40" t="s">
        <v>643</v>
      </c>
      <c r="AF13" s="36">
        <f ca="1" t="shared" si="4"/>
        <v>94817977</v>
      </c>
      <c r="AG13" s="40"/>
      <c r="AH13" s="122" t="str">
        <f>+'廃棄物事業経費（歳入）'!B13</f>
        <v>14205</v>
      </c>
      <c r="AI13" s="2">
        <v>13</v>
      </c>
      <c r="AK13" s="26" t="s">
        <v>644</v>
      </c>
      <c r="AL13" s="28" t="s">
        <v>13</v>
      </c>
    </row>
    <row r="14" spans="2:38" ht="19.5" customHeight="1">
      <c r="B14" s="20"/>
      <c r="C14" s="186" t="s">
        <v>645</v>
      </c>
      <c r="D14" s="187"/>
      <c r="E14" s="22">
        <f>E13-E11</f>
        <v>33158636</v>
      </c>
      <c r="F14" s="22">
        <f>F13-F11</f>
        <v>1086656</v>
      </c>
      <c r="H14" s="180"/>
      <c r="I14" s="20"/>
      <c r="J14" s="24"/>
      <c r="K14" s="21" t="s">
        <v>645</v>
      </c>
      <c r="L14" s="23">
        <f>L13-L12</f>
        <v>14695006</v>
      </c>
      <c r="M14" s="23">
        <f>M13-M12</f>
        <v>156772</v>
      </c>
      <c r="AC14" s="15" t="s">
        <v>77</v>
      </c>
      <c r="AD14" s="41" t="s">
        <v>625</v>
      </c>
      <c r="AE14" s="40" t="s">
        <v>646</v>
      </c>
      <c r="AF14" s="36">
        <f ca="1" t="shared" si="4"/>
        <v>2431</v>
      </c>
      <c r="AG14" s="40"/>
      <c r="AH14" s="122" t="str">
        <f>+'廃棄物事業経費（歳入）'!B14</f>
        <v>14206</v>
      </c>
      <c r="AI14" s="2">
        <v>14</v>
      </c>
      <c r="AK14" s="26" t="s">
        <v>647</v>
      </c>
      <c r="AL14" s="28" t="s">
        <v>14</v>
      </c>
    </row>
    <row r="15" spans="2:38" ht="19.5" customHeight="1">
      <c r="B15" s="188" t="s">
        <v>54</v>
      </c>
      <c r="C15" s="190"/>
      <c r="D15" s="190"/>
      <c r="E15" s="17">
        <f>AF13</f>
        <v>94817977</v>
      </c>
      <c r="F15" s="17">
        <f>AF20</f>
        <v>6003294</v>
      </c>
      <c r="H15" s="176" t="s">
        <v>648</v>
      </c>
      <c r="I15" s="176" t="s">
        <v>649</v>
      </c>
      <c r="J15" s="16" t="s">
        <v>91</v>
      </c>
      <c r="K15" s="27"/>
      <c r="L15" s="17">
        <f aca="true" t="shared" si="5" ref="L15:L28">AF27</f>
        <v>10151056</v>
      </c>
      <c r="M15" s="17">
        <f aca="true" t="shared" si="6" ref="M15:M28">AF48</f>
        <v>833727</v>
      </c>
      <c r="AC15" s="15" t="s">
        <v>628</v>
      </c>
      <c r="AD15" s="41" t="s">
        <v>625</v>
      </c>
      <c r="AE15" s="40" t="s">
        <v>650</v>
      </c>
      <c r="AF15" s="36">
        <f ca="1" t="shared" si="4"/>
        <v>9385</v>
      </c>
      <c r="AG15" s="40"/>
      <c r="AH15" s="122" t="str">
        <f>+'廃棄物事業経費（歳入）'!B15</f>
        <v>14207</v>
      </c>
      <c r="AI15" s="2">
        <v>15</v>
      </c>
      <c r="AK15" s="26" t="s">
        <v>651</v>
      </c>
      <c r="AL15" s="28" t="s">
        <v>15</v>
      </c>
    </row>
    <row r="16" spans="2:38" ht="19.5" customHeight="1">
      <c r="B16" s="184" t="s">
        <v>1</v>
      </c>
      <c r="C16" s="185"/>
      <c r="D16" s="185"/>
      <c r="E16" s="18">
        <f>SUM(E13,E15)</f>
        <v>132387681</v>
      </c>
      <c r="F16" s="18">
        <f>SUM(F13,F15)</f>
        <v>7469505</v>
      </c>
      <c r="H16" s="177"/>
      <c r="I16" s="179"/>
      <c r="J16" s="179" t="s">
        <v>652</v>
      </c>
      <c r="K16" s="13" t="s">
        <v>93</v>
      </c>
      <c r="L16" s="17">
        <f t="shared" si="5"/>
        <v>33258313</v>
      </c>
      <c r="M16" s="17">
        <f t="shared" si="6"/>
        <v>1503137</v>
      </c>
      <c r="AC16" s="15" t="s">
        <v>80</v>
      </c>
      <c r="AD16" s="41" t="s">
        <v>625</v>
      </c>
      <c r="AE16" s="40" t="s">
        <v>653</v>
      </c>
      <c r="AF16" s="36">
        <f ca="1" t="shared" si="4"/>
        <v>0</v>
      </c>
      <c r="AG16" s="40"/>
      <c r="AH16" s="122" t="str">
        <f>+'廃棄物事業経費（歳入）'!B16</f>
        <v>14208</v>
      </c>
      <c r="AI16" s="2">
        <v>16</v>
      </c>
      <c r="AK16" s="26" t="s">
        <v>654</v>
      </c>
      <c r="AL16" s="28" t="s">
        <v>16</v>
      </c>
    </row>
    <row r="17" spans="2:38" ht="19.5" customHeight="1">
      <c r="B17" s="20"/>
      <c r="C17" s="186" t="s">
        <v>645</v>
      </c>
      <c r="D17" s="187"/>
      <c r="E17" s="22">
        <f>SUM(E14:E15)</f>
        <v>127976613</v>
      </c>
      <c r="F17" s="22">
        <f>SUM(F14:F15)</f>
        <v>7089950</v>
      </c>
      <c r="H17" s="177"/>
      <c r="I17" s="179"/>
      <c r="J17" s="179"/>
      <c r="K17" s="13" t="s">
        <v>95</v>
      </c>
      <c r="L17" s="17">
        <f t="shared" si="5"/>
        <v>10970594</v>
      </c>
      <c r="M17" s="17">
        <f t="shared" si="6"/>
        <v>670375</v>
      </c>
      <c r="AC17" s="15" t="s">
        <v>633</v>
      </c>
      <c r="AD17" s="41" t="s">
        <v>625</v>
      </c>
      <c r="AE17" s="40" t="s">
        <v>655</v>
      </c>
      <c r="AF17" s="36">
        <f ca="1" t="shared" si="4"/>
        <v>723666</v>
      </c>
      <c r="AG17" s="40"/>
      <c r="AH17" s="122" t="str">
        <f>+'廃棄物事業経費（歳入）'!B17</f>
        <v>14209</v>
      </c>
      <c r="AI17" s="2">
        <v>17</v>
      </c>
      <c r="AK17" s="26" t="s">
        <v>656</v>
      </c>
      <c r="AL17" s="28" t="s">
        <v>17</v>
      </c>
    </row>
    <row r="18" spans="8:38" ht="19.5" customHeight="1">
      <c r="H18" s="177"/>
      <c r="I18" s="180"/>
      <c r="J18" s="180"/>
      <c r="K18" s="13" t="s">
        <v>97</v>
      </c>
      <c r="L18" s="17">
        <f t="shared" si="5"/>
        <v>560579</v>
      </c>
      <c r="M18" s="17">
        <f t="shared" si="6"/>
        <v>0</v>
      </c>
      <c r="AC18" s="15" t="s">
        <v>636</v>
      </c>
      <c r="AD18" s="41" t="s">
        <v>625</v>
      </c>
      <c r="AE18" s="40" t="s">
        <v>657</v>
      </c>
      <c r="AF18" s="36">
        <f ca="1" t="shared" si="4"/>
        <v>379555</v>
      </c>
      <c r="AG18" s="40"/>
      <c r="AH18" s="122" t="str">
        <f>+'廃棄物事業経費（歳入）'!B18</f>
        <v>14210</v>
      </c>
      <c r="AI18" s="2">
        <v>18</v>
      </c>
      <c r="AK18" s="26" t="s">
        <v>658</v>
      </c>
      <c r="AL18" s="28" t="s">
        <v>18</v>
      </c>
    </row>
    <row r="19" spans="8:38" ht="19.5" customHeight="1">
      <c r="H19" s="177"/>
      <c r="I19" s="176" t="s">
        <v>659</v>
      </c>
      <c r="J19" s="170" t="s">
        <v>99</v>
      </c>
      <c r="K19" s="172"/>
      <c r="L19" s="17">
        <f t="shared" si="5"/>
        <v>5829081</v>
      </c>
      <c r="M19" s="17">
        <f t="shared" si="6"/>
        <v>397797</v>
      </c>
      <c r="AC19" s="15" t="s">
        <v>0</v>
      </c>
      <c r="AD19" s="41" t="s">
        <v>625</v>
      </c>
      <c r="AE19" s="40" t="s">
        <v>660</v>
      </c>
      <c r="AF19" s="36">
        <f ca="1" t="shared" si="4"/>
        <v>351174</v>
      </c>
      <c r="AG19" s="40"/>
      <c r="AH19" s="122" t="str">
        <f>+'廃棄物事業経費（歳入）'!B19</f>
        <v>14211</v>
      </c>
      <c r="AI19" s="2">
        <v>19</v>
      </c>
      <c r="AK19" s="26" t="s">
        <v>661</v>
      </c>
      <c r="AL19" s="28" t="s">
        <v>19</v>
      </c>
    </row>
    <row r="20" spans="2:38" ht="19.5" customHeight="1">
      <c r="B20" s="188" t="s">
        <v>662</v>
      </c>
      <c r="C20" s="189"/>
      <c r="D20" s="189"/>
      <c r="E20" s="29">
        <f>E11</f>
        <v>4411068</v>
      </c>
      <c r="F20" s="29">
        <f>F11</f>
        <v>379555</v>
      </c>
      <c r="H20" s="177"/>
      <c r="I20" s="179"/>
      <c r="J20" s="170" t="s">
        <v>101</v>
      </c>
      <c r="K20" s="172"/>
      <c r="L20" s="17">
        <f t="shared" si="5"/>
        <v>13477377</v>
      </c>
      <c r="M20" s="17">
        <f t="shared" si="6"/>
        <v>1081217</v>
      </c>
      <c r="AC20" s="15" t="s">
        <v>54</v>
      </c>
      <c r="AD20" s="41" t="s">
        <v>625</v>
      </c>
      <c r="AE20" s="40" t="s">
        <v>663</v>
      </c>
      <c r="AF20" s="36">
        <f ca="1" t="shared" si="4"/>
        <v>6003294</v>
      </c>
      <c r="AG20" s="40"/>
      <c r="AH20" s="122" t="str">
        <f>+'廃棄物事業経費（歳入）'!B20</f>
        <v>14212</v>
      </c>
      <c r="AI20" s="2">
        <v>20</v>
      </c>
      <c r="AK20" s="26" t="s">
        <v>664</v>
      </c>
      <c r="AL20" s="28" t="s">
        <v>20</v>
      </c>
    </row>
    <row r="21" spans="2:38" ht="19.5" customHeight="1">
      <c r="B21" s="188" t="s">
        <v>665</v>
      </c>
      <c r="C21" s="188"/>
      <c r="D21" s="188"/>
      <c r="E21" s="29">
        <f>L12+L27</f>
        <v>4411068</v>
      </c>
      <c r="F21" s="29">
        <f>M12+M27</f>
        <v>379555</v>
      </c>
      <c r="H21" s="177"/>
      <c r="I21" s="180"/>
      <c r="J21" s="170" t="s">
        <v>103</v>
      </c>
      <c r="K21" s="172"/>
      <c r="L21" s="17">
        <f t="shared" si="5"/>
        <v>7578651</v>
      </c>
      <c r="M21" s="17">
        <f t="shared" si="6"/>
        <v>72390</v>
      </c>
      <c r="AB21" s="28" t="s">
        <v>41</v>
      </c>
      <c r="AC21" s="15" t="s">
        <v>666</v>
      </c>
      <c r="AD21" s="41" t="s">
        <v>667</v>
      </c>
      <c r="AE21" s="40" t="s">
        <v>626</v>
      </c>
      <c r="AF21" s="36">
        <f ca="1" t="shared" si="4"/>
        <v>56777</v>
      </c>
      <c r="AG21" s="40"/>
      <c r="AH21" s="122" t="str">
        <f>+'廃棄物事業経費（歳入）'!B21</f>
        <v>14213</v>
      </c>
      <c r="AI21" s="2">
        <v>21</v>
      </c>
      <c r="AK21" s="26" t="s">
        <v>668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62</v>
      </c>
      <c r="J22" s="171"/>
      <c r="K22" s="172"/>
      <c r="L22" s="17">
        <f t="shared" si="5"/>
        <v>951002</v>
      </c>
      <c r="M22" s="17">
        <f t="shared" si="6"/>
        <v>23786</v>
      </c>
      <c r="AB22" s="28" t="s">
        <v>41</v>
      </c>
      <c r="AC22" s="15" t="s">
        <v>669</v>
      </c>
      <c r="AD22" s="41" t="s">
        <v>667</v>
      </c>
      <c r="AE22" s="40" t="s">
        <v>629</v>
      </c>
      <c r="AF22" s="36">
        <f ca="1" t="shared" si="4"/>
        <v>13098900</v>
      </c>
      <c r="AH22" s="122" t="str">
        <f>+'廃棄物事業経費（歳入）'!B22</f>
        <v>14214</v>
      </c>
      <c r="AI22" s="2">
        <v>22</v>
      </c>
      <c r="AK22" s="26" t="s">
        <v>670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7"/>
      <c r="I23" s="176" t="s">
        <v>671</v>
      </c>
      <c r="J23" s="173" t="s">
        <v>99</v>
      </c>
      <c r="K23" s="175"/>
      <c r="L23" s="17">
        <f t="shared" si="5"/>
        <v>11771896</v>
      </c>
      <c r="M23" s="17">
        <f t="shared" si="6"/>
        <v>1379689</v>
      </c>
      <c r="AB23" s="28" t="s">
        <v>41</v>
      </c>
      <c r="AC23" s="1" t="s">
        <v>672</v>
      </c>
      <c r="AD23" s="41" t="s">
        <v>667</v>
      </c>
      <c r="AE23" s="35" t="s">
        <v>631</v>
      </c>
      <c r="AF23" s="36">
        <f ca="1" t="shared" si="4"/>
        <v>1290973</v>
      </c>
      <c r="AH23" s="122" t="str">
        <f>+'廃棄物事業経費（歳入）'!B23</f>
        <v>14215</v>
      </c>
      <c r="AI23" s="2">
        <v>23</v>
      </c>
      <c r="AK23" s="26" t="s">
        <v>673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7"/>
      <c r="I24" s="179"/>
      <c r="J24" s="170" t="s">
        <v>101</v>
      </c>
      <c r="K24" s="172"/>
      <c r="L24" s="17">
        <f t="shared" si="5"/>
        <v>12006086</v>
      </c>
      <c r="M24" s="17">
        <f t="shared" si="6"/>
        <v>679605</v>
      </c>
      <c r="AB24" s="28" t="s">
        <v>41</v>
      </c>
      <c r="AC24" s="15" t="s">
        <v>0</v>
      </c>
      <c r="AD24" s="41" t="s">
        <v>667</v>
      </c>
      <c r="AE24" s="40" t="s">
        <v>634</v>
      </c>
      <c r="AF24" s="36">
        <f ca="1" t="shared" si="4"/>
        <v>115458</v>
      </c>
      <c r="AH24" s="122" t="str">
        <f>+'廃棄物事業経費（歳入）'!B24</f>
        <v>14216</v>
      </c>
      <c r="AI24" s="2">
        <v>24</v>
      </c>
      <c r="AK24" s="26" t="s">
        <v>674</v>
      </c>
      <c r="AL24" s="28" t="s">
        <v>24</v>
      </c>
    </row>
    <row r="25" spans="8:38" ht="19.5" customHeight="1">
      <c r="H25" s="177"/>
      <c r="I25" s="179"/>
      <c r="J25" s="170" t="s">
        <v>103</v>
      </c>
      <c r="K25" s="172"/>
      <c r="L25" s="17">
        <f t="shared" si="5"/>
        <v>2320877</v>
      </c>
      <c r="M25" s="17">
        <f t="shared" si="6"/>
        <v>33053</v>
      </c>
      <c r="AB25" s="28" t="s">
        <v>41</v>
      </c>
      <c r="AC25" s="15" t="s">
        <v>57</v>
      </c>
      <c r="AD25" s="41" t="s">
        <v>667</v>
      </c>
      <c r="AE25" s="40" t="s">
        <v>637</v>
      </c>
      <c r="AF25" s="36">
        <f ca="1" t="shared" si="4"/>
        <v>132898</v>
      </c>
      <c r="AH25" s="122" t="str">
        <f>+'廃棄物事業経費（歳入）'!B25</f>
        <v>14217</v>
      </c>
      <c r="AI25" s="2">
        <v>25</v>
      </c>
      <c r="AK25" s="26" t="s">
        <v>675</v>
      </c>
      <c r="AL25" s="28" t="s">
        <v>25</v>
      </c>
    </row>
    <row r="26" spans="8:38" ht="19.5" customHeight="1">
      <c r="H26" s="177"/>
      <c r="I26" s="180"/>
      <c r="J26" s="181" t="s">
        <v>0</v>
      </c>
      <c r="K26" s="182"/>
      <c r="L26" s="17">
        <f t="shared" si="5"/>
        <v>198375</v>
      </c>
      <c r="M26" s="17">
        <f t="shared" si="6"/>
        <v>21106</v>
      </c>
      <c r="AB26" s="28" t="s">
        <v>41</v>
      </c>
      <c r="AC26" s="1" t="s">
        <v>639</v>
      </c>
      <c r="AD26" s="41" t="s">
        <v>667</v>
      </c>
      <c r="AE26" s="35" t="s">
        <v>640</v>
      </c>
      <c r="AF26" s="36">
        <f ca="1" t="shared" si="4"/>
        <v>198708</v>
      </c>
      <c r="AH26" s="122" t="str">
        <f>+'廃棄物事業経費（歳入）'!B26</f>
        <v>14218</v>
      </c>
      <c r="AI26" s="2">
        <v>26</v>
      </c>
      <c r="AK26" s="26" t="s">
        <v>676</v>
      </c>
      <c r="AL26" s="28" t="s">
        <v>26</v>
      </c>
    </row>
    <row r="27" spans="8:38" ht="19.5" customHeight="1">
      <c r="H27" s="177"/>
      <c r="I27" s="170" t="s">
        <v>639</v>
      </c>
      <c r="J27" s="171"/>
      <c r="K27" s="172"/>
      <c r="L27" s="17">
        <f t="shared" si="5"/>
        <v>4212360</v>
      </c>
      <c r="M27" s="17">
        <f t="shared" si="6"/>
        <v>316427</v>
      </c>
      <c r="AB27" s="28" t="s">
        <v>41</v>
      </c>
      <c r="AC27" s="1" t="s">
        <v>677</v>
      </c>
      <c r="AD27" s="41" t="s">
        <v>667</v>
      </c>
      <c r="AE27" s="35" t="s">
        <v>678</v>
      </c>
      <c r="AF27" s="36">
        <f ca="1" t="shared" si="4"/>
        <v>10151056</v>
      </c>
      <c r="AH27" s="122" t="str">
        <f>+'廃棄物事業経費（歳入）'!B27</f>
        <v>14301</v>
      </c>
      <c r="AI27" s="2">
        <v>27</v>
      </c>
      <c r="AK27" s="26" t="s">
        <v>679</v>
      </c>
      <c r="AL27" s="28" t="s">
        <v>27</v>
      </c>
    </row>
    <row r="28" spans="8:38" ht="19.5" customHeight="1">
      <c r="H28" s="177"/>
      <c r="I28" s="170" t="s">
        <v>36</v>
      </c>
      <c r="J28" s="171"/>
      <c r="K28" s="172"/>
      <c r="L28" s="17">
        <f t="shared" si="5"/>
        <v>114732</v>
      </c>
      <c r="M28" s="17">
        <f t="shared" si="6"/>
        <v>2204</v>
      </c>
      <c r="AB28" s="28" t="s">
        <v>41</v>
      </c>
      <c r="AC28" s="1" t="s">
        <v>680</v>
      </c>
      <c r="AD28" s="41" t="s">
        <v>667</v>
      </c>
      <c r="AE28" s="35" t="s">
        <v>646</v>
      </c>
      <c r="AF28" s="36">
        <f ca="1" t="shared" si="4"/>
        <v>33258313</v>
      </c>
      <c r="AH28" s="122" t="str">
        <f>+'廃棄物事業経費（歳入）'!B28</f>
        <v>14321</v>
      </c>
      <c r="AI28" s="2">
        <v>28</v>
      </c>
      <c r="AK28" s="26" t="s">
        <v>681</v>
      </c>
      <c r="AL28" s="28" t="s">
        <v>28</v>
      </c>
    </row>
    <row r="29" spans="8:38" ht="19.5" customHeight="1">
      <c r="H29" s="177"/>
      <c r="I29" s="173" t="s">
        <v>498</v>
      </c>
      <c r="J29" s="174"/>
      <c r="K29" s="175"/>
      <c r="L29" s="19">
        <f>SUM(L15:L28)</f>
        <v>113400979</v>
      </c>
      <c r="M29" s="19">
        <f>SUM(M15:M28)</f>
        <v>7014513</v>
      </c>
      <c r="AB29" s="28" t="s">
        <v>41</v>
      </c>
      <c r="AC29" s="1" t="s">
        <v>682</v>
      </c>
      <c r="AD29" s="41" t="s">
        <v>667</v>
      </c>
      <c r="AE29" s="35" t="s">
        <v>650</v>
      </c>
      <c r="AF29" s="36">
        <f ca="1" t="shared" si="4"/>
        <v>10970594</v>
      </c>
      <c r="AH29" s="122" t="str">
        <f>+'廃棄物事業経費（歳入）'!B29</f>
        <v>14341</v>
      </c>
      <c r="AI29" s="2">
        <v>29</v>
      </c>
      <c r="AK29" s="26" t="s">
        <v>683</v>
      </c>
      <c r="AL29" s="28" t="s">
        <v>29</v>
      </c>
    </row>
    <row r="30" spans="8:38" ht="19.5" customHeight="1">
      <c r="H30" s="178"/>
      <c r="I30" s="20"/>
      <c r="J30" s="24"/>
      <c r="K30" s="21" t="s">
        <v>645</v>
      </c>
      <c r="L30" s="23">
        <f>L29-L27</f>
        <v>109188619</v>
      </c>
      <c r="M30" s="23">
        <f>M29-M27</f>
        <v>6698086</v>
      </c>
      <c r="AB30" s="28" t="s">
        <v>41</v>
      </c>
      <c r="AC30" s="1" t="s">
        <v>684</v>
      </c>
      <c r="AD30" s="41" t="s">
        <v>667</v>
      </c>
      <c r="AE30" s="35" t="s">
        <v>653</v>
      </c>
      <c r="AF30" s="36">
        <f ca="1" t="shared" si="4"/>
        <v>560579</v>
      </c>
      <c r="AH30" s="122" t="str">
        <f>+'廃棄物事業経費（歳入）'!B30</f>
        <v>14342</v>
      </c>
      <c r="AI30" s="2">
        <v>30</v>
      </c>
      <c r="AK30" s="26" t="s">
        <v>685</v>
      </c>
      <c r="AL30" s="28" t="s">
        <v>30</v>
      </c>
    </row>
    <row r="31" spans="8:38" ht="19.5" customHeight="1">
      <c r="H31" s="170" t="s">
        <v>0</v>
      </c>
      <c r="I31" s="171"/>
      <c r="J31" s="171"/>
      <c r="K31" s="172"/>
      <c r="L31" s="17">
        <f>AF41</f>
        <v>4092988</v>
      </c>
      <c r="M31" s="17">
        <f>AF62</f>
        <v>235092</v>
      </c>
      <c r="AB31" s="28" t="s">
        <v>41</v>
      </c>
      <c r="AC31" s="1" t="s">
        <v>686</v>
      </c>
      <c r="AD31" s="41" t="s">
        <v>667</v>
      </c>
      <c r="AE31" s="35" t="s">
        <v>657</v>
      </c>
      <c r="AF31" s="36">
        <f ca="1" t="shared" si="4"/>
        <v>5829081</v>
      </c>
      <c r="AH31" s="122" t="str">
        <f>+'廃棄物事業経費（歳入）'!B31</f>
        <v>14361</v>
      </c>
      <c r="AI31" s="2">
        <v>31</v>
      </c>
      <c r="AK31" s="26" t="s">
        <v>687</v>
      </c>
      <c r="AL31" s="28" t="s">
        <v>31</v>
      </c>
    </row>
    <row r="32" spans="8:38" ht="19.5" customHeight="1">
      <c r="H32" s="173" t="s">
        <v>1</v>
      </c>
      <c r="I32" s="174"/>
      <c r="J32" s="174"/>
      <c r="K32" s="175"/>
      <c r="L32" s="19">
        <f>SUM(L13,L29,L31)</f>
        <v>132387681</v>
      </c>
      <c r="M32" s="19">
        <f>SUM(M13,M29,M31)</f>
        <v>7469505</v>
      </c>
      <c r="AB32" s="28" t="s">
        <v>41</v>
      </c>
      <c r="AC32" s="1" t="s">
        <v>688</v>
      </c>
      <c r="AD32" s="41" t="s">
        <v>667</v>
      </c>
      <c r="AE32" s="35" t="s">
        <v>660</v>
      </c>
      <c r="AF32" s="36">
        <f ca="1" t="shared" si="4"/>
        <v>13477377</v>
      </c>
      <c r="AH32" s="122" t="str">
        <f>+'廃棄物事業経費（歳入）'!B32</f>
        <v>14362</v>
      </c>
      <c r="AI32" s="2">
        <v>32</v>
      </c>
      <c r="AK32" s="26" t="s">
        <v>689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645</v>
      </c>
      <c r="L33" s="23">
        <f>SUM(L14,L30,L31)</f>
        <v>127976613</v>
      </c>
      <c r="M33" s="23">
        <f>SUM(M14,M30,M31)</f>
        <v>7089950</v>
      </c>
      <c r="AB33" s="28" t="s">
        <v>41</v>
      </c>
      <c r="AC33" s="1" t="s">
        <v>690</v>
      </c>
      <c r="AD33" s="41" t="s">
        <v>667</v>
      </c>
      <c r="AE33" s="35" t="s">
        <v>663</v>
      </c>
      <c r="AF33" s="36">
        <f ca="1" t="shared" si="4"/>
        <v>7578651</v>
      </c>
      <c r="AH33" s="122" t="str">
        <f>+'廃棄物事業経費（歳入）'!B33</f>
        <v>14363</v>
      </c>
      <c r="AI33" s="2">
        <v>33</v>
      </c>
      <c r="AK33" s="26" t="s">
        <v>691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667</v>
      </c>
      <c r="AE34" s="35" t="s">
        <v>692</v>
      </c>
      <c r="AF34" s="36">
        <f ca="1" t="shared" si="4"/>
        <v>951002</v>
      </c>
      <c r="AH34" s="122" t="str">
        <f>+'廃棄物事業経費（歳入）'!B34</f>
        <v>14364</v>
      </c>
      <c r="AI34" s="2">
        <v>34</v>
      </c>
      <c r="AK34" s="26" t="s">
        <v>693</v>
      </c>
      <c r="AL34" s="28" t="s">
        <v>34</v>
      </c>
    </row>
    <row r="35" spans="28:35" ht="14.25" hidden="1">
      <c r="AB35" s="28" t="s">
        <v>41</v>
      </c>
      <c r="AC35" s="1" t="s">
        <v>694</v>
      </c>
      <c r="AD35" s="41" t="s">
        <v>667</v>
      </c>
      <c r="AE35" s="35" t="s">
        <v>695</v>
      </c>
      <c r="AF35" s="36">
        <f ca="1" t="shared" si="4"/>
        <v>11771896</v>
      </c>
      <c r="AH35" s="122" t="str">
        <f>+'廃棄物事業経費（歳入）'!B35</f>
        <v>14366</v>
      </c>
      <c r="AI35" s="2">
        <v>35</v>
      </c>
    </row>
    <row r="36" spans="28:35" ht="14.25" hidden="1">
      <c r="AB36" s="28" t="s">
        <v>41</v>
      </c>
      <c r="AC36" s="1" t="s">
        <v>696</v>
      </c>
      <c r="AD36" s="41" t="s">
        <v>667</v>
      </c>
      <c r="AE36" s="35" t="s">
        <v>697</v>
      </c>
      <c r="AF36" s="36">
        <f ca="1" t="shared" si="4"/>
        <v>12006086</v>
      </c>
      <c r="AH36" s="122" t="str">
        <f>+'廃棄物事業経費（歳入）'!B36</f>
        <v>14382</v>
      </c>
      <c r="AI36" s="2">
        <v>36</v>
      </c>
    </row>
    <row r="37" spans="28:35" ht="14.25" hidden="1">
      <c r="AB37" s="28" t="s">
        <v>41</v>
      </c>
      <c r="AC37" s="1" t="s">
        <v>698</v>
      </c>
      <c r="AD37" s="41" t="s">
        <v>667</v>
      </c>
      <c r="AE37" s="35" t="s">
        <v>699</v>
      </c>
      <c r="AF37" s="36">
        <f ca="1" t="shared" si="4"/>
        <v>2320877</v>
      </c>
      <c r="AH37" s="122" t="str">
        <f>+'廃棄物事業経費（歳入）'!B37</f>
        <v>14383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667</v>
      </c>
      <c r="AE38" s="35" t="s">
        <v>700</v>
      </c>
      <c r="AF38" s="35">
        <f ca="1" t="shared" si="4"/>
        <v>198375</v>
      </c>
      <c r="AH38" s="122" t="str">
        <f>+'廃棄物事業経費（歳入）'!B38</f>
        <v>14384</v>
      </c>
      <c r="AI38" s="2">
        <v>38</v>
      </c>
    </row>
    <row r="39" spans="28:35" ht="14.25" hidden="1">
      <c r="AB39" s="28" t="s">
        <v>41</v>
      </c>
      <c r="AC39" s="1" t="s">
        <v>639</v>
      </c>
      <c r="AD39" s="41" t="s">
        <v>667</v>
      </c>
      <c r="AE39" s="35" t="s">
        <v>701</v>
      </c>
      <c r="AF39" s="35">
        <f aca="true" ca="1" t="shared" si="7" ref="AF39:AF70">IF(AF$2=0,INDIRECT("'"&amp;AD39&amp;"'!"&amp;AE39&amp;$AI$2),0)</f>
        <v>4212360</v>
      </c>
      <c r="AH39" s="122" t="str">
        <f>+'廃棄物事業経費（歳入）'!B39</f>
        <v>14401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667</v>
      </c>
      <c r="AE40" s="35" t="s">
        <v>702</v>
      </c>
      <c r="AF40" s="35">
        <f ca="1" t="shared" si="7"/>
        <v>114732</v>
      </c>
      <c r="AH40" s="122" t="str">
        <f>+'廃棄物事業経費（歳入）'!B40</f>
        <v>14402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667</v>
      </c>
      <c r="AE41" s="35" t="s">
        <v>703</v>
      </c>
      <c r="AF41" s="35">
        <f ca="1" t="shared" si="7"/>
        <v>4092988</v>
      </c>
      <c r="AH41" s="122" t="str">
        <f>+'廃棄物事業経費（歳入）'!B41</f>
        <v>14815</v>
      </c>
      <c r="AI41" s="2">
        <v>41</v>
      </c>
    </row>
    <row r="42" spans="28:35" ht="14.25" hidden="1">
      <c r="AB42" s="28" t="s">
        <v>43</v>
      </c>
      <c r="AC42" s="15" t="s">
        <v>666</v>
      </c>
      <c r="AD42" s="41" t="s">
        <v>667</v>
      </c>
      <c r="AE42" s="35" t="s">
        <v>704</v>
      </c>
      <c r="AF42" s="35">
        <f ca="1" t="shared" si="7"/>
        <v>0</v>
      </c>
      <c r="AH42" s="122" t="str">
        <f>+'廃棄物事業経費（歳入）'!B42</f>
        <v>14818</v>
      </c>
      <c r="AI42" s="2">
        <v>42</v>
      </c>
    </row>
    <row r="43" spans="28:35" ht="14.25" hidden="1">
      <c r="AB43" s="28" t="s">
        <v>43</v>
      </c>
      <c r="AC43" s="15" t="s">
        <v>669</v>
      </c>
      <c r="AD43" s="41" t="s">
        <v>667</v>
      </c>
      <c r="AE43" s="35" t="s">
        <v>705</v>
      </c>
      <c r="AF43" s="35">
        <f ca="1" t="shared" si="7"/>
        <v>137872</v>
      </c>
      <c r="AH43" s="122" t="str">
        <f>+'廃棄物事業経費（歳入）'!B43</f>
        <v>14819</v>
      </c>
      <c r="AI43" s="2">
        <v>43</v>
      </c>
    </row>
    <row r="44" spans="28:35" ht="14.25" hidden="1">
      <c r="AB44" s="28" t="s">
        <v>43</v>
      </c>
      <c r="AC44" s="1" t="s">
        <v>672</v>
      </c>
      <c r="AD44" s="41" t="s">
        <v>667</v>
      </c>
      <c r="AE44" s="35" t="s">
        <v>706</v>
      </c>
      <c r="AF44" s="35">
        <f ca="1" t="shared" si="7"/>
        <v>0</v>
      </c>
      <c r="AH44" s="122" t="str">
        <f>+'廃棄物事業経費（歳入）'!B44</f>
        <v>14827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667</v>
      </c>
      <c r="AE45" s="35" t="s">
        <v>707</v>
      </c>
      <c r="AF45" s="35">
        <f ca="1" t="shared" si="7"/>
        <v>0</v>
      </c>
      <c r="AH45" s="122" t="str">
        <f>+'廃棄物事業経費（歳入）'!B45</f>
        <v>14829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667</v>
      </c>
      <c r="AE46" s="35" t="s">
        <v>708</v>
      </c>
      <c r="AF46" s="35">
        <f ca="1" t="shared" si="7"/>
        <v>18900</v>
      </c>
      <c r="AH46" s="122" t="str">
        <f>+'廃棄物事業経費（歳入）'!B46</f>
        <v>14837</v>
      </c>
      <c r="AI46" s="2">
        <v>46</v>
      </c>
    </row>
    <row r="47" spans="28:35" ht="14.25" hidden="1">
      <c r="AB47" s="28" t="s">
        <v>43</v>
      </c>
      <c r="AC47" s="1" t="s">
        <v>639</v>
      </c>
      <c r="AD47" s="41" t="s">
        <v>667</v>
      </c>
      <c r="AE47" s="35" t="s">
        <v>709</v>
      </c>
      <c r="AF47" s="35">
        <f ca="1" t="shared" si="7"/>
        <v>63128</v>
      </c>
      <c r="AH47" s="122" t="str">
        <f>+'廃棄物事業経費（歳入）'!B47</f>
        <v>14840</v>
      </c>
      <c r="AI47" s="2">
        <v>47</v>
      </c>
    </row>
    <row r="48" spans="28:35" ht="14.25" hidden="1">
      <c r="AB48" s="28" t="s">
        <v>43</v>
      </c>
      <c r="AC48" s="1" t="s">
        <v>677</v>
      </c>
      <c r="AD48" s="41" t="s">
        <v>667</v>
      </c>
      <c r="AE48" s="35" t="s">
        <v>710</v>
      </c>
      <c r="AF48" s="35">
        <f ca="1" t="shared" si="7"/>
        <v>833727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680</v>
      </c>
      <c r="AD49" s="41" t="s">
        <v>667</v>
      </c>
      <c r="AE49" s="35" t="s">
        <v>711</v>
      </c>
      <c r="AF49" s="35">
        <f ca="1" t="shared" si="7"/>
        <v>1503137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682</v>
      </c>
      <c r="AD50" s="41" t="s">
        <v>667</v>
      </c>
      <c r="AE50" s="35" t="s">
        <v>712</v>
      </c>
      <c r="AF50" s="35">
        <f ca="1" t="shared" si="7"/>
        <v>670375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684</v>
      </c>
      <c r="AD51" s="41" t="s">
        <v>667</v>
      </c>
      <c r="AE51" s="35" t="s">
        <v>713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686</v>
      </c>
      <c r="AD52" s="41" t="s">
        <v>667</v>
      </c>
      <c r="AE52" s="35" t="s">
        <v>714</v>
      </c>
      <c r="AF52" s="35">
        <f ca="1" t="shared" si="7"/>
        <v>397797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688</v>
      </c>
      <c r="AD53" s="41" t="s">
        <v>667</v>
      </c>
      <c r="AE53" s="35" t="s">
        <v>715</v>
      </c>
      <c r="AF53" s="35">
        <f ca="1" t="shared" si="7"/>
        <v>1081217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690</v>
      </c>
      <c r="AD54" s="41" t="s">
        <v>667</v>
      </c>
      <c r="AE54" s="35" t="s">
        <v>716</v>
      </c>
      <c r="AF54" s="35">
        <f ca="1" t="shared" si="7"/>
        <v>72390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667</v>
      </c>
      <c r="AE55" s="35" t="s">
        <v>717</v>
      </c>
      <c r="AF55" s="35">
        <f ca="1" t="shared" si="7"/>
        <v>23786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694</v>
      </c>
      <c r="AD56" s="41" t="s">
        <v>667</v>
      </c>
      <c r="AE56" s="35" t="s">
        <v>718</v>
      </c>
      <c r="AF56" s="35">
        <f ca="1" t="shared" si="7"/>
        <v>1379689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696</v>
      </c>
      <c r="AD57" s="41" t="s">
        <v>667</v>
      </c>
      <c r="AE57" s="35" t="s">
        <v>719</v>
      </c>
      <c r="AF57" s="35">
        <f ca="1" t="shared" si="7"/>
        <v>679605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698</v>
      </c>
      <c r="AD58" s="41" t="s">
        <v>667</v>
      </c>
      <c r="AE58" s="35" t="s">
        <v>720</v>
      </c>
      <c r="AF58" s="35">
        <f ca="1" t="shared" si="7"/>
        <v>33053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667</v>
      </c>
      <c r="AE59" s="35" t="s">
        <v>721</v>
      </c>
      <c r="AF59" s="35">
        <f ca="1" t="shared" si="7"/>
        <v>21106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639</v>
      </c>
      <c r="AD60" s="41" t="s">
        <v>667</v>
      </c>
      <c r="AE60" s="35" t="s">
        <v>722</v>
      </c>
      <c r="AF60" s="35">
        <f ca="1" t="shared" si="7"/>
        <v>316427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667</v>
      </c>
      <c r="AE61" s="35" t="s">
        <v>723</v>
      </c>
      <c r="AF61" s="35">
        <f ca="1" t="shared" si="7"/>
        <v>2204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667</v>
      </c>
      <c r="AE62" s="35" t="s">
        <v>724</v>
      </c>
      <c r="AF62" s="35">
        <f ca="1" t="shared" si="7"/>
        <v>235092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2011-03-29T13:56:29Z</dcterms:modified>
  <cp:category/>
  <cp:version/>
  <cp:contentType/>
  <cp:contentStatus/>
</cp:coreProperties>
</file>