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4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'市町村分担金内訳'!$2:$17</definedName>
    <definedName name="_xlnm.Print_Area" localSheetId="4">'組合分担金内訳'!$2:$32</definedName>
    <definedName name="_xlnm.Print_Area" localSheetId="3">'廃棄物事業経費（歳出）'!$2:$42</definedName>
    <definedName name="_xlnm.Print_Area" localSheetId="2">'廃棄物事業経費（歳入）'!$2:$42</definedName>
    <definedName name="_xlnm.Print_Area" localSheetId="0">'廃棄物事業経費（市町村）'!$2:$32</definedName>
    <definedName name="_xlnm.Print_Area" localSheetId="1">'廃棄物事業経費（組合）'!$2:$17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<sst xmlns="http://schemas.openxmlformats.org/spreadsheetml/2006/main" count="2112" uniqueCount="758">
  <si>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</si>
  <si>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</si>
  <si>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</si>
  <si>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</si>
  <si>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</si>
  <si>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</si>
  <si>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</si>
  <si>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</si>
  <si>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</si>
  <si>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</si>
  <si>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</si>
  <si>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</si>
  <si>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</si>
  <si>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</si>
  <si>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</si>
  <si>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</si>
  <si>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</si>
  <si>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</si>
  <si>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</si>
  <si>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</si>
  <si>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</si>
  <si>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</si>
  <si>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</si>
  <si>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</si>
  <si>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</si>
  <si>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</si>
  <si>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</si>
  <si>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</si>
  <si>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</si>
  <si>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</si>
  <si>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</si>
  <si>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</si>
  <si>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</si>
  <si>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</si>
  <si>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</si>
  <si>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</si>
  <si>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</si>
  <si>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</si>
  <si>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</si>
  <si>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</si>
  <si>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</si>
  <si>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</si>
  <si>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</si>
  <si>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</si>
  <si>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</si>
  <si>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</si>
  <si>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</si>
  <si>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</si>
  <si>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</si>
  <si>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</si>
  <si>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</si>
  <si>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</si>
  <si>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</si>
  <si>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</si>
  <si>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</si>
  <si>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</si>
  <si>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</si>
  <si>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</si>
  <si>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</si>
  <si>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</si>
  <si>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</si>
  <si>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</si>
  <si>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</si>
  <si>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</si>
  <si>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</si>
  <si>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</si>
  <si>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</si>
  <si>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</si>
  <si>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</si>
  <si>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</si>
  <si>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</si>
  <si>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</si>
  <si>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</si>
  <si>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</si>
  <si>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</si>
  <si>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</si>
  <si>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</si>
  <si>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</si>
  <si>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</si>
  <si>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</si>
  <si>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</si>
  <si>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</si>
  <si>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</si>
  <si>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</si>
  <si>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</si>
  <si>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</si>
  <si>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</si>
  <si>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</si>
  <si>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</si>
  <si>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</si>
  <si>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</si>
  <si>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</si>
  <si>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</si>
  <si>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</si>
  <si>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</si>
  <si>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</si>
  <si>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</si>
  <si>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</si>
  <si>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</si>
  <si>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</si>
  <si>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</si>
  <si>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</si>
  <si>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</si>
  <si>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</si>
  <si>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</si>
  <si>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</si>
  <si>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秋田県</t>
  </si>
  <si>
    <t>05000</t>
  </si>
  <si>
    <t>05000</t>
  </si>
  <si>
    <t>-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</si>
  <si>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</si>
  <si>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</si>
  <si>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</si>
  <si>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</si>
  <si>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</si>
  <si>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</si>
  <si>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</si>
  <si>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</si>
  <si>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</si>
  <si>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</si>
  <si>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</si>
  <si>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</si>
  <si>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</si>
  <si>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</si>
  <si>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</si>
  <si>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</si>
  <si>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</si>
  <si>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</si>
  <si>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</si>
  <si>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</si>
  <si>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</si>
  <si>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</si>
  <si>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</si>
  <si>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</si>
  <si>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</si>
  <si>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</si>
  <si>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</si>
  <si>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</si>
  <si>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</si>
  <si>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</si>
  <si>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</si>
  <si>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</si>
  <si>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</si>
  <si>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</si>
  <si>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</si>
  <si>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</si>
  <si>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</si>
  <si>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</si>
  <si>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</si>
  <si>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</si>
  <si>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</si>
  <si>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</si>
  <si>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</si>
  <si>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</si>
  <si>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</si>
  <si>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</si>
  <si>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</si>
  <si>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</si>
  <si>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</si>
  <si>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</si>
  <si>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</si>
  <si>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</si>
  <si>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</si>
  <si>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</si>
  <si>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</si>
  <si>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</si>
  <si>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</si>
  <si>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</si>
  <si>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</si>
  <si>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</si>
  <si>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</si>
  <si>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</si>
  <si>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</si>
  <si>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</si>
  <si>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</si>
  <si>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</si>
  <si>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</si>
  <si>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</si>
  <si>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</si>
  <si>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</si>
  <si>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</si>
  <si>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</si>
  <si>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</si>
  <si>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</si>
  <si>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</si>
  <si>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</si>
  <si>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</si>
  <si>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</si>
  <si>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</si>
  <si>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</si>
  <si>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</si>
  <si>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</si>
  <si>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</si>
  <si>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</si>
  <si>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</si>
  <si>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</si>
  <si>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</si>
  <si>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</si>
  <si>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</si>
  <si>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</si>
  <si>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</si>
  <si>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</si>
  <si>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</si>
  <si>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</si>
  <si>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</si>
  <si>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</si>
  <si>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</si>
  <si>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</si>
  <si>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</si>
  <si>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</si>
  <si>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</si>
  <si>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</si>
  <si>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</si>
  <si>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</si>
  <si>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</si>
  <si>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</si>
  <si>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</si>
  <si>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</si>
  <si>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</si>
  <si>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</si>
  <si>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</si>
  <si>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</si>
  <si>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</si>
  <si>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</si>
  <si>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</si>
  <si>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</si>
  <si>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</si>
  <si>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</si>
  <si>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</si>
  <si>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</si>
  <si>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</si>
  <si>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</si>
  <si>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</si>
  <si>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</si>
  <si>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</si>
  <si>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</si>
  <si>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</si>
  <si>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</si>
  <si>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</si>
  <si>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</si>
  <si>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</si>
  <si>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秋田県</t>
  </si>
  <si>
    <t>05000</t>
  </si>
  <si>
    <t>-</t>
  </si>
  <si>
    <t>秋田県</t>
  </si>
  <si>
    <t>05838</t>
  </si>
  <si>
    <t>北秋田市周辺衛生施設組合</t>
  </si>
  <si>
    <t>05839</t>
  </si>
  <si>
    <t>北秋田市上小阿仁村生活環境施設組合</t>
  </si>
  <si>
    <t>05850</t>
  </si>
  <si>
    <t>湯沢雄勝広域市町村圏組合</t>
  </si>
  <si>
    <t>05851</t>
  </si>
  <si>
    <t>大仙美郷環境事業組合</t>
  </si>
  <si>
    <t>05854</t>
  </si>
  <si>
    <t>本荘由利広域市町村圏組合</t>
  </si>
  <si>
    <t>05861</t>
  </si>
  <si>
    <t>能代山本広域市町村圏組合</t>
  </si>
  <si>
    <t>05867</t>
  </si>
  <si>
    <t>鹿角広域行政組合</t>
  </si>
  <si>
    <t>05874</t>
  </si>
  <si>
    <t>男鹿地区衛生処理一部事務組合</t>
  </si>
  <si>
    <t>05882</t>
  </si>
  <si>
    <t>八・井衛生処理施設組合</t>
  </si>
  <si>
    <t>05884</t>
  </si>
  <si>
    <t>八郎湖周辺清掃事務組合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</si>
  <si>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</si>
  <si>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</si>
  <si>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</si>
  <si>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</si>
  <si>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</si>
  <si>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</si>
  <si>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</si>
  <si>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</si>
  <si>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</si>
  <si>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</si>
  <si>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</si>
  <si>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</si>
  <si>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</si>
  <si>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</si>
  <si>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</si>
  <si>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</si>
  <si>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</si>
  <si>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</si>
  <si>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</si>
  <si>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</si>
  <si>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秋田県</t>
  </si>
  <si>
    <t>05000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</si>
  <si>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</si>
  <si>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</si>
  <si>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</si>
  <si>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</si>
  <si>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</si>
  <si>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</si>
  <si>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</si>
  <si>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</si>
  <si>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</si>
  <si>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</si>
  <si>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</si>
  <si>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</si>
  <si>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</si>
  <si>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</si>
  <si>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</si>
  <si>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</si>
  <si>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</si>
  <si>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</si>
  <si>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</si>
  <si>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</si>
  <si>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</si>
  <si>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</si>
  <si>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</si>
  <si>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</si>
  <si>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</si>
  <si>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</si>
  <si>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</si>
  <si>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</si>
  <si>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</si>
  <si>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</si>
  <si>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</si>
  <si>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</si>
  <si>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</si>
  <si>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</si>
  <si>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秋田県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</si>
  <si>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</si>
  <si>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</si>
  <si>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</si>
  <si>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</si>
  <si>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</si>
  <si>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</si>
  <si>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</si>
  <si>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</si>
  <si>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</si>
  <si>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</si>
  <si>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</si>
  <si>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</si>
  <si>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</si>
  <si>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</si>
  <si>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</si>
  <si>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</si>
  <si>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05838</t>
  </si>
  <si>
    <t>北秋田市周辺衛生施設組合</t>
  </si>
  <si>
    <t>05839</t>
  </si>
  <si>
    <t>北秋田市上小阿仁村生活環境施設組合</t>
  </si>
  <si>
    <t>05850</t>
  </si>
  <si>
    <t>湯沢雄勝広域市町村圏組合</t>
  </si>
  <si>
    <t>05851</t>
  </si>
  <si>
    <t>大仙美郷環境事業組合</t>
  </si>
  <si>
    <t>05854</t>
  </si>
  <si>
    <t>本荘由利広域市町村圏組合</t>
  </si>
  <si>
    <t>05861</t>
  </si>
  <si>
    <t>能代山本広域市町村圏組合</t>
  </si>
  <si>
    <t>05867</t>
  </si>
  <si>
    <t>鹿角広域行政組合</t>
  </si>
  <si>
    <t>05874</t>
  </si>
  <si>
    <t>男鹿地区衛生処理一部事務組合</t>
  </si>
  <si>
    <t>05882</t>
  </si>
  <si>
    <t>八・井衛生処理施設組合</t>
  </si>
  <si>
    <t>05884</t>
  </si>
  <si>
    <t>八郎湖周辺清掃事務組合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</si>
  <si>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</si>
  <si>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</si>
  <si>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</si>
  <si>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</si>
  <si>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</si>
  <si>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</si>
  <si>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</si>
  <si>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</si>
  <si>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</si>
  <si>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</si>
  <si>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</si>
  <si>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</si>
  <si>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</si>
  <si>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</si>
  <si>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</si>
  <si>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</si>
  <si>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</si>
  <si>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</si>
  <si>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</si>
  <si>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</si>
  <si>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</si>
  <si>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</si>
  <si>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</si>
  <si>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</si>
  <si>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</si>
  <si>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</si>
  <si>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</si>
  <si>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</si>
  <si>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</si>
  <si>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</si>
  <si>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</si>
  <si>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秋田県</t>
  </si>
  <si>
    <t>05000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</si>
  <si>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</si>
  <si>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</si>
  <si>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</si>
  <si>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</si>
  <si>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</si>
  <si>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</si>
  <si>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</si>
  <si>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</si>
  <si>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</si>
  <si>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</si>
  <si>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</si>
  <si>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</si>
  <si>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</si>
  <si>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</si>
  <si>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</si>
  <si>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</si>
  <si>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</si>
  <si>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</si>
  <si>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</si>
  <si>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</si>
  <si>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</si>
  <si>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</si>
  <si>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</si>
  <si>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</si>
  <si>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</si>
  <si>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</si>
  <si>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</si>
  <si>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</si>
  <si>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</si>
  <si>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</si>
  <si>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</si>
  <si>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</si>
  <si>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</si>
  <si>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</si>
  <si>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</si>
  <si>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</si>
  <si>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</si>
  <si>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</si>
  <si>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</si>
  <si>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</si>
  <si>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</si>
  <si>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</si>
  <si>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</si>
  <si>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</si>
  <si>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</si>
  <si>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</si>
  <si>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</si>
  <si>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</si>
  <si>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</si>
  <si>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</si>
  <si>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05838</t>
  </si>
  <si>
    <t>北秋田市周辺衛生施設組合</t>
  </si>
  <si>
    <t>05839</t>
  </si>
  <si>
    <t>北秋田市上小阿仁村生活環境施設組合</t>
  </si>
  <si>
    <t>05850</t>
  </si>
  <si>
    <t>湯沢雄勝広域市町村圏組合</t>
  </si>
  <si>
    <t>05851</t>
  </si>
  <si>
    <t>大仙美郷環境事業組合</t>
  </si>
  <si>
    <t>05854</t>
  </si>
  <si>
    <t>本荘由利広域市町村圏組合</t>
  </si>
  <si>
    <t>05861</t>
  </si>
  <si>
    <t>能代山本広域市町村圏組合</t>
  </si>
  <si>
    <t>05867</t>
  </si>
  <si>
    <t>鹿角広域行政組合</t>
  </si>
  <si>
    <t>05874</t>
  </si>
  <si>
    <t>男鹿地区衛生処理一部事務組合</t>
  </si>
  <si>
    <t>05882</t>
  </si>
  <si>
    <t>八・井衛生処理施設組合</t>
  </si>
  <si>
    <t>05884</t>
  </si>
  <si>
    <t>八郎湖周辺清掃事務組合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</si>
  <si>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</si>
  <si>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</si>
  <si>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</si>
  <si>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</si>
  <si>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</si>
  <si>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</si>
  <si>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</si>
  <si>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</si>
  <si>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</si>
  <si>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</si>
  <si>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</si>
  <si>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</si>
  <si>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</si>
  <si>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</si>
  <si>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</si>
  <si>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</si>
  <si>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</si>
  <si>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</si>
  <si>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</si>
  <si>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</si>
  <si>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</si>
  <si>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秋田県</t>
  </si>
  <si>
    <t>05201</t>
  </si>
  <si>
    <t>秋田市</t>
  </si>
  <si>
    <t>05202</t>
  </si>
  <si>
    <t>能代市</t>
  </si>
  <si>
    <t>05838</t>
  </si>
  <si>
    <t>北秋田市周辺衛生施設組合</t>
  </si>
  <si>
    <t>05861</t>
  </si>
  <si>
    <t>能代山本広域市町村圏組合</t>
  </si>
  <si>
    <t>05203</t>
  </si>
  <si>
    <t>横手市</t>
  </si>
  <si>
    <t>05204</t>
  </si>
  <si>
    <t>大館市</t>
  </si>
  <si>
    <t>05206</t>
  </si>
  <si>
    <t>男鹿市</t>
  </si>
  <si>
    <t>05884</t>
  </si>
  <si>
    <t>八郎湖周辺清掃事務組合</t>
  </si>
  <si>
    <t>05874</t>
  </si>
  <si>
    <t>男鹿地区衛生処理一部事務組合</t>
  </si>
  <si>
    <t>05207</t>
  </si>
  <si>
    <t>湯沢市</t>
  </si>
  <si>
    <t>05850</t>
  </si>
  <si>
    <t>湯沢雄勝広域市町村圏組合</t>
  </si>
  <si>
    <t>05209</t>
  </si>
  <si>
    <t>鹿角市</t>
  </si>
  <si>
    <t>05867</t>
  </si>
  <si>
    <t>鹿角広域行政組合</t>
  </si>
  <si>
    <t>05210</t>
  </si>
  <si>
    <t>由利本荘市</t>
  </si>
  <si>
    <t>05854</t>
  </si>
  <si>
    <t>本荘由利広域市町村圏組合</t>
  </si>
  <si>
    <t>05211</t>
  </si>
  <si>
    <t>潟上市</t>
  </si>
  <si>
    <t>05212</t>
  </si>
  <si>
    <t>大仙市</t>
  </si>
  <si>
    <t>05851</t>
  </si>
  <si>
    <t>大仙美郷環境事業組合</t>
  </si>
  <si>
    <t>05213</t>
  </si>
  <si>
    <t>北秋田市</t>
  </si>
  <si>
    <t>05839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</si>
  <si>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</si>
  <si>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</si>
  <si>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</si>
  <si>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</si>
  <si>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</si>
  <si>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</si>
  <si>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</si>
  <si>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</si>
  <si>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北秋田市上小阿仁村生活環境施設組合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</si>
  <si>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</si>
  <si>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</si>
  <si>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</si>
  <si>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</si>
  <si>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</si>
  <si>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</si>
  <si>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</si>
  <si>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</si>
  <si>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</si>
  <si>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</si>
  <si>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05882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</si>
  <si>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</si>
  <si>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</si>
  <si>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</si>
  <si>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</si>
  <si>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</si>
  <si>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</si>
  <si>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</si>
  <si>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</si>
  <si>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</si>
  <si>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</si>
  <si>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廃棄物処理事業経費【市区町村分担金の合計】（平成21年度実績）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</si>
  <si>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</si>
  <si>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</si>
  <si>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</si>
  <si>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</si>
  <si>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</si>
  <si>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</si>
  <si>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</si>
  <si>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</si>
  <si>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</si>
  <si>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</si>
  <si>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</si>
  <si>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</si>
  <si>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</si>
  <si>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</si>
  <si>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</si>
  <si>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</si>
  <si>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</si>
  <si>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</si>
  <si>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</si>
  <si>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</si>
  <si>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</si>
  <si>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</si>
  <si>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</si>
  <si>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</si>
  <si>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</si>
  <si>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</si>
  <si>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</si>
  <si>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</si>
  <si>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</si>
  <si>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</si>
  <si>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</si>
  <si>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</si>
  <si>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</si>
  <si>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</si>
  <si>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</si>
  <si>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八・井衛生処理施設組合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</si>
  <si>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</si>
  <si>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</si>
  <si>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</si>
  <si>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</si>
  <si>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</si>
  <si>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</si>
  <si>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</si>
  <si>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</si>
  <si>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</si>
  <si>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</si>
  <si>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</si>
  <si>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</si>
  <si>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</si>
  <si>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</si>
  <si>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</si>
  <si>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</si>
  <si>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</si>
  <si>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</si>
  <si>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</si>
  <si>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</si>
  <si>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</si>
  <si>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</si>
  <si>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</si>
  <si>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</si>
  <si>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</si>
  <si>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</si>
  <si>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</si>
  <si>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</si>
  <si>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</si>
  <si>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</si>
  <si>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</si>
  <si>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</si>
  <si>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</si>
  <si>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</si>
  <si>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</si>
  <si>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</si>
  <si>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</si>
  <si>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</si>
  <si>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</si>
  <si>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</si>
  <si>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</si>
  <si>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</si>
  <si>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</si>
  <si>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</si>
  <si>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</si>
  <si>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</si>
  <si>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</si>
  <si>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</si>
  <si>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</si>
  <si>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</si>
  <si>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</si>
  <si>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</si>
  <si>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</si>
  <si>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</si>
  <si>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</si>
  <si>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</si>
  <si>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</si>
  <si>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</si>
  <si>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</si>
  <si>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</si>
  <si>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</si>
  <si>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</si>
  <si>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</si>
  <si>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</si>
  <si>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</si>
  <si>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</si>
  <si>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</si>
  <si>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</si>
  <si>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</si>
  <si>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</si>
  <si>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</si>
  <si>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</si>
  <si>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</si>
  <si>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</si>
  <si>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</si>
  <si>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</si>
  <si>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</si>
  <si>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</si>
  <si>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</si>
  <si>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</si>
  <si>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</si>
  <si>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</si>
  <si>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</si>
  <si>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</si>
  <si>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</si>
  <si>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</si>
  <si>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</si>
  <si>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</si>
  <si>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</si>
  <si>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</si>
  <si>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</si>
  <si>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</si>
  <si>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</si>
  <si>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</si>
  <si>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</si>
  <si>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</si>
  <si>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</si>
  <si>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</si>
  <si>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</si>
  <si>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</si>
  <si>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</si>
  <si>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</si>
  <si>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</si>
  <si>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</si>
  <si>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</si>
  <si>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</si>
  <si>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</si>
  <si>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05838</t>
  </si>
  <si>
    <t>北秋田市周辺衛生施設組合</t>
  </si>
  <si>
    <t>05861</t>
  </si>
  <si>
    <t>能代山本広域市町村圏組合</t>
  </si>
  <si>
    <t>05884</t>
  </si>
  <si>
    <t>八郎湖周辺清掃事務組合</t>
  </si>
  <si>
    <t>05874</t>
  </si>
  <si>
    <t>男鹿地区衛生処理一部事務組合</t>
  </si>
  <si>
    <t>05850</t>
  </si>
  <si>
    <t>湯沢雄勝広域市町村圏組合</t>
  </si>
  <si>
    <t>05867</t>
  </si>
  <si>
    <t>鹿角広域行政組合</t>
  </si>
  <si>
    <t>05854</t>
  </si>
  <si>
    <t>本荘由利広域市町村圏組合</t>
  </si>
  <si>
    <t>05851</t>
  </si>
  <si>
    <t>大仙美郷環境事業組合</t>
  </si>
  <si>
    <t>05839</t>
  </si>
  <si>
    <t>北秋田市上小阿仁村生活環境施設組合</t>
  </si>
  <si>
    <t>05882</t>
  </si>
  <si>
    <t>八・井衛生処理施設組合</t>
  </si>
  <si>
    <t>05213</t>
  </si>
  <si>
    <t>北秋田市</t>
  </si>
  <si>
    <t>05202</t>
  </si>
  <si>
    <t>能代市</t>
  </si>
  <si>
    <t>05346</t>
  </si>
  <si>
    <t>藤里町</t>
  </si>
  <si>
    <t>05327</t>
  </si>
  <si>
    <t>上小阿仁村</t>
  </si>
  <si>
    <t>05207</t>
  </si>
  <si>
    <t>湯沢市</t>
  </si>
  <si>
    <t>05463</t>
  </si>
  <si>
    <t>羽後町</t>
  </si>
  <si>
    <t>05464</t>
  </si>
  <si>
    <t>東成瀬村</t>
  </si>
  <si>
    <t>05212</t>
  </si>
  <si>
    <t>大仙市</t>
  </si>
  <si>
    <t>05434</t>
  </si>
  <si>
    <t>美郷町</t>
  </si>
  <si>
    <t>05210</t>
  </si>
  <si>
    <t>由利本荘市</t>
  </si>
  <si>
    <t>05214</t>
  </si>
  <si>
    <t>にかほ市</t>
  </si>
  <si>
    <t>05348</t>
  </si>
  <si>
    <t>三種町</t>
  </si>
  <si>
    <t>05349</t>
  </si>
  <si>
    <t>八峰町</t>
  </si>
  <si>
    <t>05209</t>
  </si>
  <si>
    <t>鹿角市</t>
  </si>
  <si>
    <t>05303</t>
  </si>
  <si>
    <t>小坂町</t>
  </si>
  <si>
    <t>05206</t>
  </si>
  <si>
    <t>男鹿市</t>
  </si>
  <si>
    <t>05211</t>
  </si>
  <si>
    <t>潟上市</t>
  </si>
  <si>
    <t>05363</t>
  </si>
  <si>
    <t>八郎潟町</t>
  </si>
  <si>
    <t>05366</t>
  </si>
  <si>
    <t>井川町</t>
  </si>
  <si>
    <t>05361</t>
  </si>
  <si>
    <t>五城目町</t>
  </si>
  <si>
    <t>05368</t>
  </si>
  <si>
    <t>大潟村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</si>
</sst>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38</v>
      </c>
      <c r="B2" s="147" t="s">
        <v>39</v>
      </c>
      <c r="C2" s="150" t="s">
        <v>40</v>
      </c>
      <c r="D2" s="131" t="s">
        <v>42</v>
      </c>
      <c r="E2" s="78"/>
      <c r="F2" s="78"/>
      <c r="G2" s="78"/>
      <c r="H2" s="78"/>
      <c r="I2" s="78"/>
      <c r="J2" s="78"/>
      <c r="K2" s="78"/>
      <c r="L2" s="79"/>
      <c r="M2" s="131" t="s">
        <v>44</v>
      </c>
      <c r="N2" s="78"/>
      <c r="O2" s="78"/>
      <c r="P2" s="78"/>
      <c r="Q2" s="78"/>
      <c r="R2" s="78"/>
      <c r="S2" s="78"/>
      <c r="T2" s="78"/>
      <c r="U2" s="79"/>
      <c r="V2" s="131" t="s">
        <v>45</v>
      </c>
      <c r="W2" s="78"/>
      <c r="X2" s="78"/>
      <c r="Y2" s="78"/>
      <c r="Z2" s="78"/>
      <c r="AA2" s="78"/>
      <c r="AB2" s="78"/>
      <c r="AC2" s="78"/>
      <c r="AD2" s="79"/>
      <c r="AE2" s="132" t="s">
        <v>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49</v>
      </c>
      <c r="E3" s="83"/>
      <c r="F3" s="83"/>
      <c r="G3" s="83"/>
      <c r="H3" s="83"/>
      <c r="I3" s="83"/>
      <c r="J3" s="83"/>
      <c r="K3" s="83"/>
      <c r="L3" s="84"/>
      <c r="M3" s="133" t="s">
        <v>49</v>
      </c>
      <c r="N3" s="83"/>
      <c r="O3" s="83"/>
      <c r="P3" s="83"/>
      <c r="Q3" s="83"/>
      <c r="R3" s="83"/>
      <c r="S3" s="83"/>
      <c r="T3" s="83"/>
      <c r="U3" s="84"/>
      <c r="V3" s="133" t="s">
        <v>49</v>
      </c>
      <c r="W3" s="83"/>
      <c r="X3" s="83"/>
      <c r="Y3" s="83"/>
      <c r="Z3" s="83"/>
      <c r="AA3" s="83"/>
      <c r="AB3" s="83"/>
      <c r="AC3" s="83"/>
      <c r="AD3" s="84"/>
      <c r="AE3" s="134" t="s">
        <v>50</v>
      </c>
      <c r="AF3" s="80"/>
      <c r="AG3" s="80"/>
      <c r="AH3" s="80"/>
      <c r="AI3" s="80"/>
      <c r="AJ3" s="80"/>
      <c r="AK3" s="80"/>
      <c r="AL3" s="85"/>
      <c r="AM3" s="81" t="s">
        <v>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52</v>
      </c>
      <c r="BF3" s="90" t="s">
        <v>45</v>
      </c>
      <c r="BG3" s="134" t="s">
        <v>50</v>
      </c>
      <c r="BH3" s="80"/>
      <c r="BI3" s="80"/>
      <c r="BJ3" s="80"/>
      <c r="BK3" s="80"/>
      <c r="BL3" s="80"/>
      <c r="BM3" s="80"/>
      <c r="BN3" s="85"/>
      <c r="BO3" s="81" t="s">
        <v>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52</v>
      </c>
      <c r="CH3" s="90" t="s">
        <v>45</v>
      </c>
      <c r="CI3" s="134" t="s">
        <v>50</v>
      </c>
      <c r="CJ3" s="80"/>
      <c r="CK3" s="80"/>
      <c r="CL3" s="80"/>
      <c r="CM3" s="80"/>
      <c r="CN3" s="80"/>
      <c r="CO3" s="80"/>
      <c r="CP3" s="85"/>
      <c r="CQ3" s="81" t="s">
        <v>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52</v>
      </c>
      <c r="DJ3" s="90" t="s">
        <v>45</v>
      </c>
    </row>
    <row r="4" spans="1:114" s="45" customFormat="1" ht="13.5">
      <c r="A4" s="148"/>
      <c r="B4" s="148"/>
      <c r="C4" s="151"/>
      <c r="D4" s="68"/>
      <c r="E4" s="133" t="s">
        <v>53</v>
      </c>
      <c r="F4" s="91"/>
      <c r="G4" s="91"/>
      <c r="H4" s="91"/>
      <c r="I4" s="91"/>
      <c r="J4" s="91"/>
      <c r="K4" s="92"/>
      <c r="L4" s="124" t="s">
        <v>55</v>
      </c>
      <c r="M4" s="68"/>
      <c r="N4" s="133" t="s">
        <v>53</v>
      </c>
      <c r="O4" s="91"/>
      <c r="P4" s="91"/>
      <c r="Q4" s="91"/>
      <c r="R4" s="91"/>
      <c r="S4" s="91"/>
      <c r="T4" s="92"/>
      <c r="U4" s="124" t="s">
        <v>55</v>
      </c>
      <c r="V4" s="68"/>
      <c r="W4" s="133" t="s">
        <v>53</v>
      </c>
      <c r="X4" s="91"/>
      <c r="Y4" s="91"/>
      <c r="Z4" s="91"/>
      <c r="AA4" s="91"/>
      <c r="AB4" s="91"/>
      <c r="AC4" s="92"/>
      <c r="AD4" s="124" t="s">
        <v>55</v>
      </c>
      <c r="AE4" s="90" t="s">
        <v>45</v>
      </c>
      <c r="AF4" s="95" t="s">
        <v>56</v>
      </c>
      <c r="AG4" s="89"/>
      <c r="AH4" s="93"/>
      <c r="AI4" s="80"/>
      <c r="AJ4" s="94"/>
      <c r="AK4" s="135" t="s">
        <v>58</v>
      </c>
      <c r="AL4" s="145" t="s">
        <v>59</v>
      </c>
      <c r="AM4" s="90" t="s">
        <v>45</v>
      </c>
      <c r="AN4" s="134" t="s">
        <v>60</v>
      </c>
      <c r="AO4" s="87"/>
      <c r="AP4" s="87"/>
      <c r="AQ4" s="87"/>
      <c r="AR4" s="88"/>
      <c r="AS4" s="134" t="s">
        <v>61</v>
      </c>
      <c r="AT4" s="80"/>
      <c r="AU4" s="80"/>
      <c r="AV4" s="94"/>
      <c r="AW4" s="95" t="s">
        <v>63</v>
      </c>
      <c r="AX4" s="134" t="s">
        <v>64</v>
      </c>
      <c r="AY4" s="86"/>
      <c r="AZ4" s="87"/>
      <c r="BA4" s="87"/>
      <c r="BB4" s="88"/>
      <c r="BC4" s="95" t="s">
        <v>65</v>
      </c>
      <c r="BD4" s="95" t="s">
        <v>66</v>
      </c>
      <c r="BE4" s="90"/>
      <c r="BF4" s="90"/>
      <c r="BG4" s="90" t="s">
        <v>67</v>
      </c>
      <c r="BH4" s="95" t="s">
        <v>68</v>
      </c>
      <c r="BI4" s="89"/>
      <c r="BJ4" s="93"/>
      <c r="BK4" s="80"/>
      <c r="BL4" s="94"/>
      <c r="BM4" s="135" t="s">
        <v>69</v>
      </c>
      <c r="BN4" s="145" t="s">
        <v>70</v>
      </c>
      <c r="BO4" s="90" t="s">
        <v>67</v>
      </c>
      <c r="BP4" s="134" t="s">
        <v>71</v>
      </c>
      <c r="BQ4" s="87"/>
      <c r="BR4" s="87"/>
      <c r="BS4" s="87"/>
      <c r="BT4" s="88"/>
      <c r="BU4" s="134" t="s">
        <v>72</v>
      </c>
      <c r="BV4" s="80"/>
      <c r="BW4" s="80"/>
      <c r="BX4" s="94"/>
      <c r="BY4" s="95" t="s">
        <v>73</v>
      </c>
      <c r="BZ4" s="134" t="s">
        <v>74</v>
      </c>
      <c r="CA4" s="96"/>
      <c r="CB4" s="96"/>
      <c r="CC4" s="97"/>
      <c r="CD4" s="88"/>
      <c r="CE4" s="95" t="s">
        <v>75</v>
      </c>
      <c r="CF4" s="95" t="s">
        <v>76</v>
      </c>
      <c r="CG4" s="90"/>
      <c r="CH4" s="90"/>
      <c r="CI4" s="90" t="s">
        <v>67</v>
      </c>
      <c r="CJ4" s="95" t="s">
        <v>68</v>
      </c>
      <c r="CK4" s="89"/>
      <c r="CL4" s="93"/>
      <c r="CM4" s="80"/>
      <c r="CN4" s="94"/>
      <c r="CO4" s="135" t="s">
        <v>69</v>
      </c>
      <c r="CP4" s="145" t="s">
        <v>70</v>
      </c>
      <c r="CQ4" s="90" t="s">
        <v>67</v>
      </c>
      <c r="CR4" s="134" t="s">
        <v>71</v>
      </c>
      <c r="CS4" s="87"/>
      <c r="CT4" s="87"/>
      <c r="CU4" s="87"/>
      <c r="CV4" s="88"/>
      <c r="CW4" s="134" t="s">
        <v>72</v>
      </c>
      <c r="CX4" s="80"/>
      <c r="CY4" s="80"/>
      <c r="CZ4" s="94"/>
      <c r="DA4" s="95" t="s">
        <v>73</v>
      </c>
      <c r="DB4" s="134" t="s">
        <v>74</v>
      </c>
      <c r="DC4" s="87"/>
      <c r="DD4" s="87"/>
      <c r="DE4" s="87"/>
      <c r="DF4" s="88"/>
      <c r="DG4" s="95" t="s">
        <v>75</v>
      </c>
      <c r="DH4" s="95" t="s">
        <v>76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78</v>
      </c>
      <c r="G5" s="123" t="s">
        <v>79</v>
      </c>
      <c r="H5" s="123" t="s">
        <v>81</v>
      </c>
      <c r="I5" s="123" t="s">
        <v>82</v>
      </c>
      <c r="J5" s="123" t="s">
        <v>83</v>
      </c>
      <c r="K5" s="123" t="s">
        <v>84</v>
      </c>
      <c r="L5" s="67"/>
      <c r="M5" s="68"/>
      <c r="N5" s="68"/>
      <c r="O5" s="123" t="s">
        <v>78</v>
      </c>
      <c r="P5" s="123" t="s">
        <v>79</v>
      </c>
      <c r="Q5" s="123" t="s">
        <v>81</v>
      </c>
      <c r="R5" s="123" t="s">
        <v>82</v>
      </c>
      <c r="S5" s="123" t="s">
        <v>83</v>
      </c>
      <c r="T5" s="123" t="s">
        <v>84</v>
      </c>
      <c r="U5" s="67"/>
      <c r="V5" s="68"/>
      <c r="W5" s="68"/>
      <c r="X5" s="123" t="s">
        <v>78</v>
      </c>
      <c r="Y5" s="123" t="s">
        <v>79</v>
      </c>
      <c r="Z5" s="123" t="s">
        <v>81</v>
      </c>
      <c r="AA5" s="123" t="s">
        <v>82</v>
      </c>
      <c r="AB5" s="123" t="s">
        <v>83</v>
      </c>
      <c r="AC5" s="123" t="s">
        <v>84</v>
      </c>
      <c r="AD5" s="67"/>
      <c r="AE5" s="90"/>
      <c r="AF5" s="90" t="s">
        <v>67</v>
      </c>
      <c r="AG5" s="135" t="s">
        <v>86</v>
      </c>
      <c r="AH5" s="135" t="s">
        <v>88</v>
      </c>
      <c r="AI5" s="135" t="s">
        <v>90</v>
      </c>
      <c r="AJ5" s="135" t="s">
        <v>84</v>
      </c>
      <c r="AK5" s="98"/>
      <c r="AL5" s="146"/>
      <c r="AM5" s="90"/>
      <c r="AN5" s="90"/>
      <c r="AO5" s="90" t="s">
        <v>92</v>
      </c>
      <c r="AP5" s="90" t="s">
        <v>94</v>
      </c>
      <c r="AQ5" s="90" t="s">
        <v>96</v>
      </c>
      <c r="AR5" s="90" t="s">
        <v>98</v>
      </c>
      <c r="AS5" s="90" t="s">
        <v>67</v>
      </c>
      <c r="AT5" s="95" t="s">
        <v>100</v>
      </c>
      <c r="AU5" s="95" t="s">
        <v>102</v>
      </c>
      <c r="AV5" s="95" t="s">
        <v>104</v>
      </c>
      <c r="AW5" s="90"/>
      <c r="AX5" s="90"/>
      <c r="AY5" s="95" t="s">
        <v>100</v>
      </c>
      <c r="AZ5" s="95" t="s">
        <v>102</v>
      </c>
      <c r="BA5" s="95" t="s">
        <v>104</v>
      </c>
      <c r="BB5" s="95" t="s">
        <v>84</v>
      </c>
      <c r="BC5" s="90"/>
      <c r="BD5" s="90"/>
      <c r="BE5" s="90"/>
      <c r="BF5" s="90"/>
      <c r="BG5" s="90"/>
      <c r="BH5" s="90" t="s">
        <v>67</v>
      </c>
      <c r="BI5" s="135" t="s">
        <v>86</v>
      </c>
      <c r="BJ5" s="135" t="s">
        <v>88</v>
      </c>
      <c r="BK5" s="135" t="s">
        <v>90</v>
      </c>
      <c r="BL5" s="135" t="s">
        <v>84</v>
      </c>
      <c r="BM5" s="98"/>
      <c r="BN5" s="146"/>
      <c r="BO5" s="90"/>
      <c r="BP5" s="90"/>
      <c r="BQ5" s="90" t="s">
        <v>92</v>
      </c>
      <c r="BR5" s="90" t="s">
        <v>94</v>
      </c>
      <c r="BS5" s="90" t="s">
        <v>96</v>
      </c>
      <c r="BT5" s="90" t="s">
        <v>98</v>
      </c>
      <c r="BU5" s="90" t="s">
        <v>67</v>
      </c>
      <c r="BV5" s="95" t="s">
        <v>100</v>
      </c>
      <c r="BW5" s="95" t="s">
        <v>102</v>
      </c>
      <c r="BX5" s="95" t="s">
        <v>104</v>
      </c>
      <c r="BY5" s="90"/>
      <c r="BZ5" s="90"/>
      <c r="CA5" s="95" t="s">
        <v>100</v>
      </c>
      <c r="CB5" s="95" t="s">
        <v>102</v>
      </c>
      <c r="CC5" s="95" t="s">
        <v>104</v>
      </c>
      <c r="CD5" s="95" t="s">
        <v>84</v>
      </c>
      <c r="CE5" s="90"/>
      <c r="CF5" s="90"/>
      <c r="CG5" s="90"/>
      <c r="CH5" s="90"/>
      <c r="CI5" s="90"/>
      <c r="CJ5" s="90" t="s">
        <v>67</v>
      </c>
      <c r="CK5" s="135" t="s">
        <v>86</v>
      </c>
      <c r="CL5" s="135" t="s">
        <v>88</v>
      </c>
      <c r="CM5" s="135" t="s">
        <v>90</v>
      </c>
      <c r="CN5" s="135" t="s">
        <v>84</v>
      </c>
      <c r="CO5" s="98"/>
      <c r="CP5" s="146"/>
      <c r="CQ5" s="90"/>
      <c r="CR5" s="90"/>
      <c r="CS5" s="90" t="s">
        <v>92</v>
      </c>
      <c r="CT5" s="90" t="s">
        <v>94</v>
      </c>
      <c r="CU5" s="90" t="s">
        <v>96</v>
      </c>
      <c r="CV5" s="90" t="s">
        <v>98</v>
      </c>
      <c r="CW5" s="90" t="s">
        <v>67</v>
      </c>
      <c r="CX5" s="95" t="s">
        <v>100</v>
      </c>
      <c r="CY5" s="95" t="s">
        <v>102</v>
      </c>
      <c r="CZ5" s="95" t="s">
        <v>104</v>
      </c>
      <c r="DA5" s="90"/>
      <c r="DB5" s="90"/>
      <c r="DC5" s="95" t="s">
        <v>100</v>
      </c>
      <c r="DD5" s="95" t="s">
        <v>102</v>
      </c>
      <c r="DE5" s="95" t="s">
        <v>104</v>
      </c>
      <c r="DF5" s="95" t="s">
        <v>84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105</v>
      </c>
      <c r="E6" s="99" t="s">
        <v>105</v>
      </c>
      <c r="F6" s="100" t="s">
        <v>105</v>
      </c>
      <c r="G6" s="100" t="s">
        <v>105</v>
      </c>
      <c r="H6" s="100" t="s">
        <v>105</v>
      </c>
      <c r="I6" s="100" t="s">
        <v>105</v>
      </c>
      <c r="J6" s="100" t="s">
        <v>105</v>
      </c>
      <c r="K6" s="100" t="s">
        <v>105</v>
      </c>
      <c r="L6" s="100" t="s">
        <v>105</v>
      </c>
      <c r="M6" s="99" t="s">
        <v>105</v>
      </c>
      <c r="N6" s="99" t="s">
        <v>105</v>
      </c>
      <c r="O6" s="100" t="s">
        <v>105</v>
      </c>
      <c r="P6" s="100" t="s">
        <v>105</v>
      </c>
      <c r="Q6" s="100" t="s">
        <v>105</v>
      </c>
      <c r="R6" s="100" t="s">
        <v>105</v>
      </c>
      <c r="S6" s="100" t="s">
        <v>105</v>
      </c>
      <c r="T6" s="100" t="s">
        <v>105</v>
      </c>
      <c r="U6" s="100" t="s">
        <v>105</v>
      </c>
      <c r="V6" s="99" t="s">
        <v>105</v>
      </c>
      <c r="W6" s="99" t="s">
        <v>105</v>
      </c>
      <c r="X6" s="100" t="s">
        <v>105</v>
      </c>
      <c r="Y6" s="100" t="s">
        <v>105</v>
      </c>
      <c r="Z6" s="100" t="s">
        <v>105</v>
      </c>
      <c r="AA6" s="100" t="s">
        <v>105</v>
      </c>
      <c r="AB6" s="100" t="s">
        <v>105</v>
      </c>
      <c r="AC6" s="100" t="s">
        <v>105</v>
      </c>
      <c r="AD6" s="100" t="s">
        <v>105</v>
      </c>
      <c r="AE6" s="101" t="s">
        <v>105</v>
      </c>
      <c r="AF6" s="101" t="s">
        <v>105</v>
      </c>
      <c r="AG6" s="102" t="s">
        <v>105</v>
      </c>
      <c r="AH6" s="102" t="s">
        <v>105</v>
      </c>
      <c r="AI6" s="102" t="s">
        <v>105</v>
      </c>
      <c r="AJ6" s="102" t="s">
        <v>105</v>
      </c>
      <c r="AK6" s="102" t="s">
        <v>105</v>
      </c>
      <c r="AL6" s="102" t="s">
        <v>105</v>
      </c>
      <c r="AM6" s="101" t="s">
        <v>105</v>
      </c>
      <c r="AN6" s="101" t="s">
        <v>105</v>
      </c>
      <c r="AO6" s="101" t="s">
        <v>105</v>
      </c>
      <c r="AP6" s="101" t="s">
        <v>105</v>
      </c>
      <c r="AQ6" s="101" t="s">
        <v>105</v>
      </c>
      <c r="AR6" s="101" t="s">
        <v>105</v>
      </c>
      <c r="AS6" s="101" t="s">
        <v>105</v>
      </c>
      <c r="AT6" s="101" t="s">
        <v>105</v>
      </c>
      <c r="AU6" s="101" t="s">
        <v>105</v>
      </c>
      <c r="AV6" s="101" t="s">
        <v>105</v>
      </c>
      <c r="AW6" s="101" t="s">
        <v>105</v>
      </c>
      <c r="AX6" s="101" t="s">
        <v>105</v>
      </c>
      <c r="AY6" s="101" t="s">
        <v>105</v>
      </c>
      <c r="AZ6" s="101" t="s">
        <v>105</v>
      </c>
      <c r="BA6" s="101" t="s">
        <v>105</v>
      </c>
      <c r="BB6" s="101" t="s">
        <v>105</v>
      </c>
      <c r="BC6" s="101" t="s">
        <v>105</v>
      </c>
      <c r="BD6" s="101" t="s">
        <v>105</v>
      </c>
      <c r="BE6" s="101" t="s">
        <v>105</v>
      </c>
      <c r="BF6" s="101" t="s">
        <v>105</v>
      </c>
      <c r="BG6" s="101" t="s">
        <v>105</v>
      </c>
      <c r="BH6" s="101" t="s">
        <v>105</v>
      </c>
      <c r="BI6" s="102" t="s">
        <v>105</v>
      </c>
      <c r="BJ6" s="102" t="s">
        <v>105</v>
      </c>
      <c r="BK6" s="102" t="s">
        <v>105</v>
      </c>
      <c r="BL6" s="102" t="s">
        <v>105</v>
      </c>
      <c r="BM6" s="102" t="s">
        <v>105</v>
      </c>
      <c r="BN6" s="102" t="s">
        <v>105</v>
      </c>
      <c r="BO6" s="101" t="s">
        <v>105</v>
      </c>
      <c r="BP6" s="101" t="s">
        <v>105</v>
      </c>
      <c r="BQ6" s="101" t="s">
        <v>105</v>
      </c>
      <c r="BR6" s="101" t="s">
        <v>105</v>
      </c>
      <c r="BS6" s="101" t="s">
        <v>105</v>
      </c>
      <c r="BT6" s="101" t="s">
        <v>105</v>
      </c>
      <c r="BU6" s="101" t="s">
        <v>105</v>
      </c>
      <c r="BV6" s="101" t="s">
        <v>105</v>
      </c>
      <c r="BW6" s="101" t="s">
        <v>105</v>
      </c>
      <c r="BX6" s="101" t="s">
        <v>105</v>
      </c>
      <c r="BY6" s="101" t="s">
        <v>105</v>
      </c>
      <c r="BZ6" s="101" t="s">
        <v>105</v>
      </c>
      <c r="CA6" s="101" t="s">
        <v>105</v>
      </c>
      <c r="CB6" s="101" t="s">
        <v>105</v>
      </c>
      <c r="CC6" s="101" t="s">
        <v>105</v>
      </c>
      <c r="CD6" s="101" t="s">
        <v>105</v>
      </c>
      <c r="CE6" s="101" t="s">
        <v>105</v>
      </c>
      <c r="CF6" s="101" t="s">
        <v>105</v>
      </c>
      <c r="CG6" s="101" t="s">
        <v>105</v>
      </c>
      <c r="CH6" s="101" t="s">
        <v>105</v>
      </c>
      <c r="CI6" s="101" t="s">
        <v>105</v>
      </c>
      <c r="CJ6" s="101" t="s">
        <v>105</v>
      </c>
      <c r="CK6" s="102" t="s">
        <v>105</v>
      </c>
      <c r="CL6" s="102" t="s">
        <v>105</v>
      </c>
      <c r="CM6" s="102" t="s">
        <v>105</v>
      </c>
      <c r="CN6" s="102" t="s">
        <v>105</v>
      </c>
      <c r="CO6" s="102" t="s">
        <v>105</v>
      </c>
      <c r="CP6" s="102" t="s">
        <v>105</v>
      </c>
      <c r="CQ6" s="101" t="s">
        <v>105</v>
      </c>
      <c r="CR6" s="101" t="s">
        <v>105</v>
      </c>
      <c r="CS6" s="102" t="s">
        <v>105</v>
      </c>
      <c r="CT6" s="102" t="s">
        <v>105</v>
      </c>
      <c r="CU6" s="102" t="s">
        <v>105</v>
      </c>
      <c r="CV6" s="102" t="s">
        <v>105</v>
      </c>
      <c r="CW6" s="101" t="s">
        <v>105</v>
      </c>
      <c r="CX6" s="101" t="s">
        <v>105</v>
      </c>
      <c r="CY6" s="101" t="s">
        <v>105</v>
      </c>
      <c r="CZ6" s="101" t="s">
        <v>105</v>
      </c>
      <c r="DA6" s="101" t="s">
        <v>105</v>
      </c>
      <c r="DB6" s="101" t="s">
        <v>105</v>
      </c>
      <c r="DC6" s="101" t="s">
        <v>105</v>
      </c>
      <c r="DD6" s="101" t="s">
        <v>105</v>
      </c>
      <c r="DE6" s="101" t="s">
        <v>105</v>
      </c>
      <c r="DF6" s="101" t="s">
        <v>105</v>
      </c>
      <c r="DG6" s="101" t="s">
        <v>105</v>
      </c>
      <c r="DH6" s="101" t="s">
        <v>105</v>
      </c>
      <c r="DI6" s="101" t="s">
        <v>105</v>
      </c>
      <c r="DJ6" s="101" t="s">
        <v>105</v>
      </c>
    </row>
    <row r="7" spans="1:114" s="50" customFormat="1" ht="12" customHeight="1">
      <c r="A7" s="48" t="s">
        <v>106</v>
      </c>
      <c r="B7" s="63" t="s">
        <v>108</v>
      </c>
      <c r="C7" s="48" t="s">
        <v>67</v>
      </c>
      <c r="D7" s="70">
        <f aca="true" t="shared" si="0" ref="D7:I7">SUM(D8:D32)</f>
        <v>12919243</v>
      </c>
      <c r="E7" s="70">
        <f t="shared" si="0"/>
        <v>2623425</v>
      </c>
      <c r="F7" s="70">
        <f t="shared" si="0"/>
        <v>55015</v>
      </c>
      <c r="G7" s="70">
        <f t="shared" si="0"/>
        <v>9182</v>
      </c>
      <c r="H7" s="70">
        <f t="shared" si="0"/>
        <v>500300</v>
      </c>
      <c r="I7" s="70">
        <f t="shared" si="0"/>
        <v>1348736</v>
      </c>
      <c r="J7" s="71" t="s">
        <v>109</v>
      </c>
      <c r="K7" s="70">
        <f aca="true" t="shared" si="1" ref="K7:R7">SUM(K8:K32)</f>
        <v>710192</v>
      </c>
      <c r="L7" s="70">
        <f t="shared" si="1"/>
        <v>10295818</v>
      </c>
      <c r="M7" s="70">
        <f t="shared" si="1"/>
        <v>3082551</v>
      </c>
      <c r="N7" s="70">
        <f t="shared" si="1"/>
        <v>46013</v>
      </c>
      <c r="O7" s="70">
        <f t="shared" si="1"/>
        <v>5315</v>
      </c>
      <c r="P7" s="70">
        <f t="shared" si="1"/>
        <v>7165</v>
      </c>
      <c r="Q7" s="70">
        <f t="shared" si="1"/>
        <v>0</v>
      </c>
      <c r="R7" s="70">
        <f t="shared" si="1"/>
        <v>31214</v>
      </c>
      <c r="S7" s="71" t="s">
        <v>109</v>
      </c>
      <c r="T7" s="70">
        <f aca="true" t="shared" si="2" ref="T7:AA7">SUM(T8:T32)</f>
        <v>2319</v>
      </c>
      <c r="U7" s="70">
        <f t="shared" si="2"/>
        <v>3036538</v>
      </c>
      <c r="V7" s="70">
        <f t="shared" si="2"/>
        <v>16001794</v>
      </c>
      <c r="W7" s="70">
        <f t="shared" si="2"/>
        <v>2669438</v>
      </c>
      <c r="X7" s="70">
        <f t="shared" si="2"/>
        <v>60330</v>
      </c>
      <c r="Y7" s="70">
        <f t="shared" si="2"/>
        <v>16347</v>
      </c>
      <c r="Z7" s="70">
        <f t="shared" si="2"/>
        <v>500300</v>
      </c>
      <c r="AA7" s="70">
        <f t="shared" si="2"/>
        <v>1379950</v>
      </c>
      <c r="AB7" s="71" t="s">
        <v>109</v>
      </c>
      <c r="AC7" s="70">
        <f aca="true" t="shared" si="3" ref="AC7:BH7">SUM(AC8:AC32)</f>
        <v>712511</v>
      </c>
      <c r="AD7" s="70">
        <f t="shared" si="3"/>
        <v>13332356</v>
      </c>
      <c r="AE7" s="70">
        <f t="shared" si="3"/>
        <v>273176</v>
      </c>
      <c r="AF7" s="70">
        <f t="shared" si="3"/>
        <v>259969</v>
      </c>
      <c r="AG7" s="70">
        <f t="shared" si="3"/>
        <v>0</v>
      </c>
      <c r="AH7" s="70">
        <f t="shared" si="3"/>
        <v>247873</v>
      </c>
      <c r="AI7" s="70">
        <f t="shared" si="3"/>
        <v>12096</v>
      </c>
      <c r="AJ7" s="70">
        <f t="shared" si="3"/>
        <v>0</v>
      </c>
      <c r="AK7" s="70">
        <f t="shared" si="3"/>
        <v>13207</v>
      </c>
      <c r="AL7" s="70">
        <f t="shared" si="3"/>
        <v>74495</v>
      </c>
      <c r="AM7" s="70">
        <f t="shared" si="3"/>
        <v>9362276</v>
      </c>
      <c r="AN7" s="70">
        <f t="shared" si="3"/>
        <v>2265416</v>
      </c>
      <c r="AO7" s="70">
        <f t="shared" si="3"/>
        <v>976841</v>
      </c>
      <c r="AP7" s="70">
        <f t="shared" si="3"/>
        <v>338895</v>
      </c>
      <c r="AQ7" s="70">
        <f t="shared" si="3"/>
        <v>882540</v>
      </c>
      <c r="AR7" s="70">
        <f t="shared" si="3"/>
        <v>67140</v>
      </c>
      <c r="AS7" s="70">
        <f t="shared" si="3"/>
        <v>1915393</v>
      </c>
      <c r="AT7" s="70">
        <f t="shared" si="3"/>
        <v>79507</v>
      </c>
      <c r="AU7" s="70">
        <f t="shared" si="3"/>
        <v>1623074</v>
      </c>
      <c r="AV7" s="70">
        <f t="shared" si="3"/>
        <v>212812</v>
      </c>
      <c r="AW7" s="70">
        <f t="shared" si="3"/>
        <v>0</v>
      </c>
      <c r="AX7" s="70">
        <f t="shared" si="3"/>
        <v>5176007</v>
      </c>
      <c r="AY7" s="70">
        <f t="shared" si="3"/>
        <v>2771696</v>
      </c>
      <c r="AZ7" s="70">
        <f t="shared" si="3"/>
        <v>2022314</v>
      </c>
      <c r="BA7" s="70">
        <f t="shared" si="3"/>
        <v>182212</v>
      </c>
      <c r="BB7" s="70">
        <f t="shared" si="3"/>
        <v>199785</v>
      </c>
      <c r="BC7" s="70">
        <f t="shared" si="3"/>
        <v>2159423</v>
      </c>
      <c r="BD7" s="70">
        <f t="shared" si="3"/>
        <v>5460</v>
      </c>
      <c r="BE7" s="70">
        <f t="shared" si="3"/>
        <v>1049873</v>
      </c>
      <c r="BF7" s="70">
        <f t="shared" si="3"/>
        <v>10685325</v>
      </c>
      <c r="BG7" s="70">
        <f t="shared" si="3"/>
        <v>12187</v>
      </c>
      <c r="BH7" s="70">
        <f t="shared" si="3"/>
        <v>9352</v>
      </c>
      <c r="BI7" s="70">
        <f aca="true" t="shared" si="4" ref="BI7:CN7">SUM(BI8:BI32)</f>
        <v>9352</v>
      </c>
      <c r="BJ7" s="70">
        <f t="shared" si="4"/>
        <v>0</v>
      </c>
      <c r="BK7" s="70">
        <f t="shared" si="4"/>
        <v>0</v>
      </c>
      <c r="BL7" s="70">
        <f t="shared" si="4"/>
        <v>0</v>
      </c>
      <c r="BM7" s="70">
        <f t="shared" si="4"/>
        <v>2835</v>
      </c>
      <c r="BN7" s="70">
        <f t="shared" si="4"/>
        <v>1665</v>
      </c>
      <c r="BO7" s="70">
        <f t="shared" si="4"/>
        <v>1349612</v>
      </c>
      <c r="BP7" s="70">
        <f t="shared" si="4"/>
        <v>453375</v>
      </c>
      <c r="BQ7" s="70">
        <f t="shared" si="4"/>
        <v>317913</v>
      </c>
      <c r="BR7" s="70">
        <f t="shared" si="4"/>
        <v>0</v>
      </c>
      <c r="BS7" s="70">
        <f t="shared" si="4"/>
        <v>135462</v>
      </c>
      <c r="BT7" s="70">
        <f t="shared" si="4"/>
        <v>0</v>
      </c>
      <c r="BU7" s="70">
        <f t="shared" si="4"/>
        <v>368721</v>
      </c>
      <c r="BV7" s="70">
        <f t="shared" si="4"/>
        <v>0</v>
      </c>
      <c r="BW7" s="70">
        <f t="shared" si="4"/>
        <v>367987</v>
      </c>
      <c r="BX7" s="70">
        <f t="shared" si="4"/>
        <v>734</v>
      </c>
      <c r="BY7" s="70">
        <f t="shared" si="4"/>
        <v>0</v>
      </c>
      <c r="BZ7" s="70">
        <f t="shared" si="4"/>
        <v>527516</v>
      </c>
      <c r="CA7" s="70">
        <f t="shared" si="4"/>
        <v>6050</v>
      </c>
      <c r="CB7" s="70">
        <f t="shared" si="4"/>
        <v>473303</v>
      </c>
      <c r="CC7" s="70">
        <f t="shared" si="4"/>
        <v>4781</v>
      </c>
      <c r="CD7" s="70">
        <f t="shared" si="4"/>
        <v>43382</v>
      </c>
      <c r="CE7" s="70">
        <f t="shared" si="4"/>
        <v>1710691</v>
      </c>
      <c r="CF7" s="70">
        <f t="shared" si="4"/>
        <v>0</v>
      </c>
      <c r="CG7" s="70">
        <f t="shared" si="4"/>
        <v>8396</v>
      </c>
      <c r="CH7" s="70">
        <f t="shared" si="4"/>
        <v>1370195</v>
      </c>
      <c r="CI7" s="70">
        <f t="shared" si="4"/>
        <v>285363</v>
      </c>
      <c r="CJ7" s="70">
        <f t="shared" si="4"/>
        <v>269321</v>
      </c>
      <c r="CK7" s="70">
        <f t="shared" si="4"/>
        <v>9352</v>
      </c>
      <c r="CL7" s="70">
        <f t="shared" si="4"/>
        <v>247873</v>
      </c>
      <c r="CM7" s="70">
        <f t="shared" si="4"/>
        <v>12096</v>
      </c>
      <c r="CN7" s="70">
        <f t="shared" si="4"/>
        <v>0</v>
      </c>
      <c r="CO7" s="70">
        <f aca="true" t="shared" si="5" ref="CO7:DT7">SUM(CO8:CO32)</f>
        <v>16042</v>
      </c>
      <c r="CP7" s="70">
        <f t="shared" si="5"/>
        <v>76160</v>
      </c>
      <c r="CQ7" s="70">
        <f t="shared" si="5"/>
        <v>10711888</v>
      </c>
      <c r="CR7" s="70">
        <f t="shared" si="5"/>
        <v>2718791</v>
      </c>
      <c r="CS7" s="70">
        <f t="shared" si="5"/>
        <v>1294754</v>
      </c>
      <c r="CT7" s="70">
        <f t="shared" si="5"/>
        <v>338895</v>
      </c>
      <c r="CU7" s="70">
        <f t="shared" si="5"/>
        <v>1018002</v>
      </c>
      <c r="CV7" s="70">
        <f t="shared" si="5"/>
        <v>67140</v>
      </c>
      <c r="CW7" s="70">
        <f t="shared" si="5"/>
        <v>2284114</v>
      </c>
      <c r="CX7" s="70">
        <f t="shared" si="5"/>
        <v>79507</v>
      </c>
      <c r="CY7" s="70">
        <f t="shared" si="5"/>
        <v>1991061</v>
      </c>
      <c r="CZ7" s="70">
        <f t="shared" si="5"/>
        <v>213546</v>
      </c>
      <c r="DA7" s="70">
        <f t="shared" si="5"/>
        <v>0</v>
      </c>
      <c r="DB7" s="70">
        <f t="shared" si="5"/>
        <v>5703523</v>
      </c>
      <c r="DC7" s="70">
        <f t="shared" si="5"/>
        <v>2777746</v>
      </c>
      <c r="DD7" s="70">
        <f t="shared" si="5"/>
        <v>2495617</v>
      </c>
      <c r="DE7" s="70">
        <f t="shared" si="5"/>
        <v>186993</v>
      </c>
      <c r="DF7" s="70">
        <f t="shared" si="5"/>
        <v>243167</v>
      </c>
      <c r="DG7" s="70">
        <f t="shared" si="5"/>
        <v>3870114</v>
      </c>
      <c r="DH7" s="70">
        <f t="shared" si="5"/>
        <v>5460</v>
      </c>
      <c r="DI7" s="70">
        <f t="shared" si="5"/>
        <v>1058269</v>
      </c>
      <c r="DJ7" s="70">
        <f t="shared" si="5"/>
        <v>12055520</v>
      </c>
    </row>
    <row r="8" spans="1:114" s="50" customFormat="1" ht="12" customHeight="1">
      <c r="A8" s="51" t="s">
        <v>106</v>
      </c>
      <c r="B8" s="64" t="s">
        <v>110</v>
      </c>
      <c r="C8" s="51" t="s">
        <v>111</v>
      </c>
      <c r="D8" s="72">
        <f aca="true" t="shared" si="6" ref="D8:D32">SUM(E8,+L8)</f>
        <v>4458420</v>
      </c>
      <c r="E8" s="72">
        <f aca="true" t="shared" si="7" ref="E8:E32">SUM(F8:I8)+K8</f>
        <v>1393900</v>
      </c>
      <c r="F8" s="72">
        <v>54350</v>
      </c>
      <c r="G8" s="72">
        <v>4988</v>
      </c>
      <c r="H8" s="72">
        <v>399200</v>
      </c>
      <c r="I8" s="72">
        <v>501195</v>
      </c>
      <c r="J8" s="73" t="s">
        <v>109</v>
      </c>
      <c r="K8" s="72">
        <v>434167</v>
      </c>
      <c r="L8" s="72">
        <v>3064520</v>
      </c>
      <c r="M8" s="72">
        <f aca="true" t="shared" si="8" ref="M8:M32">SUM(N8,+U8)</f>
        <v>380064</v>
      </c>
      <c r="N8" s="72">
        <f aca="true" t="shared" si="9" ref="N8:N32">SUM(O8:R8)+T8</f>
        <v>4273</v>
      </c>
      <c r="O8" s="72">
        <v>537</v>
      </c>
      <c r="P8" s="72">
        <v>1645</v>
      </c>
      <c r="Q8" s="72">
        <v>0</v>
      </c>
      <c r="R8" s="72">
        <v>33</v>
      </c>
      <c r="S8" s="73" t="s">
        <v>109</v>
      </c>
      <c r="T8" s="72">
        <v>2058</v>
      </c>
      <c r="U8" s="72">
        <v>375791</v>
      </c>
      <c r="V8" s="72">
        <f aca="true" t="shared" si="10" ref="V8:V32">+SUM(D8,M8)</f>
        <v>4838484</v>
      </c>
      <c r="W8" s="72">
        <f aca="true" t="shared" si="11" ref="W8:W32">+SUM(E8,N8)</f>
        <v>1398173</v>
      </c>
      <c r="X8" s="72">
        <f aca="true" t="shared" si="12" ref="X8:X32">+SUM(F8,O8)</f>
        <v>54887</v>
      </c>
      <c r="Y8" s="72">
        <f aca="true" t="shared" si="13" ref="Y8:Y32">+SUM(G8,P8)</f>
        <v>6633</v>
      </c>
      <c r="Z8" s="72">
        <f aca="true" t="shared" si="14" ref="Z8:Z32">+SUM(H8,Q8)</f>
        <v>399200</v>
      </c>
      <c r="AA8" s="72">
        <f aca="true" t="shared" si="15" ref="AA8:AA32">+SUM(I8,R8)</f>
        <v>501228</v>
      </c>
      <c r="AB8" s="73" t="s">
        <v>109</v>
      </c>
      <c r="AC8" s="72">
        <f aca="true" t="shared" si="16" ref="AC8:AC32">+SUM(K8,T8)</f>
        <v>436225</v>
      </c>
      <c r="AD8" s="72">
        <f aca="true" t="shared" si="17" ref="AD8:AD32">+SUM(L8,U8)</f>
        <v>3440311</v>
      </c>
      <c r="AE8" s="72">
        <f aca="true" t="shared" si="18" ref="AE8:AE32">SUM(AF8,+AK8)</f>
        <v>0</v>
      </c>
      <c r="AF8" s="72">
        <f aca="true" t="shared" si="19" ref="AF8:AF32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f aca="true" t="shared" si="20" ref="AM8:AM32">SUM(AN8,AS8,AW8,AX8,BD8)</f>
        <v>3676595</v>
      </c>
      <c r="AN8" s="72">
        <f aca="true" t="shared" si="21" ref="AN8:AN32">SUM(AO8:AR8)</f>
        <v>1200058</v>
      </c>
      <c r="AO8" s="72">
        <v>300810</v>
      </c>
      <c r="AP8" s="72">
        <v>311604</v>
      </c>
      <c r="AQ8" s="72">
        <v>556446</v>
      </c>
      <c r="AR8" s="72">
        <v>31198</v>
      </c>
      <c r="AS8" s="72">
        <f aca="true" t="shared" si="22" ref="AS8:AS32">SUM(AT8:AV8)</f>
        <v>681081</v>
      </c>
      <c r="AT8" s="72">
        <v>12913</v>
      </c>
      <c r="AU8" s="72">
        <v>638762</v>
      </c>
      <c r="AV8" s="72">
        <v>29406</v>
      </c>
      <c r="AW8" s="72">
        <v>0</v>
      </c>
      <c r="AX8" s="72">
        <f aca="true" t="shared" si="23" ref="AX8:AX32">SUM(AY8:BB8)</f>
        <v>1795456</v>
      </c>
      <c r="AY8" s="72">
        <v>952467</v>
      </c>
      <c r="AZ8" s="72">
        <v>832012</v>
      </c>
      <c r="BA8" s="72">
        <v>5498</v>
      </c>
      <c r="BB8" s="72">
        <v>5479</v>
      </c>
      <c r="BC8" s="72">
        <v>0</v>
      </c>
      <c r="BD8" s="72">
        <v>0</v>
      </c>
      <c r="BE8" s="72">
        <v>781825</v>
      </c>
      <c r="BF8" s="72">
        <f aca="true" t="shared" si="24" ref="BF8:BF32">SUM(AE8,+AM8,+BE8)</f>
        <v>4458420</v>
      </c>
      <c r="BG8" s="72">
        <f aca="true" t="shared" si="25" ref="BG8:BG32">SUM(BH8,+BM8)</f>
        <v>0</v>
      </c>
      <c r="BH8" s="72">
        <f aca="true" t="shared" si="26" ref="BH8:BH32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32">SUM(BP8,BU8,BY8,BZ8,CF8)</f>
        <v>371791</v>
      </c>
      <c r="BP8" s="72">
        <f aca="true" t="shared" si="28" ref="BP8:BP32">SUM(BQ8:BT8)</f>
        <v>196518</v>
      </c>
      <c r="BQ8" s="72">
        <v>97521</v>
      </c>
      <c r="BR8" s="72">
        <v>0</v>
      </c>
      <c r="BS8" s="72">
        <v>98997</v>
      </c>
      <c r="BT8" s="72">
        <v>0</v>
      </c>
      <c r="BU8" s="72">
        <f aca="true" t="shared" si="29" ref="BU8:BU32">SUM(BV8:BX8)</f>
        <v>131891</v>
      </c>
      <c r="BV8" s="72">
        <v>0</v>
      </c>
      <c r="BW8" s="72">
        <v>131891</v>
      </c>
      <c r="BX8" s="72">
        <v>0</v>
      </c>
      <c r="BY8" s="72">
        <v>0</v>
      </c>
      <c r="BZ8" s="72">
        <f aca="true" t="shared" si="30" ref="BZ8:BZ32">SUM(CA8:CD8)</f>
        <v>43382</v>
      </c>
      <c r="CA8" s="72">
        <v>0</v>
      </c>
      <c r="CB8" s="72"/>
      <c r="CC8" s="72">
        <v>0</v>
      </c>
      <c r="CD8" s="72">
        <v>43382</v>
      </c>
      <c r="CE8" s="72">
        <v>0</v>
      </c>
      <c r="CF8" s="72">
        <v>0</v>
      </c>
      <c r="CG8" s="72">
        <v>8273</v>
      </c>
      <c r="CH8" s="72">
        <f aca="true" t="shared" si="31" ref="CH8:CH32">SUM(BG8,+BO8,+CG8)</f>
        <v>380064</v>
      </c>
      <c r="CI8" s="72">
        <f aca="true" t="shared" si="32" ref="CI8:CI32">SUM(AE8,+BG8)</f>
        <v>0</v>
      </c>
      <c r="CJ8" s="72">
        <f aca="true" t="shared" si="33" ref="CJ8:CJ32">SUM(AF8,+BH8)</f>
        <v>0</v>
      </c>
      <c r="CK8" s="72">
        <f aca="true" t="shared" si="34" ref="CK8:CK32">SUM(AG8,+BI8)</f>
        <v>0</v>
      </c>
      <c r="CL8" s="72">
        <f aca="true" t="shared" si="35" ref="CL8:CL32">SUM(AH8,+BJ8)</f>
        <v>0</v>
      </c>
      <c r="CM8" s="72">
        <f aca="true" t="shared" si="36" ref="CM8:CM32">SUM(AI8,+BK8)</f>
        <v>0</v>
      </c>
      <c r="CN8" s="72">
        <f aca="true" t="shared" si="37" ref="CN8:CN32">SUM(AJ8,+BL8)</f>
        <v>0</v>
      </c>
      <c r="CO8" s="72">
        <f aca="true" t="shared" si="38" ref="CO8:CO32">SUM(AK8,+BM8)</f>
        <v>0</v>
      </c>
      <c r="CP8" s="72">
        <f aca="true" t="shared" si="39" ref="CP8:CP32">SUM(AL8,+BN8)</f>
        <v>0</v>
      </c>
      <c r="CQ8" s="72">
        <f aca="true" t="shared" si="40" ref="CQ8:CQ32">SUM(AM8,+BO8)</f>
        <v>4048386</v>
      </c>
      <c r="CR8" s="72">
        <f aca="true" t="shared" si="41" ref="CR8:CR32">SUM(AN8,+BP8)</f>
        <v>1396576</v>
      </c>
      <c r="CS8" s="72">
        <f aca="true" t="shared" si="42" ref="CS8:CS32">SUM(AO8,+BQ8)</f>
        <v>398331</v>
      </c>
      <c r="CT8" s="72">
        <f aca="true" t="shared" si="43" ref="CT8:CT32">SUM(AP8,+BR8)</f>
        <v>311604</v>
      </c>
      <c r="CU8" s="72">
        <f aca="true" t="shared" si="44" ref="CU8:CU32">SUM(AQ8,+BS8)</f>
        <v>655443</v>
      </c>
      <c r="CV8" s="72">
        <f aca="true" t="shared" si="45" ref="CV8:CV32">SUM(AR8,+BT8)</f>
        <v>31198</v>
      </c>
      <c r="CW8" s="72">
        <f aca="true" t="shared" si="46" ref="CW8:CW32">SUM(AS8,+BU8)</f>
        <v>812972</v>
      </c>
      <c r="CX8" s="72">
        <f aca="true" t="shared" si="47" ref="CX8:CX32">SUM(AT8,+BV8)</f>
        <v>12913</v>
      </c>
      <c r="CY8" s="72">
        <f aca="true" t="shared" si="48" ref="CY8:CY32">SUM(AU8,+BW8)</f>
        <v>770653</v>
      </c>
      <c r="CZ8" s="72">
        <f aca="true" t="shared" si="49" ref="CZ8:CZ32">SUM(AV8,+BX8)</f>
        <v>29406</v>
      </c>
      <c r="DA8" s="72">
        <f aca="true" t="shared" si="50" ref="DA8:DA32">SUM(AW8,+BY8)</f>
        <v>0</v>
      </c>
      <c r="DB8" s="72">
        <f aca="true" t="shared" si="51" ref="DB8:DB32">SUM(AX8,+BZ8)</f>
        <v>1838838</v>
      </c>
      <c r="DC8" s="72">
        <f aca="true" t="shared" si="52" ref="DC8:DC32">SUM(AY8,+CA8)</f>
        <v>952467</v>
      </c>
      <c r="DD8" s="72">
        <f aca="true" t="shared" si="53" ref="DD8:DD32">SUM(AZ8,+CB8)</f>
        <v>832012</v>
      </c>
      <c r="DE8" s="72">
        <f aca="true" t="shared" si="54" ref="DE8:DE32">SUM(BA8,+CC8)</f>
        <v>5498</v>
      </c>
      <c r="DF8" s="72">
        <f aca="true" t="shared" si="55" ref="DF8:DF32">SUM(BB8,+CD8)</f>
        <v>48861</v>
      </c>
      <c r="DG8" s="72">
        <f aca="true" t="shared" si="56" ref="DG8:DG32">SUM(BC8,+CE8)</f>
        <v>0</v>
      </c>
      <c r="DH8" s="72">
        <f aca="true" t="shared" si="57" ref="DH8:DH32">SUM(BD8,+CF8)</f>
        <v>0</v>
      </c>
      <c r="DI8" s="72">
        <f aca="true" t="shared" si="58" ref="DI8:DI32">SUM(BE8,+CG8)</f>
        <v>790098</v>
      </c>
      <c r="DJ8" s="72">
        <f aca="true" t="shared" si="59" ref="DJ8:DJ32">SUM(BF8,+CH8)</f>
        <v>4838484</v>
      </c>
    </row>
    <row r="9" spans="1:114" s="50" customFormat="1" ht="12" customHeight="1">
      <c r="A9" s="51" t="s">
        <v>106</v>
      </c>
      <c r="B9" s="64" t="s">
        <v>112</v>
      </c>
      <c r="C9" s="51" t="s">
        <v>113</v>
      </c>
      <c r="D9" s="72">
        <f t="shared" si="6"/>
        <v>534677</v>
      </c>
      <c r="E9" s="72">
        <f t="shared" si="7"/>
        <v>129123</v>
      </c>
      <c r="F9" s="72">
        <v>0</v>
      </c>
      <c r="G9" s="72">
        <v>1876</v>
      </c>
      <c r="H9" s="72">
        <v>0</v>
      </c>
      <c r="I9" s="72">
        <v>109630</v>
      </c>
      <c r="J9" s="73" t="s">
        <v>109</v>
      </c>
      <c r="K9" s="72">
        <v>17617</v>
      </c>
      <c r="L9" s="72">
        <v>405554</v>
      </c>
      <c r="M9" s="72">
        <f t="shared" si="8"/>
        <v>215623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3" t="s">
        <v>109</v>
      </c>
      <c r="T9" s="72">
        <v>0</v>
      </c>
      <c r="U9" s="72">
        <v>215623</v>
      </c>
      <c r="V9" s="72">
        <f t="shared" si="10"/>
        <v>750300</v>
      </c>
      <c r="W9" s="72">
        <f t="shared" si="11"/>
        <v>129123</v>
      </c>
      <c r="X9" s="72">
        <f t="shared" si="12"/>
        <v>0</v>
      </c>
      <c r="Y9" s="72">
        <f t="shared" si="13"/>
        <v>1876</v>
      </c>
      <c r="Z9" s="72">
        <f t="shared" si="14"/>
        <v>0</v>
      </c>
      <c r="AA9" s="72">
        <f t="shared" si="15"/>
        <v>109630</v>
      </c>
      <c r="AB9" s="73" t="s">
        <v>109</v>
      </c>
      <c r="AC9" s="72">
        <f t="shared" si="16"/>
        <v>17617</v>
      </c>
      <c r="AD9" s="72">
        <f t="shared" si="17"/>
        <v>621177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305412</v>
      </c>
      <c r="AN9" s="72">
        <f t="shared" si="21"/>
        <v>60569</v>
      </c>
      <c r="AO9" s="72">
        <v>26500</v>
      </c>
      <c r="AP9" s="72">
        <v>25525</v>
      </c>
      <c r="AQ9" s="72">
        <v>0</v>
      </c>
      <c r="AR9" s="72">
        <v>8544</v>
      </c>
      <c r="AS9" s="72">
        <f t="shared" si="22"/>
        <v>49184</v>
      </c>
      <c r="AT9" s="72">
        <v>32063</v>
      </c>
      <c r="AU9" s="72">
        <v>458</v>
      </c>
      <c r="AV9" s="72">
        <v>16663</v>
      </c>
      <c r="AW9" s="72">
        <v>0</v>
      </c>
      <c r="AX9" s="72">
        <f t="shared" si="23"/>
        <v>195659</v>
      </c>
      <c r="AY9" s="72">
        <v>165440</v>
      </c>
      <c r="AZ9" s="72">
        <v>16095</v>
      </c>
      <c r="BA9" s="72">
        <v>12198</v>
      </c>
      <c r="BB9" s="72">
        <v>1926</v>
      </c>
      <c r="BC9" s="72">
        <v>229265</v>
      </c>
      <c r="BD9" s="72">
        <v>0</v>
      </c>
      <c r="BE9" s="72">
        <v>0</v>
      </c>
      <c r="BF9" s="72">
        <f t="shared" si="24"/>
        <v>305412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0</v>
      </c>
      <c r="BP9" s="72">
        <f t="shared" si="28"/>
        <v>0</v>
      </c>
      <c r="BQ9" s="72">
        <v>0</v>
      </c>
      <c r="BR9" s="72">
        <v>0</v>
      </c>
      <c r="BS9" s="72">
        <v>0</v>
      </c>
      <c r="BT9" s="72">
        <v>0</v>
      </c>
      <c r="BU9" s="72">
        <f t="shared" si="29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0"/>
        <v>0</v>
      </c>
      <c r="CA9" s="72">
        <v>0</v>
      </c>
      <c r="CB9" s="72">
        <v>0</v>
      </c>
      <c r="CC9" s="72">
        <v>0</v>
      </c>
      <c r="CD9" s="72">
        <v>0</v>
      </c>
      <c r="CE9" s="72">
        <v>215623</v>
      </c>
      <c r="CF9" s="72">
        <v>0</v>
      </c>
      <c r="CG9" s="72">
        <v>0</v>
      </c>
      <c r="CH9" s="72">
        <f t="shared" si="31"/>
        <v>0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305412</v>
      </c>
      <c r="CR9" s="72">
        <f t="shared" si="41"/>
        <v>60569</v>
      </c>
      <c r="CS9" s="72">
        <f t="shared" si="42"/>
        <v>26500</v>
      </c>
      <c r="CT9" s="72">
        <f t="shared" si="43"/>
        <v>25525</v>
      </c>
      <c r="CU9" s="72">
        <f t="shared" si="44"/>
        <v>0</v>
      </c>
      <c r="CV9" s="72">
        <f t="shared" si="45"/>
        <v>8544</v>
      </c>
      <c r="CW9" s="72">
        <f t="shared" si="46"/>
        <v>49184</v>
      </c>
      <c r="CX9" s="72">
        <f t="shared" si="47"/>
        <v>32063</v>
      </c>
      <c r="CY9" s="72">
        <f t="shared" si="48"/>
        <v>458</v>
      </c>
      <c r="CZ9" s="72">
        <f t="shared" si="49"/>
        <v>16663</v>
      </c>
      <c r="DA9" s="72">
        <f t="shared" si="50"/>
        <v>0</v>
      </c>
      <c r="DB9" s="72">
        <f t="shared" si="51"/>
        <v>195659</v>
      </c>
      <c r="DC9" s="72">
        <f t="shared" si="52"/>
        <v>165440</v>
      </c>
      <c r="DD9" s="72">
        <f t="shared" si="53"/>
        <v>16095</v>
      </c>
      <c r="DE9" s="72">
        <f t="shared" si="54"/>
        <v>12198</v>
      </c>
      <c r="DF9" s="72">
        <f t="shared" si="55"/>
        <v>1926</v>
      </c>
      <c r="DG9" s="72">
        <f t="shared" si="56"/>
        <v>444888</v>
      </c>
      <c r="DH9" s="72">
        <f t="shared" si="57"/>
        <v>0</v>
      </c>
      <c r="DI9" s="72">
        <f t="shared" si="58"/>
        <v>0</v>
      </c>
      <c r="DJ9" s="72">
        <f t="shared" si="59"/>
        <v>305412</v>
      </c>
    </row>
    <row r="10" spans="1:114" s="50" customFormat="1" ht="12" customHeight="1">
      <c r="A10" s="51" t="s">
        <v>106</v>
      </c>
      <c r="B10" s="64" t="s">
        <v>114</v>
      </c>
      <c r="C10" s="51" t="s">
        <v>115</v>
      </c>
      <c r="D10" s="72">
        <f t="shared" si="6"/>
        <v>930553</v>
      </c>
      <c r="E10" s="72">
        <f t="shared" si="7"/>
        <v>212405</v>
      </c>
      <c r="F10" s="72">
        <v>665</v>
      </c>
      <c r="G10" s="72">
        <v>0</v>
      </c>
      <c r="H10" s="72">
        <v>0</v>
      </c>
      <c r="I10" s="72">
        <v>196090</v>
      </c>
      <c r="J10" s="73" t="s">
        <v>109</v>
      </c>
      <c r="K10" s="72">
        <v>15650</v>
      </c>
      <c r="L10" s="72">
        <v>718148</v>
      </c>
      <c r="M10" s="72">
        <f t="shared" si="8"/>
        <v>249773</v>
      </c>
      <c r="N10" s="72">
        <f t="shared" si="9"/>
        <v>14156</v>
      </c>
      <c r="O10" s="72">
        <v>0</v>
      </c>
      <c r="P10" s="72">
        <v>0</v>
      </c>
      <c r="Q10" s="72">
        <v>0</v>
      </c>
      <c r="R10" s="72">
        <v>14087</v>
      </c>
      <c r="S10" s="73" t="s">
        <v>109</v>
      </c>
      <c r="T10" s="72">
        <v>69</v>
      </c>
      <c r="U10" s="72">
        <v>235617</v>
      </c>
      <c r="V10" s="72">
        <f t="shared" si="10"/>
        <v>1180326</v>
      </c>
      <c r="W10" s="72">
        <f t="shared" si="11"/>
        <v>226561</v>
      </c>
      <c r="X10" s="72">
        <f t="shared" si="12"/>
        <v>665</v>
      </c>
      <c r="Y10" s="72">
        <f t="shared" si="13"/>
        <v>0</v>
      </c>
      <c r="Z10" s="72">
        <f t="shared" si="14"/>
        <v>0</v>
      </c>
      <c r="AA10" s="72">
        <f t="shared" si="15"/>
        <v>210177</v>
      </c>
      <c r="AB10" s="73" t="s">
        <v>109</v>
      </c>
      <c r="AC10" s="72">
        <f t="shared" si="16"/>
        <v>15719</v>
      </c>
      <c r="AD10" s="72">
        <f t="shared" si="17"/>
        <v>953765</v>
      </c>
      <c r="AE10" s="72">
        <f t="shared" si="18"/>
        <v>2119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2119</v>
      </c>
      <c r="AL10" s="72">
        <v>0</v>
      </c>
      <c r="AM10" s="72">
        <f t="shared" si="20"/>
        <v>923175</v>
      </c>
      <c r="AN10" s="72">
        <f t="shared" si="21"/>
        <v>246883</v>
      </c>
      <c r="AO10" s="72">
        <v>69221</v>
      </c>
      <c r="AP10" s="72">
        <v>0</v>
      </c>
      <c r="AQ10" s="72">
        <v>160220</v>
      </c>
      <c r="AR10" s="72">
        <v>17442</v>
      </c>
      <c r="AS10" s="72">
        <f t="shared" si="22"/>
        <v>448786</v>
      </c>
      <c r="AT10" s="72">
        <v>0</v>
      </c>
      <c r="AU10" s="72">
        <v>426169</v>
      </c>
      <c r="AV10" s="72">
        <v>22617</v>
      </c>
      <c r="AW10" s="72">
        <v>0</v>
      </c>
      <c r="AX10" s="72">
        <f t="shared" si="23"/>
        <v>227506</v>
      </c>
      <c r="AY10" s="72">
        <v>227506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5259</v>
      </c>
      <c r="BF10" s="72">
        <f t="shared" si="24"/>
        <v>930553</v>
      </c>
      <c r="BG10" s="72">
        <f t="shared" si="25"/>
        <v>2835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2835</v>
      </c>
      <c r="BN10" s="72">
        <v>0</v>
      </c>
      <c r="BO10" s="72">
        <f t="shared" si="27"/>
        <v>246938</v>
      </c>
      <c r="BP10" s="72">
        <f t="shared" si="28"/>
        <v>85893</v>
      </c>
      <c r="BQ10" s="72">
        <v>49428</v>
      </c>
      <c r="BR10" s="72">
        <v>0</v>
      </c>
      <c r="BS10" s="72">
        <v>36465</v>
      </c>
      <c r="BT10" s="72">
        <v>0</v>
      </c>
      <c r="BU10" s="72">
        <f t="shared" si="29"/>
        <v>161045</v>
      </c>
      <c r="BV10" s="72">
        <v>0</v>
      </c>
      <c r="BW10" s="72">
        <v>161045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f t="shared" si="31"/>
        <v>249773</v>
      </c>
      <c r="CI10" s="72">
        <f t="shared" si="32"/>
        <v>4954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4954</v>
      </c>
      <c r="CP10" s="72">
        <f t="shared" si="39"/>
        <v>0</v>
      </c>
      <c r="CQ10" s="72">
        <f t="shared" si="40"/>
        <v>1170113</v>
      </c>
      <c r="CR10" s="72">
        <f t="shared" si="41"/>
        <v>332776</v>
      </c>
      <c r="CS10" s="72">
        <f t="shared" si="42"/>
        <v>118649</v>
      </c>
      <c r="CT10" s="72">
        <f t="shared" si="43"/>
        <v>0</v>
      </c>
      <c r="CU10" s="72">
        <f t="shared" si="44"/>
        <v>196685</v>
      </c>
      <c r="CV10" s="72">
        <f t="shared" si="45"/>
        <v>17442</v>
      </c>
      <c r="CW10" s="72">
        <f t="shared" si="46"/>
        <v>609831</v>
      </c>
      <c r="CX10" s="72">
        <f t="shared" si="47"/>
        <v>0</v>
      </c>
      <c r="CY10" s="72">
        <f t="shared" si="48"/>
        <v>587214</v>
      </c>
      <c r="CZ10" s="72">
        <f t="shared" si="49"/>
        <v>22617</v>
      </c>
      <c r="DA10" s="72">
        <f t="shared" si="50"/>
        <v>0</v>
      </c>
      <c r="DB10" s="72">
        <f t="shared" si="51"/>
        <v>227506</v>
      </c>
      <c r="DC10" s="72">
        <f t="shared" si="52"/>
        <v>227506</v>
      </c>
      <c r="DD10" s="72">
        <f t="shared" si="53"/>
        <v>0</v>
      </c>
      <c r="DE10" s="72">
        <f t="shared" si="54"/>
        <v>0</v>
      </c>
      <c r="DF10" s="72">
        <f t="shared" si="55"/>
        <v>0</v>
      </c>
      <c r="DG10" s="72">
        <f t="shared" si="56"/>
        <v>0</v>
      </c>
      <c r="DH10" s="72">
        <f t="shared" si="57"/>
        <v>0</v>
      </c>
      <c r="DI10" s="72">
        <f t="shared" si="58"/>
        <v>5259</v>
      </c>
      <c r="DJ10" s="72">
        <f t="shared" si="59"/>
        <v>1180326</v>
      </c>
    </row>
    <row r="11" spans="1:114" s="50" customFormat="1" ht="12" customHeight="1">
      <c r="A11" s="51" t="s">
        <v>106</v>
      </c>
      <c r="B11" s="64" t="s">
        <v>116</v>
      </c>
      <c r="C11" s="51" t="s">
        <v>117</v>
      </c>
      <c r="D11" s="72">
        <f t="shared" si="6"/>
        <v>1120421</v>
      </c>
      <c r="E11" s="72">
        <f t="shared" si="7"/>
        <v>51584</v>
      </c>
      <c r="F11" s="72">
        <v>0</v>
      </c>
      <c r="G11" s="72">
        <v>0</v>
      </c>
      <c r="H11" s="72">
        <v>0</v>
      </c>
      <c r="I11" s="72">
        <v>49421</v>
      </c>
      <c r="J11" s="73" t="s">
        <v>109</v>
      </c>
      <c r="K11" s="72">
        <v>2163</v>
      </c>
      <c r="L11" s="72">
        <v>1068837</v>
      </c>
      <c r="M11" s="72">
        <f t="shared" si="8"/>
        <v>470464</v>
      </c>
      <c r="N11" s="72">
        <f t="shared" si="9"/>
        <v>6611</v>
      </c>
      <c r="O11" s="72">
        <v>0</v>
      </c>
      <c r="P11" s="72">
        <v>0</v>
      </c>
      <c r="Q11" s="72">
        <v>0</v>
      </c>
      <c r="R11" s="72">
        <v>6583</v>
      </c>
      <c r="S11" s="73" t="s">
        <v>109</v>
      </c>
      <c r="T11" s="72">
        <v>28</v>
      </c>
      <c r="U11" s="72">
        <v>463853</v>
      </c>
      <c r="V11" s="72">
        <f t="shared" si="10"/>
        <v>1590885</v>
      </c>
      <c r="W11" s="72">
        <f t="shared" si="11"/>
        <v>58195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56004</v>
      </c>
      <c r="AB11" s="73" t="s">
        <v>109</v>
      </c>
      <c r="AC11" s="72">
        <f t="shared" si="16"/>
        <v>2191</v>
      </c>
      <c r="AD11" s="72">
        <f t="shared" si="17"/>
        <v>1532690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1120421</v>
      </c>
      <c r="AN11" s="72">
        <f t="shared" si="21"/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f t="shared" si="22"/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f t="shared" si="23"/>
        <v>1120421</v>
      </c>
      <c r="AY11" s="72">
        <v>205352</v>
      </c>
      <c r="AZ11" s="72">
        <v>877931</v>
      </c>
      <c r="BA11" s="72">
        <v>37138</v>
      </c>
      <c r="BB11" s="72">
        <v>0</v>
      </c>
      <c r="BC11" s="72">
        <v>0</v>
      </c>
      <c r="BD11" s="72">
        <v>0</v>
      </c>
      <c r="BE11" s="72">
        <v>0</v>
      </c>
      <c r="BF11" s="72">
        <f t="shared" si="24"/>
        <v>1120421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470464</v>
      </c>
      <c r="BP11" s="72">
        <f t="shared" si="28"/>
        <v>104053</v>
      </c>
      <c r="BQ11" s="72">
        <v>104053</v>
      </c>
      <c r="BR11" s="72">
        <v>0</v>
      </c>
      <c r="BS11" s="72">
        <v>0</v>
      </c>
      <c r="BT11" s="72">
        <v>0</v>
      </c>
      <c r="BU11" s="72">
        <f t="shared" si="29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0"/>
        <v>366411</v>
      </c>
      <c r="CA11" s="72">
        <v>6050</v>
      </c>
      <c r="CB11" s="72">
        <v>356040</v>
      </c>
      <c r="CC11" s="72">
        <v>4321</v>
      </c>
      <c r="CD11" s="72">
        <v>0</v>
      </c>
      <c r="CE11" s="72">
        <v>0</v>
      </c>
      <c r="CF11" s="72">
        <v>0</v>
      </c>
      <c r="CG11" s="72">
        <v>0</v>
      </c>
      <c r="CH11" s="72">
        <f t="shared" si="31"/>
        <v>470464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1590885</v>
      </c>
      <c r="CR11" s="72">
        <f t="shared" si="41"/>
        <v>104053</v>
      </c>
      <c r="CS11" s="72">
        <f t="shared" si="42"/>
        <v>104053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0</v>
      </c>
      <c r="CX11" s="72">
        <f t="shared" si="47"/>
        <v>0</v>
      </c>
      <c r="CY11" s="72">
        <f t="shared" si="48"/>
        <v>0</v>
      </c>
      <c r="CZ11" s="72">
        <f t="shared" si="49"/>
        <v>0</v>
      </c>
      <c r="DA11" s="72">
        <f t="shared" si="50"/>
        <v>0</v>
      </c>
      <c r="DB11" s="72">
        <f t="shared" si="51"/>
        <v>1486832</v>
      </c>
      <c r="DC11" s="72">
        <f t="shared" si="52"/>
        <v>211402</v>
      </c>
      <c r="DD11" s="72">
        <f t="shared" si="53"/>
        <v>1233971</v>
      </c>
      <c r="DE11" s="72">
        <f t="shared" si="54"/>
        <v>41459</v>
      </c>
      <c r="DF11" s="72">
        <f t="shared" si="55"/>
        <v>0</v>
      </c>
      <c r="DG11" s="72">
        <f t="shared" si="56"/>
        <v>0</v>
      </c>
      <c r="DH11" s="72">
        <f t="shared" si="57"/>
        <v>0</v>
      </c>
      <c r="DI11" s="72">
        <f t="shared" si="58"/>
        <v>0</v>
      </c>
      <c r="DJ11" s="72">
        <f t="shared" si="59"/>
        <v>1590885</v>
      </c>
    </row>
    <row r="12" spans="1:114" s="50" customFormat="1" ht="12" customHeight="1">
      <c r="A12" s="53" t="s">
        <v>106</v>
      </c>
      <c r="B12" s="54" t="s">
        <v>118</v>
      </c>
      <c r="C12" s="53" t="s">
        <v>119</v>
      </c>
      <c r="D12" s="74">
        <f t="shared" si="6"/>
        <v>323080</v>
      </c>
      <c r="E12" s="74">
        <f t="shared" si="7"/>
        <v>1659</v>
      </c>
      <c r="F12" s="74">
        <v>0</v>
      </c>
      <c r="G12" s="74">
        <v>0</v>
      </c>
      <c r="H12" s="74">
        <v>0</v>
      </c>
      <c r="I12" s="74">
        <v>0</v>
      </c>
      <c r="J12" s="75" t="s">
        <v>109</v>
      </c>
      <c r="K12" s="74">
        <v>1659</v>
      </c>
      <c r="L12" s="74">
        <v>321421</v>
      </c>
      <c r="M12" s="74">
        <f t="shared" si="8"/>
        <v>190536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109</v>
      </c>
      <c r="T12" s="74">
        <v>0</v>
      </c>
      <c r="U12" s="74">
        <v>190536</v>
      </c>
      <c r="V12" s="74">
        <f t="shared" si="10"/>
        <v>513616</v>
      </c>
      <c r="W12" s="74">
        <f t="shared" si="11"/>
        <v>1659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0</v>
      </c>
      <c r="AB12" s="75" t="s">
        <v>109</v>
      </c>
      <c r="AC12" s="74">
        <f t="shared" si="16"/>
        <v>1659</v>
      </c>
      <c r="AD12" s="74">
        <f t="shared" si="17"/>
        <v>511957</v>
      </c>
      <c r="AE12" s="74">
        <f t="shared" si="18"/>
        <v>4669</v>
      </c>
      <c r="AF12" s="74">
        <f t="shared" si="19"/>
        <v>4669</v>
      </c>
      <c r="AG12" s="74">
        <v>0</v>
      </c>
      <c r="AH12" s="74">
        <v>0</v>
      </c>
      <c r="AI12" s="74">
        <v>4669</v>
      </c>
      <c r="AJ12" s="74">
        <v>0</v>
      </c>
      <c r="AK12" s="74">
        <v>0</v>
      </c>
      <c r="AL12" s="74">
        <v>0</v>
      </c>
      <c r="AM12" s="74">
        <f t="shared" si="20"/>
        <v>189176</v>
      </c>
      <c r="AN12" s="74">
        <f t="shared" si="21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2"/>
        <v>15421</v>
      </c>
      <c r="AT12" s="74">
        <v>0</v>
      </c>
      <c r="AU12" s="74">
        <v>58</v>
      </c>
      <c r="AV12" s="74">
        <v>15363</v>
      </c>
      <c r="AW12" s="74">
        <v>0</v>
      </c>
      <c r="AX12" s="74">
        <f t="shared" si="23"/>
        <v>173755</v>
      </c>
      <c r="AY12" s="74">
        <v>144355</v>
      </c>
      <c r="AZ12" s="74">
        <v>230</v>
      </c>
      <c r="BA12" s="74">
        <v>29170</v>
      </c>
      <c r="BB12" s="74">
        <v>0</v>
      </c>
      <c r="BC12" s="74">
        <v>129235</v>
      </c>
      <c r="BD12" s="74">
        <v>0</v>
      </c>
      <c r="BE12" s="74">
        <v>0</v>
      </c>
      <c r="BF12" s="74">
        <f t="shared" si="24"/>
        <v>193845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0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190536</v>
      </c>
      <c r="CF12" s="74">
        <v>0</v>
      </c>
      <c r="CG12" s="74">
        <v>0</v>
      </c>
      <c r="CH12" s="74">
        <f t="shared" si="31"/>
        <v>0</v>
      </c>
      <c r="CI12" s="74">
        <f t="shared" si="32"/>
        <v>4669</v>
      </c>
      <c r="CJ12" s="74">
        <f t="shared" si="33"/>
        <v>4669</v>
      </c>
      <c r="CK12" s="74">
        <f t="shared" si="34"/>
        <v>0</v>
      </c>
      <c r="CL12" s="74">
        <f t="shared" si="35"/>
        <v>0</v>
      </c>
      <c r="CM12" s="74">
        <f t="shared" si="36"/>
        <v>4669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189176</v>
      </c>
      <c r="CR12" s="74">
        <f t="shared" si="41"/>
        <v>0</v>
      </c>
      <c r="CS12" s="74">
        <f t="shared" si="42"/>
        <v>0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15421</v>
      </c>
      <c r="CX12" s="74">
        <f t="shared" si="47"/>
        <v>0</v>
      </c>
      <c r="CY12" s="74">
        <f t="shared" si="48"/>
        <v>58</v>
      </c>
      <c r="CZ12" s="74">
        <f t="shared" si="49"/>
        <v>15363</v>
      </c>
      <c r="DA12" s="74">
        <f t="shared" si="50"/>
        <v>0</v>
      </c>
      <c r="DB12" s="74">
        <f t="shared" si="51"/>
        <v>173755</v>
      </c>
      <c r="DC12" s="74">
        <f t="shared" si="52"/>
        <v>144355</v>
      </c>
      <c r="DD12" s="74">
        <f t="shared" si="53"/>
        <v>230</v>
      </c>
      <c r="DE12" s="74">
        <f t="shared" si="54"/>
        <v>29170</v>
      </c>
      <c r="DF12" s="74">
        <f t="shared" si="55"/>
        <v>0</v>
      </c>
      <c r="DG12" s="74">
        <f t="shared" si="56"/>
        <v>319771</v>
      </c>
      <c r="DH12" s="74">
        <f t="shared" si="57"/>
        <v>0</v>
      </c>
      <c r="DI12" s="74">
        <f t="shared" si="58"/>
        <v>0</v>
      </c>
      <c r="DJ12" s="74">
        <f t="shared" si="59"/>
        <v>193845</v>
      </c>
    </row>
    <row r="13" spans="1:114" s="50" customFormat="1" ht="12" customHeight="1">
      <c r="A13" s="53" t="s">
        <v>106</v>
      </c>
      <c r="B13" s="54" t="s">
        <v>120</v>
      </c>
      <c r="C13" s="53" t="s">
        <v>121</v>
      </c>
      <c r="D13" s="74">
        <f t="shared" si="6"/>
        <v>568348</v>
      </c>
      <c r="E13" s="74">
        <f t="shared" si="7"/>
        <v>59781</v>
      </c>
      <c r="F13" s="74">
        <v>0</v>
      </c>
      <c r="G13" s="74">
        <v>0</v>
      </c>
      <c r="H13" s="74">
        <v>0</v>
      </c>
      <c r="I13" s="74">
        <v>59781</v>
      </c>
      <c r="J13" s="75" t="s">
        <v>109</v>
      </c>
      <c r="K13" s="74">
        <v>0</v>
      </c>
      <c r="L13" s="74">
        <v>508567</v>
      </c>
      <c r="M13" s="74">
        <f t="shared" si="8"/>
        <v>154444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5" t="s">
        <v>109</v>
      </c>
      <c r="T13" s="74">
        <v>0</v>
      </c>
      <c r="U13" s="74">
        <v>154444</v>
      </c>
      <c r="V13" s="74">
        <f t="shared" si="10"/>
        <v>722792</v>
      </c>
      <c r="W13" s="74">
        <f t="shared" si="11"/>
        <v>59781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59781</v>
      </c>
      <c r="AB13" s="75" t="s">
        <v>109</v>
      </c>
      <c r="AC13" s="74">
        <f t="shared" si="16"/>
        <v>0</v>
      </c>
      <c r="AD13" s="74">
        <f t="shared" si="17"/>
        <v>663011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51601</v>
      </c>
      <c r="AM13" s="74">
        <f t="shared" si="20"/>
        <v>200453</v>
      </c>
      <c r="AN13" s="74">
        <f t="shared" si="21"/>
        <v>11551</v>
      </c>
      <c r="AO13" s="74">
        <v>11551</v>
      </c>
      <c r="AP13" s="74">
        <v>0</v>
      </c>
      <c r="AQ13" s="74">
        <v>0</v>
      </c>
      <c r="AR13" s="74">
        <v>0</v>
      </c>
      <c r="AS13" s="74">
        <f t="shared" si="22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3"/>
        <v>188902</v>
      </c>
      <c r="AY13" s="74">
        <v>178314</v>
      </c>
      <c r="AZ13" s="74">
        <v>0</v>
      </c>
      <c r="BA13" s="74">
        <v>0</v>
      </c>
      <c r="BB13" s="74">
        <v>10588</v>
      </c>
      <c r="BC13" s="74">
        <v>316294</v>
      </c>
      <c r="BD13" s="74">
        <v>0</v>
      </c>
      <c r="BE13" s="74">
        <v>0</v>
      </c>
      <c r="BF13" s="74">
        <f t="shared" si="24"/>
        <v>200453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1230</v>
      </c>
      <c r="BO13" s="74">
        <f t="shared" si="27"/>
        <v>0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153214</v>
      </c>
      <c r="CF13" s="74">
        <v>0</v>
      </c>
      <c r="CG13" s="74">
        <v>0</v>
      </c>
      <c r="CH13" s="74">
        <f t="shared" si="31"/>
        <v>0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52831</v>
      </c>
      <c r="CQ13" s="74">
        <f t="shared" si="40"/>
        <v>200453</v>
      </c>
      <c r="CR13" s="74">
        <f t="shared" si="41"/>
        <v>11551</v>
      </c>
      <c r="CS13" s="74">
        <f t="shared" si="42"/>
        <v>11551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0</v>
      </c>
      <c r="CX13" s="74">
        <f t="shared" si="47"/>
        <v>0</v>
      </c>
      <c r="CY13" s="74">
        <f t="shared" si="48"/>
        <v>0</v>
      </c>
      <c r="CZ13" s="74">
        <f t="shared" si="49"/>
        <v>0</v>
      </c>
      <c r="DA13" s="74">
        <f t="shared" si="50"/>
        <v>0</v>
      </c>
      <c r="DB13" s="74">
        <f t="shared" si="51"/>
        <v>188902</v>
      </c>
      <c r="DC13" s="74">
        <f t="shared" si="52"/>
        <v>178314</v>
      </c>
      <c r="DD13" s="74">
        <f t="shared" si="53"/>
        <v>0</v>
      </c>
      <c r="DE13" s="74">
        <f t="shared" si="54"/>
        <v>0</v>
      </c>
      <c r="DF13" s="74">
        <f t="shared" si="55"/>
        <v>10588</v>
      </c>
      <c r="DG13" s="74">
        <f t="shared" si="56"/>
        <v>469508</v>
      </c>
      <c r="DH13" s="74">
        <f t="shared" si="57"/>
        <v>0</v>
      </c>
      <c r="DI13" s="74">
        <f t="shared" si="58"/>
        <v>0</v>
      </c>
      <c r="DJ13" s="74">
        <f t="shared" si="59"/>
        <v>200453</v>
      </c>
    </row>
    <row r="14" spans="1:114" s="50" customFormat="1" ht="12" customHeight="1">
      <c r="A14" s="53" t="s">
        <v>106</v>
      </c>
      <c r="B14" s="54" t="s">
        <v>122</v>
      </c>
      <c r="C14" s="53" t="s">
        <v>123</v>
      </c>
      <c r="D14" s="74">
        <f t="shared" si="6"/>
        <v>454947</v>
      </c>
      <c r="E14" s="74">
        <f t="shared" si="7"/>
        <v>288</v>
      </c>
      <c r="F14" s="74">
        <v>0</v>
      </c>
      <c r="G14" s="74">
        <v>0</v>
      </c>
      <c r="H14" s="74">
        <v>0</v>
      </c>
      <c r="I14" s="74">
        <v>288</v>
      </c>
      <c r="J14" s="75" t="s">
        <v>109</v>
      </c>
      <c r="K14" s="74">
        <v>0</v>
      </c>
      <c r="L14" s="74">
        <v>454659</v>
      </c>
      <c r="M14" s="74">
        <f t="shared" si="8"/>
        <v>145012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109</v>
      </c>
      <c r="T14" s="74">
        <v>0</v>
      </c>
      <c r="U14" s="74">
        <v>145012</v>
      </c>
      <c r="V14" s="74">
        <f t="shared" si="10"/>
        <v>599959</v>
      </c>
      <c r="W14" s="74">
        <f t="shared" si="11"/>
        <v>288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288</v>
      </c>
      <c r="AB14" s="75" t="s">
        <v>109</v>
      </c>
      <c r="AC14" s="74">
        <f t="shared" si="16"/>
        <v>0</v>
      </c>
      <c r="AD14" s="74">
        <f t="shared" si="17"/>
        <v>599671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4143</v>
      </c>
      <c r="AN14" s="74">
        <f t="shared" si="21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2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3"/>
        <v>4143</v>
      </c>
      <c r="AY14" s="74">
        <v>0</v>
      </c>
      <c r="AZ14" s="74">
        <v>0</v>
      </c>
      <c r="BA14" s="74">
        <v>3452</v>
      </c>
      <c r="BB14" s="74">
        <v>691</v>
      </c>
      <c r="BC14" s="74">
        <v>450804</v>
      </c>
      <c r="BD14" s="74">
        <v>0</v>
      </c>
      <c r="BE14" s="74">
        <v>0</v>
      </c>
      <c r="BF14" s="74">
        <f t="shared" si="24"/>
        <v>4143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145012</v>
      </c>
      <c r="CF14" s="74">
        <v>0</v>
      </c>
      <c r="CG14" s="74">
        <v>0</v>
      </c>
      <c r="CH14" s="74">
        <f t="shared" si="31"/>
        <v>0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4143</v>
      </c>
      <c r="CR14" s="74">
        <f t="shared" si="41"/>
        <v>0</v>
      </c>
      <c r="CS14" s="74">
        <f t="shared" si="42"/>
        <v>0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0</v>
      </c>
      <c r="CX14" s="74">
        <f t="shared" si="47"/>
        <v>0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4143</v>
      </c>
      <c r="DC14" s="74">
        <f t="shared" si="52"/>
        <v>0</v>
      </c>
      <c r="DD14" s="74">
        <f t="shared" si="53"/>
        <v>0</v>
      </c>
      <c r="DE14" s="74">
        <f t="shared" si="54"/>
        <v>3452</v>
      </c>
      <c r="DF14" s="74">
        <f t="shared" si="55"/>
        <v>691</v>
      </c>
      <c r="DG14" s="74">
        <f t="shared" si="56"/>
        <v>595816</v>
      </c>
      <c r="DH14" s="74">
        <f t="shared" si="57"/>
        <v>0</v>
      </c>
      <c r="DI14" s="74">
        <f t="shared" si="58"/>
        <v>0</v>
      </c>
      <c r="DJ14" s="74">
        <f t="shared" si="59"/>
        <v>4143</v>
      </c>
    </row>
    <row r="15" spans="1:114" s="50" customFormat="1" ht="12" customHeight="1">
      <c r="A15" s="53" t="s">
        <v>106</v>
      </c>
      <c r="B15" s="54" t="s">
        <v>124</v>
      </c>
      <c r="C15" s="53" t="s">
        <v>125</v>
      </c>
      <c r="D15" s="74">
        <f t="shared" si="6"/>
        <v>1062384</v>
      </c>
      <c r="E15" s="74">
        <f t="shared" si="7"/>
        <v>215847</v>
      </c>
      <c r="F15" s="74">
        <v>0</v>
      </c>
      <c r="G15" s="74">
        <v>0</v>
      </c>
      <c r="H15" s="74">
        <v>0</v>
      </c>
      <c r="I15" s="74">
        <v>64007</v>
      </c>
      <c r="J15" s="75" t="s">
        <v>109</v>
      </c>
      <c r="K15" s="74">
        <v>151840</v>
      </c>
      <c r="L15" s="74">
        <v>846537</v>
      </c>
      <c r="M15" s="74">
        <f t="shared" si="8"/>
        <v>238530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109</v>
      </c>
      <c r="T15" s="74">
        <v>0</v>
      </c>
      <c r="U15" s="74">
        <v>238530</v>
      </c>
      <c r="V15" s="74">
        <f t="shared" si="10"/>
        <v>1300914</v>
      </c>
      <c r="W15" s="74">
        <f t="shared" si="11"/>
        <v>215847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64007</v>
      </c>
      <c r="AB15" s="75" t="s">
        <v>109</v>
      </c>
      <c r="AC15" s="74">
        <f t="shared" si="16"/>
        <v>151840</v>
      </c>
      <c r="AD15" s="74">
        <f t="shared" si="17"/>
        <v>1085067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925044</v>
      </c>
      <c r="AN15" s="74">
        <f t="shared" si="21"/>
        <v>257473</v>
      </c>
      <c r="AO15" s="74">
        <v>117008</v>
      </c>
      <c r="AP15" s="74">
        <v>1766</v>
      </c>
      <c r="AQ15" s="74">
        <v>138398</v>
      </c>
      <c r="AR15" s="74">
        <v>301</v>
      </c>
      <c r="AS15" s="74">
        <f t="shared" si="22"/>
        <v>301713</v>
      </c>
      <c r="AT15" s="74">
        <v>1032</v>
      </c>
      <c r="AU15" s="74">
        <v>240080</v>
      </c>
      <c r="AV15" s="74">
        <v>60601</v>
      </c>
      <c r="AW15" s="74">
        <v>0</v>
      </c>
      <c r="AX15" s="74">
        <f t="shared" si="23"/>
        <v>365858</v>
      </c>
      <c r="AY15" s="74">
        <v>266113</v>
      </c>
      <c r="AZ15" s="74">
        <v>1193</v>
      </c>
      <c r="BA15" s="74">
        <v>29998</v>
      </c>
      <c r="BB15" s="74">
        <v>68554</v>
      </c>
      <c r="BC15" s="74">
        <v>0</v>
      </c>
      <c r="BD15" s="74">
        <v>0</v>
      </c>
      <c r="BE15" s="74">
        <v>137340</v>
      </c>
      <c r="BF15" s="74">
        <f t="shared" si="24"/>
        <v>1062384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0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238530</v>
      </c>
      <c r="CF15" s="74">
        <v>0</v>
      </c>
      <c r="CG15" s="74">
        <v>0</v>
      </c>
      <c r="CH15" s="74">
        <f t="shared" si="31"/>
        <v>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925044</v>
      </c>
      <c r="CR15" s="74">
        <f t="shared" si="41"/>
        <v>257473</v>
      </c>
      <c r="CS15" s="74">
        <f t="shared" si="42"/>
        <v>117008</v>
      </c>
      <c r="CT15" s="74">
        <f t="shared" si="43"/>
        <v>1766</v>
      </c>
      <c r="CU15" s="74">
        <f t="shared" si="44"/>
        <v>138398</v>
      </c>
      <c r="CV15" s="74">
        <f t="shared" si="45"/>
        <v>301</v>
      </c>
      <c r="CW15" s="74">
        <f t="shared" si="46"/>
        <v>301713</v>
      </c>
      <c r="CX15" s="74">
        <f t="shared" si="47"/>
        <v>1032</v>
      </c>
      <c r="CY15" s="74">
        <f t="shared" si="48"/>
        <v>240080</v>
      </c>
      <c r="CZ15" s="74">
        <f t="shared" si="49"/>
        <v>60601</v>
      </c>
      <c r="DA15" s="74">
        <f t="shared" si="50"/>
        <v>0</v>
      </c>
      <c r="DB15" s="74">
        <f t="shared" si="51"/>
        <v>365858</v>
      </c>
      <c r="DC15" s="74">
        <f t="shared" si="52"/>
        <v>266113</v>
      </c>
      <c r="DD15" s="74">
        <f t="shared" si="53"/>
        <v>1193</v>
      </c>
      <c r="DE15" s="74">
        <f t="shared" si="54"/>
        <v>29998</v>
      </c>
      <c r="DF15" s="74">
        <f t="shared" si="55"/>
        <v>68554</v>
      </c>
      <c r="DG15" s="74">
        <f t="shared" si="56"/>
        <v>238530</v>
      </c>
      <c r="DH15" s="74">
        <f t="shared" si="57"/>
        <v>0</v>
      </c>
      <c r="DI15" s="74">
        <f t="shared" si="58"/>
        <v>137340</v>
      </c>
      <c r="DJ15" s="74">
        <f t="shared" si="59"/>
        <v>1062384</v>
      </c>
    </row>
    <row r="16" spans="1:114" s="50" customFormat="1" ht="12" customHeight="1">
      <c r="A16" s="53" t="s">
        <v>106</v>
      </c>
      <c r="B16" s="54" t="s">
        <v>126</v>
      </c>
      <c r="C16" s="53" t="s">
        <v>127</v>
      </c>
      <c r="D16" s="74">
        <f t="shared" si="6"/>
        <v>311012</v>
      </c>
      <c r="E16" s="74">
        <f t="shared" si="7"/>
        <v>71442</v>
      </c>
      <c r="F16" s="74">
        <v>0</v>
      </c>
      <c r="G16" s="74">
        <v>0</v>
      </c>
      <c r="H16" s="74">
        <v>0</v>
      </c>
      <c r="I16" s="74">
        <v>71424</v>
      </c>
      <c r="J16" s="75" t="s">
        <v>109</v>
      </c>
      <c r="K16" s="74">
        <v>18</v>
      </c>
      <c r="L16" s="74">
        <v>239570</v>
      </c>
      <c r="M16" s="74">
        <f t="shared" si="8"/>
        <v>120901</v>
      </c>
      <c r="N16" s="74">
        <f t="shared" si="9"/>
        <v>1596</v>
      </c>
      <c r="O16" s="74">
        <v>0</v>
      </c>
      <c r="P16" s="74">
        <v>0</v>
      </c>
      <c r="Q16" s="74">
        <v>0</v>
      </c>
      <c r="R16" s="74">
        <v>1596</v>
      </c>
      <c r="S16" s="75" t="s">
        <v>109</v>
      </c>
      <c r="T16" s="74">
        <v>0</v>
      </c>
      <c r="U16" s="74">
        <v>119305</v>
      </c>
      <c r="V16" s="74">
        <f t="shared" si="10"/>
        <v>431913</v>
      </c>
      <c r="W16" s="74">
        <f t="shared" si="11"/>
        <v>73038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73020</v>
      </c>
      <c r="AB16" s="75" t="s">
        <v>109</v>
      </c>
      <c r="AC16" s="74">
        <f t="shared" si="16"/>
        <v>18</v>
      </c>
      <c r="AD16" s="74">
        <f t="shared" si="17"/>
        <v>358875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296655</v>
      </c>
      <c r="AN16" s="74">
        <f t="shared" si="21"/>
        <v>75601</v>
      </c>
      <c r="AO16" s="74">
        <v>75601</v>
      </c>
      <c r="AP16" s="74">
        <v>0</v>
      </c>
      <c r="AQ16" s="74">
        <v>0</v>
      </c>
      <c r="AR16" s="74">
        <v>0</v>
      </c>
      <c r="AS16" s="74">
        <f t="shared" si="22"/>
        <v>112985</v>
      </c>
      <c r="AT16" s="74">
        <v>0</v>
      </c>
      <c r="AU16" s="74">
        <v>95039</v>
      </c>
      <c r="AV16" s="74">
        <v>17946</v>
      </c>
      <c r="AW16" s="74">
        <v>0</v>
      </c>
      <c r="AX16" s="74">
        <f t="shared" si="23"/>
        <v>108069</v>
      </c>
      <c r="AY16" s="74">
        <v>77703</v>
      </c>
      <c r="AZ16" s="74">
        <v>30366</v>
      </c>
      <c r="BA16" s="74">
        <v>0</v>
      </c>
      <c r="BB16" s="74">
        <v>0</v>
      </c>
      <c r="BC16" s="74">
        <v>0</v>
      </c>
      <c r="BD16" s="74">
        <v>0</v>
      </c>
      <c r="BE16" s="74">
        <v>14357</v>
      </c>
      <c r="BF16" s="74">
        <f t="shared" si="24"/>
        <v>311012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38469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16683</v>
      </c>
      <c r="BV16" s="74">
        <v>0</v>
      </c>
      <c r="BW16" s="74">
        <v>16683</v>
      </c>
      <c r="BX16" s="74">
        <v>0</v>
      </c>
      <c r="BY16" s="74">
        <v>0</v>
      </c>
      <c r="BZ16" s="74">
        <f t="shared" si="30"/>
        <v>21786</v>
      </c>
      <c r="CA16" s="74">
        <v>0</v>
      </c>
      <c r="CB16" s="74">
        <v>21786</v>
      </c>
      <c r="CC16" s="74">
        <v>0</v>
      </c>
      <c r="CD16" s="74">
        <v>0</v>
      </c>
      <c r="CE16" s="74">
        <v>82314</v>
      </c>
      <c r="CF16" s="74">
        <v>0</v>
      </c>
      <c r="CG16" s="74">
        <v>118</v>
      </c>
      <c r="CH16" s="74">
        <f t="shared" si="31"/>
        <v>38587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335124</v>
      </c>
      <c r="CR16" s="74">
        <f t="shared" si="41"/>
        <v>75601</v>
      </c>
      <c r="CS16" s="74">
        <f t="shared" si="42"/>
        <v>75601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129668</v>
      </c>
      <c r="CX16" s="74">
        <f t="shared" si="47"/>
        <v>0</v>
      </c>
      <c r="CY16" s="74">
        <f t="shared" si="48"/>
        <v>111722</v>
      </c>
      <c r="CZ16" s="74">
        <f t="shared" si="49"/>
        <v>17946</v>
      </c>
      <c r="DA16" s="74">
        <f t="shared" si="50"/>
        <v>0</v>
      </c>
      <c r="DB16" s="74">
        <f t="shared" si="51"/>
        <v>129855</v>
      </c>
      <c r="DC16" s="74">
        <f t="shared" si="52"/>
        <v>77703</v>
      </c>
      <c r="DD16" s="74">
        <f t="shared" si="53"/>
        <v>52152</v>
      </c>
      <c r="DE16" s="74">
        <f t="shared" si="54"/>
        <v>0</v>
      </c>
      <c r="DF16" s="74">
        <f t="shared" si="55"/>
        <v>0</v>
      </c>
      <c r="DG16" s="74">
        <f t="shared" si="56"/>
        <v>82314</v>
      </c>
      <c r="DH16" s="74">
        <f t="shared" si="57"/>
        <v>0</v>
      </c>
      <c r="DI16" s="74">
        <f t="shared" si="58"/>
        <v>14475</v>
      </c>
      <c r="DJ16" s="74">
        <f t="shared" si="59"/>
        <v>349599</v>
      </c>
    </row>
    <row r="17" spans="1:114" s="50" customFormat="1" ht="12" customHeight="1">
      <c r="A17" s="53" t="s">
        <v>106</v>
      </c>
      <c r="B17" s="54" t="s">
        <v>128</v>
      </c>
      <c r="C17" s="53" t="s">
        <v>129</v>
      </c>
      <c r="D17" s="74">
        <f t="shared" si="6"/>
        <v>756736</v>
      </c>
      <c r="E17" s="74">
        <f t="shared" si="7"/>
        <v>128634</v>
      </c>
      <c r="F17" s="74">
        <v>0</v>
      </c>
      <c r="G17" s="74">
        <v>0</v>
      </c>
      <c r="H17" s="74">
        <v>0</v>
      </c>
      <c r="I17" s="74">
        <v>123150</v>
      </c>
      <c r="J17" s="75" t="s">
        <v>109</v>
      </c>
      <c r="K17" s="74">
        <v>5484</v>
      </c>
      <c r="L17" s="74">
        <v>628102</v>
      </c>
      <c r="M17" s="74">
        <f t="shared" si="8"/>
        <v>224524</v>
      </c>
      <c r="N17" s="74">
        <f t="shared" si="9"/>
        <v>77</v>
      </c>
      <c r="O17" s="74">
        <v>0</v>
      </c>
      <c r="P17" s="74">
        <v>0</v>
      </c>
      <c r="Q17" s="74">
        <v>0</v>
      </c>
      <c r="R17" s="74">
        <v>0</v>
      </c>
      <c r="S17" s="75" t="s">
        <v>109</v>
      </c>
      <c r="T17" s="74">
        <v>77</v>
      </c>
      <c r="U17" s="74">
        <v>224447</v>
      </c>
      <c r="V17" s="74">
        <f t="shared" si="10"/>
        <v>981260</v>
      </c>
      <c r="W17" s="74">
        <f t="shared" si="11"/>
        <v>128711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123150</v>
      </c>
      <c r="AB17" s="75" t="s">
        <v>109</v>
      </c>
      <c r="AC17" s="74">
        <f t="shared" si="16"/>
        <v>5561</v>
      </c>
      <c r="AD17" s="74">
        <f t="shared" si="17"/>
        <v>852549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2333</v>
      </c>
      <c r="AM17" s="74">
        <f t="shared" si="20"/>
        <v>302095</v>
      </c>
      <c r="AN17" s="74">
        <f t="shared" si="21"/>
        <v>97920</v>
      </c>
      <c r="AO17" s="74">
        <v>97920</v>
      </c>
      <c r="AP17" s="74">
        <v>0</v>
      </c>
      <c r="AQ17" s="74">
        <v>0</v>
      </c>
      <c r="AR17" s="74">
        <v>0</v>
      </c>
      <c r="AS17" s="74">
        <f t="shared" si="22"/>
        <v>11601</v>
      </c>
      <c r="AT17" s="74">
        <v>300</v>
      </c>
      <c r="AU17" s="74">
        <v>0</v>
      </c>
      <c r="AV17" s="74">
        <v>11301</v>
      </c>
      <c r="AW17" s="74">
        <v>0</v>
      </c>
      <c r="AX17" s="74">
        <f t="shared" si="23"/>
        <v>192574</v>
      </c>
      <c r="AY17" s="74">
        <v>161847</v>
      </c>
      <c r="AZ17" s="74">
        <v>0</v>
      </c>
      <c r="BA17" s="74">
        <v>4547</v>
      </c>
      <c r="BB17" s="74">
        <v>26180</v>
      </c>
      <c r="BC17" s="74">
        <v>438519</v>
      </c>
      <c r="BD17" s="74">
        <v>0</v>
      </c>
      <c r="BE17" s="74">
        <v>13789</v>
      </c>
      <c r="BF17" s="74">
        <f t="shared" si="24"/>
        <v>315884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16094</v>
      </c>
      <c r="BP17" s="74">
        <f t="shared" si="28"/>
        <v>15065</v>
      </c>
      <c r="BQ17" s="74">
        <v>15065</v>
      </c>
      <c r="BR17" s="74">
        <v>0</v>
      </c>
      <c r="BS17" s="74">
        <v>0</v>
      </c>
      <c r="BT17" s="74">
        <v>0</v>
      </c>
      <c r="BU17" s="74">
        <f t="shared" si="29"/>
        <v>734</v>
      </c>
      <c r="BV17" s="74">
        <v>0</v>
      </c>
      <c r="BW17" s="74">
        <v>0</v>
      </c>
      <c r="BX17" s="74">
        <v>734</v>
      </c>
      <c r="BY17" s="74">
        <v>0</v>
      </c>
      <c r="BZ17" s="74">
        <f t="shared" si="30"/>
        <v>295</v>
      </c>
      <c r="CA17" s="74">
        <v>0</v>
      </c>
      <c r="CB17" s="74">
        <v>0</v>
      </c>
      <c r="CC17" s="74">
        <v>295</v>
      </c>
      <c r="CD17" s="74">
        <v>0</v>
      </c>
      <c r="CE17" s="74">
        <v>208430</v>
      </c>
      <c r="CF17" s="74">
        <v>0</v>
      </c>
      <c r="CG17" s="74">
        <v>0</v>
      </c>
      <c r="CH17" s="74">
        <f t="shared" si="31"/>
        <v>16094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2333</v>
      </c>
      <c r="CQ17" s="74">
        <f t="shared" si="40"/>
        <v>318189</v>
      </c>
      <c r="CR17" s="74">
        <f t="shared" si="41"/>
        <v>112985</v>
      </c>
      <c r="CS17" s="74">
        <f t="shared" si="42"/>
        <v>112985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12335</v>
      </c>
      <c r="CX17" s="74">
        <f t="shared" si="47"/>
        <v>300</v>
      </c>
      <c r="CY17" s="74">
        <f t="shared" si="48"/>
        <v>0</v>
      </c>
      <c r="CZ17" s="74">
        <f t="shared" si="49"/>
        <v>12035</v>
      </c>
      <c r="DA17" s="74">
        <f t="shared" si="50"/>
        <v>0</v>
      </c>
      <c r="DB17" s="74">
        <f t="shared" si="51"/>
        <v>192869</v>
      </c>
      <c r="DC17" s="74">
        <f t="shared" si="52"/>
        <v>161847</v>
      </c>
      <c r="DD17" s="74">
        <f t="shared" si="53"/>
        <v>0</v>
      </c>
      <c r="DE17" s="74">
        <f t="shared" si="54"/>
        <v>4842</v>
      </c>
      <c r="DF17" s="74">
        <f t="shared" si="55"/>
        <v>26180</v>
      </c>
      <c r="DG17" s="74">
        <f t="shared" si="56"/>
        <v>646949</v>
      </c>
      <c r="DH17" s="74">
        <f t="shared" si="57"/>
        <v>0</v>
      </c>
      <c r="DI17" s="74">
        <f t="shared" si="58"/>
        <v>13789</v>
      </c>
      <c r="DJ17" s="74">
        <f t="shared" si="59"/>
        <v>331978</v>
      </c>
    </row>
    <row r="18" spans="1:114" s="50" customFormat="1" ht="12" customHeight="1">
      <c r="A18" s="53" t="s">
        <v>106</v>
      </c>
      <c r="B18" s="54" t="s">
        <v>130</v>
      </c>
      <c r="C18" s="53" t="s">
        <v>131</v>
      </c>
      <c r="D18" s="74">
        <f t="shared" si="6"/>
        <v>434306</v>
      </c>
      <c r="E18" s="74">
        <f t="shared" si="7"/>
        <v>48156</v>
      </c>
      <c r="F18" s="74">
        <v>0</v>
      </c>
      <c r="G18" s="74">
        <v>2098</v>
      </c>
      <c r="H18" s="74">
        <v>0</v>
      </c>
      <c r="I18" s="74">
        <v>15983</v>
      </c>
      <c r="J18" s="75" t="s">
        <v>109</v>
      </c>
      <c r="K18" s="74">
        <v>30075</v>
      </c>
      <c r="L18" s="74">
        <v>386150</v>
      </c>
      <c r="M18" s="74">
        <f t="shared" si="8"/>
        <v>141490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109</v>
      </c>
      <c r="T18" s="74">
        <v>0</v>
      </c>
      <c r="U18" s="74">
        <v>141490</v>
      </c>
      <c r="V18" s="74">
        <f t="shared" si="10"/>
        <v>575796</v>
      </c>
      <c r="W18" s="74">
        <f t="shared" si="11"/>
        <v>48156</v>
      </c>
      <c r="X18" s="74">
        <f t="shared" si="12"/>
        <v>0</v>
      </c>
      <c r="Y18" s="74">
        <f t="shared" si="13"/>
        <v>2098</v>
      </c>
      <c r="Z18" s="74">
        <f t="shared" si="14"/>
        <v>0</v>
      </c>
      <c r="AA18" s="74">
        <f t="shared" si="15"/>
        <v>15983</v>
      </c>
      <c r="AB18" s="75" t="s">
        <v>109</v>
      </c>
      <c r="AC18" s="74">
        <f t="shared" si="16"/>
        <v>30075</v>
      </c>
      <c r="AD18" s="74">
        <f t="shared" si="17"/>
        <v>527640</v>
      </c>
      <c r="AE18" s="74">
        <f t="shared" si="18"/>
        <v>58806</v>
      </c>
      <c r="AF18" s="74">
        <f t="shared" si="19"/>
        <v>58806</v>
      </c>
      <c r="AG18" s="74">
        <v>0</v>
      </c>
      <c r="AH18" s="74">
        <v>58806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285298</v>
      </c>
      <c r="AN18" s="74">
        <f t="shared" si="21"/>
        <v>99708</v>
      </c>
      <c r="AO18" s="74">
        <v>80779</v>
      </c>
      <c r="AP18" s="74">
        <v>0</v>
      </c>
      <c r="AQ18" s="74">
        <v>18929</v>
      </c>
      <c r="AR18" s="74">
        <v>0</v>
      </c>
      <c r="AS18" s="74">
        <f t="shared" si="22"/>
        <v>69606</v>
      </c>
      <c r="AT18" s="74">
        <v>8345</v>
      </c>
      <c r="AU18" s="74">
        <v>58162</v>
      </c>
      <c r="AV18" s="74">
        <v>3099</v>
      </c>
      <c r="AW18" s="74">
        <v>0</v>
      </c>
      <c r="AX18" s="74">
        <f t="shared" si="23"/>
        <v>115984</v>
      </c>
      <c r="AY18" s="74">
        <v>80858</v>
      </c>
      <c r="AZ18" s="74">
        <v>29580</v>
      </c>
      <c r="BA18" s="74">
        <v>5546</v>
      </c>
      <c r="BB18" s="74">
        <v>0</v>
      </c>
      <c r="BC18" s="74">
        <v>89699</v>
      </c>
      <c r="BD18" s="74">
        <v>0</v>
      </c>
      <c r="BE18" s="74">
        <v>503</v>
      </c>
      <c r="BF18" s="74">
        <f t="shared" si="24"/>
        <v>344607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141490</v>
      </c>
      <c r="CF18" s="74">
        <v>0</v>
      </c>
      <c r="CG18" s="74">
        <v>0</v>
      </c>
      <c r="CH18" s="74">
        <f t="shared" si="31"/>
        <v>0</v>
      </c>
      <c r="CI18" s="74">
        <f t="shared" si="32"/>
        <v>58806</v>
      </c>
      <c r="CJ18" s="74">
        <f t="shared" si="33"/>
        <v>58806</v>
      </c>
      <c r="CK18" s="74">
        <f t="shared" si="34"/>
        <v>0</v>
      </c>
      <c r="CL18" s="74">
        <f t="shared" si="35"/>
        <v>58806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285298</v>
      </c>
      <c r="CR18" s="74">
        <f t="shared" si="41"/>
        <v>99708</v>
      </c>
      <c r="CS18" s="74">
        <f t="shared" si="42"/>
        <v>80779</v>
      </c>
      <c r="CT18" s="74">
        <f t="shared" si="43"/>
        <v>0</v>
      </c>
      <c r="CU18" s="74">
        <f t="shared" si="44"/>
        <v>18929</v>
      </c>
      <c r="CV18" s="74">
        <f t="shared" si="45"/>
        <v>0</v>
      </c>
      <c r="CW18" s="74">
        <f t="shared" si="46"/>
        <v>69606</v>
      </c>
      <c r="CX18" s="74">
        <f t="shared" si="47"/>
        <v>8345</v>
      </c>
      <c r="CY18" s="74">
        <f t="shared" si="48"/>
        <v>58162</v>
      </c>
      <c r="CZ18" s="74">
        <f t="shared" si="49"/>
        <v>3099</v>
      </c>
      <c r="DA18" s="74">
        <f t="shared" si="50"/>
        <v>0</v>
      </c>
      <c r="DB18" s="74">
        <f t="shared" si="51"/>
        <v>115984</v>
      </c>
      <c r="DC18" s="74">
        <f t="shared" si="52"/>
        <v>80858</v>
      </c>
      <c r="DD18" s="74">
        <f t="shared" si="53"/>
        <v>29580</v>
      </c>
      <c r="DE18" s="74">
        <f t="shared" si="54"/>
        <v>5546</v>
      </c>
      <c r="DF18" s="74">
        <f t="shared" si="55"/>
        <v>0</v>
      </c>
      <c r="DG18" s="74">
        <f t="shared" si="56"/>
        <v>231189</v>
      </c>
      <c r="DH18" s="74">
        <f t="shared" si="57"/>
        <v>0</v>
      </c>
      <c r="DI18" s="74">
        <f t="shared" si="58"/>
        <v>503</v>
      </c>
      <c r="DJ18" s="74">
        <f t="shared" si="59"/>
        <v>344607</v>
      </c>
    </row>
    <row r="19" spans="1:114" s="50" customFormat="1" ht="12" customHeight="1">
      <c r="A19" s="53" t="s">
        <v>106</v>
      </c>
      <c r="B19" s="54" t="s">
        <v>132</v>
      </c>
      <c r="C19" s="53" t="s">
        <v>133</v>
      </c>
      <c r="D19" s="74">
        <f t="shared" si="6"/>
        <v>317515</v>
      </c>
      <c r="E19" s="74">
        <f t="shared" si="7"/>
        <v>154167</v>
      </c>
      <c r="F19" s="74">
        <v>0</v>
      </c>
      <c r="G19" s="74">
        <v>220</v>
      </c>
      <c r="H19" s="74">
        <v>101100</v>
      </c>
      <c r="I19" s="74">
        <v>9469</v>
      </c>
      <c r="J19" s="75" t="s">
        <v>109</v>
      </c>
      <c r="K19" s="74">
        <v>43378</v>
      </c>
      <c r="L19" s="74">
        <v>163348</v>
      </c>
      <c r="M19" s="74">
        <f t="shared" si="8"/>
        <v>79408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109</v>
      </c>
      <c r="T19" s="74"/>
      <c r="U19" s="74">
        <v>79408</v>
      </c>
      <c r="V19" s="74">
        <f t="shared" si="10"/>
        <v>396923</v>
      </c>
      <c r="W19" s="74">
        <f t="shared" si="11"/>
        <v>154167</v>
      </c>
      <c r="X19" s="74">
        <f t="shared" si="12"/>
        <v>0</v>
      </c>
      <c r="Y19" s="74">
        <f t="shared" si="13"/>
        <v>220</v>
      </c>
      <c r="Z19" s="74">
        <f t="shared" si="14"/>
        <v>101100</v>
      </c>
      <c r="AA19" s="74">
        <f t="shared" si="15"/>
        <v>9469</v>
      </c>
      <c r="AB19" s="75" t="s">
        <v>109</v>
      </c>
      <c r="AC19" s="74">
        <f t="shared" si="16"/>
        <v>43378</v>
      </c>
      <c r="AD19" s="74">
        <f t="shared" si="17"/>
        <v>242756</v>
      </c>
      <c r="AE19" s="74">
        <f t="shared" si="18"/>
        <v>115273</v>
      </c>
      <c r="AF19" s="74">
        <f t="shared" si="19"/>
        <v>115273</v>
      </c>
      <c r="AG19" s="74">
        <v>0</v>
      </c>
      <c r="AH19" s="74">
        <v>112417</v>
      </c>
      <c r="AI19" s="74">
        <v>2856</v>
      </c>
      <c r="AJ19" s="74">
        <v>0</v>
      </c>
      <c r="AK19" s="74">
        <v>0</v>
      </c>
      <c r="AL19" s="74">
        <v>0</v>
      </c>
      <c r="AM19" s="74">
        <f t="shared" si="20"/>
        <v>202242</v>
      </c>
      <c r="AN19" s="74">
        <f t="shared" si="21"/>
        <v>60628</v>
      </c>
      <c r="AO19" s="74">
        <v>52643</v>
      </c>
      <c r="AP19" s="74"/>
      <c r="AQ19" s="74">
        <v>7985</v>
      </c>
      <c r="AR19" s="74">
        <v>0</v>
      </c>
      <c r="AS19" s="74">
        <f t="shared" si="22"/>
        <v>53993</v>
      </c>
      <c r="AT19" s="74">
        <v>4111</v>
      </c>
      <c r="AU19" s="74">
        <v>42424</v>
      </c>
      <c r="AV19" s="74">
        <v>7458</v>
      </c>
      <c r="AW19" s="74">
        <v>0</v>
      </c>
      <c r="AX19" s="74">
        <f t="shared" si="23"/>
        <v>87621</v>
      </c>
      <c r="AY19" s="74">
        <v>10922</v>
      </c>
      <c r="AZ19" s="74">
        <v>0</v>
      </c>
      <c r="BA19" s="74">
        <v>12897</v>
      </c>
      <c r="BB19" s="74">
        <v>63802</v>
      </c>
      <c r="BC19" s="74">
        <v>0</v>
      </c>
      <c r="BD19" s="74">
        <v>0</v>
      </c>
      <c r="BE19" s="74">
        <v>0</v>
      </c>
      <c r="BF19" s="74">
        <f t="shared" si="24"/>
        <v>317515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11828</v>
      </c>
      <c r="BP19" s="74">
        <f t="shared" si="28"/>
        <v>11828</v>
      </c>
      <c r="BQ19" s="74">
        <v>11828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67580</v>
      </c>
      <c r="CF19" s="74">
        <v>0</v>
      </c>
      <c r="CG19" s="74">
        <v>0</v>
      </c>
      <c r="CH19" s="74">
        <f t="shared" si="31"/>
        <v>11828</v>
      </c>
      <c r="CI19" s="74">
        <f t="shared" si="32"/>
        <v>115273</v>
      </c>
      <c r="CJ19" s="74">
        <f t="shared" si="33"/>
        <v>115273</v>
      </c>
      <c r="CK19" s="74">
        <f t="shared" si="34"/>
        <v>0</v>
      </c>
      <c r="CL19" s="74">
        <f t="shared" si="35"/>
        <v>112417</v>
      </c>
      <c r="CM19" s="74">
        <f t="shared" si="36"/>
        <v>2856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214070</v>
      </c>
      <c r="CR19" s="74">
        <f t="shared" si="41"/>
        <v>72456</v>
      </c>
      <c r="CS19" s="74">
        <f t="shared" si="42"/>
        <v>64471</v>
      </c>
      <c r="CT19" s="74">
        <f t="shared" si="43"/>
        <v>0</v>
      </c>
      <c r="CU19" s="74">
        <f t="shared" si="44"/>
        <v>7985</v>
      </c>
      <c r="CV19" s="74">
        <f t="shared" si="45"/>
        <v>0</v>
      </c>
      <c r="CW19" s="74">
        <f t="shared" si="46"/>
        <v>53993</v>
      </c>
      <c r="CX19" s="74">
        <f t="shared" si="47"/>
        <v>4111</v>
      </c>
      <c r="CY19" s="74">
        <f t="shared" si="48"/>
        <v>42424</v>
      </c>
      <c r="CZ19" s="74">
        <f t="shared" si="49"/>
        <v>7458</v>
      </c>
      <c r="DA19" s="74">
        <f t="shared" si="50"/>
        <v>0</v>
      </c>
      <c r="DB19" s="74">
        <f t="shared" si="51"/>
        <v>87621</v>
      </c>
      <c r="DC19" s="74">
        <f t="shared" si="52"/>
        <v>10922</v>
      </c>
      <c r="DD19" s="74">
        <f t="shared" si="53"/>
        <v>0</v>
      </c>
      <c r="DE19" s="74">
        <f t="shared" si="54"/>
        <v>12897</v>
      </c>
      <c r="DF19" s="74">
        <f t="shared" si="55"/>
        <v>63802</v>
      </c>
      <c r="DG19" s="74">
        <f t="shared" si="56"/>
        <v>67580</v>
      </c>
      <c r="DH19" s="74">
        <f t="shared" si="57"/>
        <v>0</v>
      </c>
      <c r="DI19" s="74">
        <f t="shared" si="58"/>
        <v>0</v>
      </c>
      <c r="DJ19" s="74">
        <f t="shared" si="59"/>
        <v>329343</v>
      </c>
    </row>
    <row r="20" spans="1:114" s="50" customFormat="1" ht="12" customHeight="1">
      <c r="A20" s="53" t="s">
        <v>106</v>
      </c>
      <c r="B20" s="54" t="s">
        <v>134</v>
      </c>
      <c r="C20" s="53" t="s">
        <v>135</v>
      </c>
      <c r="D20" s="74">
        <f t="shared" si="6"/>
        <v>503466</v>
      </c>
      <c r="E20" s="74">
        <f t="shared" si="7"/>
        <v>24113</v>
      </c>
      <c r="F20" s="74">
        <v>0</v>
      </c>
      <c r="G20" s="74">
        <v>0</v>
      </c>
      <c r="H20" s="74">
        <v>0</v>
      </c>
      <c r="I20" s="74">
        <v>18762</v>
      </c>
      <c r="J20" s="75" t="s">
        <v>109</v>
      </c>
      <c r="K20" s="74">
        <v>5351</v>
      </c>
      <c r="L20" s="74">
        <v>479353</v>
      </c>
      <c r="M20" s="74">
        <f t="shared" si="8"/>
        <v>104002</v>
      </c>
      <c r="N20" s="74">
        <f t="shared" si="9"/>
        <v>4553</v>
      </c>
      <c r="O20" s="74">
        <v>0</v>
      </c>
      <c r="P20" s="74">
        <v>0</v>
      </c>
      <c r="Q20" s="74">
        <v>0</v>
      </c>
      <c r="R20" s="74">
        <v>4553</v>
      </c>
      <c r="S20" s="75" t="s">
        <v>109</v>
      </c>
      <c r="T20" s="74">
        <v>0</v>
      </c>
      <c r="U20" s="74">
        <v>99449</v>
      </c>
      <c r="V20" s="74">
        <f t="shared" si="10"/>
        <v>607468</v>
      </c>
      <c r="W20" s="74">
        <f t="shared" si="11"/>
        <v>28666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23315</v>
      </c>
      <c r="AB20" s="75" t="s">
        <v>109</v>
      </c>
      <c r="AC20" s="74">
        <f t="shared" si="16"/>
        <v>5351</v>
      </c>
      <c r="AD20" s="74">
        <f t="shared" si="17"/>
        <v>578802</v>
      </c>
      <c r="AE20" s="74">
        <f t="shared" si="18"/>
        <v>76650</v>
      </c>
      <c r="AF20" s="74">
        <f t="shared" si="19"/>
        <v>76650</v>
      </c>
      <c r="AG20" s="74">
        <v>0</v>
      </c>
      <c r="AH20" s="74">
        <v>76650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426816</v>
      </c>
      <c r="AN20" s="74">
        <f t="shared" si="21"/>
        <v>45548</v>
      </c>
      <c r="AO20" s="74">
        <v>36762</v>
      </c>
      <c r="AP20" s="74">
        <v>0</v>
      </c>
      <c r="AQ20" s="74">
        <v>0</v>
      </c>
      <c r="AR20" s="74">
        <v>8786</v>
      </c>
      <c r="AS20" s="74">
        <f t="shared" si="22"/>
        <v>69674</v>
      </c>
      <c r="AT20" s="74">
        <v>0</v>
      </c>
      <c r="AU20" s="74">
        <v>55196</v>
      </c>
      <c r="AV20" s="74">
        <v>14478</v>
      </c>
      <c r="AW20" s="74">
        <v>0</v>
      </c>
      <c r="AX20" s="74">
        <f t="shared" si="23"/>
        <v>311594</v>
      </c>
      <c r="AY20" s="74">
        <v>63017</v>
      </c>
      <c r="AZ20" s="74">
        <v>226702</v>
      </c>
      <c r="BA20" s="74">
        <v>21875</v>
      </c>
      <c r="BB20" s="74">
        <v>0</v>
      </c>
      <c r="BC20" s="74">
        <v>0</v>
      </c>
      <c r="BD20" s="74">
        <v>0</v>
      </c>
      <c r="BE20" s="74">
        <v>0</v>
      </c>
      <c r="BF20" s="74">
        <f t="shared" si="24"/>
        <v>503466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104002</v>
      </c>
      <c r="BP20" s="74">
        <f t="shared" si="28"/>
        <v>6692</v>
      </c>
      <c r="BQ20" s="74">
        <v>6692</v>
      </c>
      <c r="BR20" s="74">
        <v>0</v>
      </c>
      <c r="BS20" s="74">
        <v>0</v>
      </c>
      <c r="BT20" s="74">
        <v>0</v>
      </c>
      <c r="BU20" s="74">
        <f t="shared" si="29"/>
        <v>17930</v>
      </c>
      <c r="BV20" s="74">
        <v>0</v>
      </c>
      <c r="BW20" s="74">
        <v>17930</v>
      </c>
      <c r="BX20" s="74">
        <v>0</v>
      </c>
      <c r="BY20" s="74">
        <v>0</v>
      </c>
      <c r="BZ20" s="74">
        <f t="shared" si="30"/>
        <v>79380</v>
      </c>
      <c r="CA20" s="74">
        <v>0</v>
      </c>
      <c r="CB20" s="74">
        <v>79380</v>
      </c>
      <c r="CC20" s="74">
        <v>0</v>
      </c>
      <c r="CD20" s="74">
        <v>0</v>
      </c>
      <c r="CE20" s="74">
        <v>0</v>
      </c>
      <c r="CF20" s="74">
        <v>0</v>
      </c>
      <c r="CG20" s="74">
        <v>0</v>
      </c>
      <c r="CH20" s="74">
        <f t="shared" si="31"/>
        <v>104002</v>
      </c>
      <c r="CI20" s="74">
        <f t="shared" si="32"/>
        <v>76650</v>
      </c>
      <c r="CJ20" s="74">
        <f t="shared" si="33"/>
        <v>76650</v>
      </c>
      <c r="CK20" s="74">
        <f t="shared" si="34"/>
        <v>0</v>
      </c>
      <c r="CL20" s="74">
        <f t="shared" si="35"/>
        <v>76650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530818</v>
      </c>
      <c r="CR20" s="74">
        <f t="shared" si="41"/>
        <v>52240</v>
      </c>
      <c r="CS20" s="74">
        <f t="shared" si="42"/>
        <v>43454</v>
      </c>
      <c r="CT20" s="74">
        <f t="shared" si="43"/>
        <v>0</v>
      </c>
      <c r="CU20" s="74">
        <f t="shared" si="44"/>
        <v>0</v>
      </c>
      <c r="CV20" s="74">
        <f t="shared" si="45"/>
        <v>8786</v>
      </c>
      <c r="CW20" s="74">
        <f t="shared" si="46"/>
        <v>87604</v>
      </c>
      <c r="CX20" s="74">
        <f t="shared" si="47"/>
        <v>0</v>
      </c>
      <c r="CY20" s="74">
        <f t="shared" si="48"/>
        <v>73126</v>
      </c>
      <c r="CZ20" s="74">
        <f t="shared" si="49"/>
        <v>14478</v>
      </c>
      <c r="DA20" s="74">
        <f t="shared" si="50"/>
        <v>0</v>
      </c>
      <c r="DB20" s="74">
        <f t="shared" si="51"/>
        <v>390974</v>
      </c>
      <c r="DC20" s="74">
        <f t="shared" si="52"/>
        <v>63017</v>
      </c>
      <c r="DD20" s="74">
        <f t="shared" si="53"/>
        <v>306082</v>
      </c>
      <c r="DE20" s="74">
        <f t="shared" si="54"/>
        <v>21875</v>
      </c>
      <c r="DF20" s="74">
        <f t="shared" si="55"/>
        <v>0</v>
      </c>
      <c r="DG20" s="74">
        <f t="shared" si="56"/>
        <v>0</v>
      </c>
      <c r="DH20" s="74">
        <f t="shared" si="57"/>
        <v>0</v>
      </c>
      <c r="DI20" s="74">
        <f t="shared" si="58"/>
        <v>0</v>
      </c>
      <c r="DJ20" s="74">
        <f t="shared" si="59"/>
        <v>607468</v>
      </c>
    </row>
    <row r="21" spans="1:114" s="50" customFormat="1" ht="12" customHeight="1">
      <c r="A21" s="53" t="s">
        <v>106</v>
      </c>
      <c r="B21" s="54" t="s">
        <v>136</v>
      </c>
      <c r="C21" s="53" t="s">
        <v>137</v>
      </c>
      <c r="D21" s="74">
        <f t="shared" si="6"/>
        <v>176059</v>
      </c>
      <c r="E21" s="74">
        <f t="shared" si="7"/>
        <v>0</v>
      </c>
      <c r="F21" s="74">
        <v>0</v>
      </c>
      <c r="G21" s="74">
        <v>0</v>
      </c>
      <c r="H21" s="74">
        <v>0</v>
      </c>
      <c r="I21" s="74">
        <v>0</v>
      </c>
      <c r="J21" s="75" t="s">
        <v>109</v>
      </c>
      <c r="K21" s="74">
        <v>0</v>
      </c>
      <c r="L21" s="74">
        <v>176059</v>
      </c>
      <c r="M21" s="74">
        <f t="shared" si="8"/>
        <v>62025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109</v>
      </c>
      <c r="T21" s="74">
        <v>0</v>
      </c>
      <c r="U21" s="74">
        <v>62025</v>
      </c>
      <c r="V21" s="74">
        <f t="shared" si="10"/>
        <v>238084</v>
      </c>
      <c r="W21" s="74">
        <f t="shared" si="11"/>
        <v>0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0</v>
      </c>
      <c r="AB21" s="75" t="s">
        <v>109</v>
      </c>
      <c r="AC21" s="74">
        <f t="shared" si="16"/>
        <v>0</v>
      </c>
      <c r="AD21" s="74">
        <f t="shared" si="17"/>
        <v>238084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93212</v>
      </c>
      <c r="AN21" s="74">
        <f t="shared" si="21"/>
        <v>1427</v>
      </c>
      <c r="AO21" s="74">
        <v>1427</v>
      </c>
      <c r="AP21" s="74">
        <v>0</v>
      </c>
      <c r="AQ21" s="74">
        <v>0</v>
      </c>
      <c r="AR21" s="74">
        <v>0</v>
      </c>
      <c r="AS21" s="74">
        <f t="shared" si="22"/>
        <v>69246</v>
      </c>
      <c r="AT21" s="74">
        <v>0</v>
      </c>
      <c r="AU21" s="74">
        <v>63898</v>
      </c>
      <c r="AV21" s="74">
        <v>5348</v>
      </c>
      <c r="AW21" s="74">
        <v>0</v>
      </c>
      <c r="AX21" s="74">
        <f t="shared" si="23"/>
        <v>22539</v>
      </c>
      <c r="AY21" s="74">
        <v>16444</v>
      </c>
      <c r="AZ21" s="74">
        <v>3515</v>
      </c>
      <c r="BA21" s="74">
        <v>2580</v>
      </c>
      <c r="BB21" s="74">
        <v>0</v>
      </c>
      <c r="BC21" s="74">
        <v>82847</v>
      </c>
      <c r="BD21" s="74">
        <v>0</v>
      </c>
      <c r="BE21" s="74">
        <v>0</v>
      </c>
      <c r="BF21" s="74">
        <f t="shared" si="24"/>
        <v>93212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31642</v>
      </c>
      <c r="BP21" s="74">
        <f t="shared" si="28"/>
        <v>7175</v>
      </c>
      <c r="BQ21" s="74">
        <v>7175</v>
      </c>
      <c r="BR21" s="74">
        <v>0</v>
      </c>
      <c r="BS21" s="74">
        <v>0</v>
      </c>
      <c r="BT21" s="74">
        <v>0</v>
      </c>
      <c r="BU21" s="74">
        <f t="shared" si="29"/>
        <v>12497</v>
      </c>
      <c r="BV21" s="74">
        <v>0</v>
      </c>
      <c r="BW21" s="74">
        <v>12497</v>
      </c>
      <c r="BX21" s="74">
        <v>0</v>
      </c>
      <c r="BY21" s="74">
        <v>0</v>
      </c>
      <c r="BZ21" s="74">
        <f t="shared" si="30"/>
        <v>11970</v>
      </c>
      <c r="CA21" s="74">
        <v>0</v>
      </c>
      <c r="CB21" s="74">
        <v>11805</v>
      </c>
      <c r="CC21" s="74">
        <v>165</v>
      </c>
      <c r="CD21" s="74">
        <v>0</v>
      </c>
      <c r="CE21" s="74">
        <v>30383</v>
      </c>
      <c r="CF21" s="74">
        <v>0</v>
      </c>
      <c r="CG21" s="74">
        <v>0</v>
      </c>
      <c r="CH21" s="74">
        <f t="shared" si="31"/>
        <v>31642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124854</v>
      </c>
      <c r="CR21" s="74">
        <f t="shared" si="41"/>
        <v>8602</v>
      </c>
      <c r="CS21" s="74">
        <f t="shared" si="42"/>
        <v>8602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81743</v>
      </c>
      <c r="CX21" s="74">
        <f t="shared" si="47"/>
        <v>0</v>
      </c>
      <c r="CY21" s="74">
        <f t="shared" si="48"/>
        <v>76395</v>
      </c>
      <c r="CZ21" s="74">
        <f t="shared" si="49"/>
        <v>5348</v>
      </c>
      <c r="DA21" s="74">
        <f t="shared" si="50"/>
        <v>0</v>
      </c>
      <c r="DB21" s="74">
        <f t="shared" si="51"/>
        <v>34509</v>
      </c>
      <c r="DC21" s="74">
        <f t="shared" si="52"/>
        <v>16444</v>
      </c>
      <c r="DD21" s="74">
        <f t="shared" si="53"/>
        <v>15320</v>
      </c>
      <c r="DE21" s="74">
        <f t="shared" si="54"/>
        <v>2745</v>
      </c>
      <c r="DF21" s="74">
        <f t="shared" si="55"/>
        <v>0</v>
      </c>
      <c r="DG21" s="74">
        <f t="shared" si="56"/>
        <v>113230</v>
      </c>
      <c r="DH21" s="74">
        <f t="shared" si="57"/>
        <v>0</v>
      </c>
      <c r="DI21" s="74">
        <f t="shared" si="58"/>
        <v>0</v>
      </c>
      <c r="DJ21" s="74">
        <f t="shared" si="59"/>
        <v>124854</v>
      </c>
    </row>
    <row r="22" spans="1:114" s="50" customFormat="1" ht="12" customHeight="1">
      <c r="A22" s="53" t="s">
        <v>106</v>
      </c>
      <c r="B22" s="54" t="s">
        <v>138</v>
      </c>
      <c r="C22" s="53" t="s">
        <v>139</v>
      </c>
      <c r="D22" s="74">
        <f t="shared" si="6"/>
        <v>33486</v>
      </c>
      <c r="E22" s="74">
        <f t="shared" si="7"/>
        <v>5</v>
      </c>
      <c r="F22" s="74">
        <v>0</v>
      </c>
      <c r="G22" s="74">
        <v>0</v>
      </c>
      <c r="H22" s="74">
        <v>0</v>
      </c>
      <c r="I22" s="74">
        <v>5</v>
      </c>
      <c r="J22" s="75" t="s">
        <v>109</v>
      </c>
      <c r="K22" s="74">
        <v>0</v>
      </c>
      <c r="L22" s="74">
        <v>33481</v>
      </c>
      <c r="M22" s="74">
        <f t="shared" si="8"/>
        <v>8926</v>
      </c>
      <c r="N22" s="74">
        <f t="shared" si="9"/>
        <v>5</v>
      </c>
      <c r="O22" s="74">
        <v>0</v>
      </c>
      <c r="P22" s="74">
        <v>0</v>
      </c>
      <c r="Q22" s="74">
        <v>0</v>
      </c>
      <c r="R22" s="74">
        <v>5</v>
      </c>
      <c r="S22" s="75" t="s">
        <v>109</v>
      </c>
      <c r="T22" s="74">
        <v>0</v>
      </c>
      <c r="U22" s="74">
        <v>8921</v>
      </c>
      <c r="V22" s="74">
        <f t="shared" si="10"/>
        <v>42412</v>
      </c>
      <c r="W22" s="74">
        <f t="shared" si="11"/>
        <v>10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10</v>
      </c>
      <c r="AB22" s="75" t="s">
        <v>109</v>
      </c>
      <c r="AC22" s="74">
        <f t="shared" si="16"/>
        <v>0</v>
      </c>
      <c r="AD22" s="74">
        <f t="shared" si="17"/>
        <v>42402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16763</v>
      </c>
      <c r="AN22" s="74">
        <f t="shared" si="21"/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f t="shared" si="22"/>
        <v>1701</v>
      </c>
      <c r="AT22" s="74">
        <v>1701</v>
      </c>
      <c r="AU22" s="74">
        <v>0</v>
      </c>
      <c r="AV22" s="74">
        <v>0</v>
      </c>
      <c r="AW22" s="74">
        <v>0</v>
      </c>
      <c r="AX22" s="74">
        <f t="shared" si="23"/>
        <v>15062</v>
      </c>
      <c r="AY22" s="74">
        <v>105</v>
      </c>
      <c r="AZ22" s="74">
        <v>0</v>
      </c>
      <c r="BA22" s="74">
        <v>0</v>
      </c>
      <c r="BB22" s="74">
        <v>14957</v>
      </c>
      <c r="BC22" s="74">
        <v>13437</v>
      </c>
      <c r="BD22" s="74">
        <v>0</v>
      </c>
      <c r="BE22" s="74">
        <v>3286</v>
      </c>
      <c r="BF22" s="74">
        <f t="shared" si="24"/>
        <v>20049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8926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16763</v>
      </c>
      <c r="CR22" s="74">
        <f t="shared" si="41"/>
        <v>0</v>
      </c>
      <c r="CS22" s="74">
        <f t="shared" si="42"/>
        <v>0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1701</v>
      </c>
      <c r="CX22" s="74">
        <f t="shared" si="47"/>
        <v>1701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15062</v>
      </c>
      <c r="DC22" s="74">
        <f t="shared" si="52"/>
        <v>105</v>
      </c>
      <c r="DD22" s="74">
        <f t="shared" si="53"/>
        <v>0</v>
      </c>
      <c r="DE22" s="74">
        <f t="shared" si="54"/>
        <v>0</v>
      </c>
      <c r="DF22" s="74">
        <f t="shared" si="55"/>
        <v>14957</v>
      </c>
      <c r="DG22" s="74">
        <f t="shared" si="56"/>
        <v>22363</v>
      </c>
      <c r="DH22" s="74">
        <f t="shared" si="57"/>
        <v>0</v>
      </c>
      <c r="DI22" s="74">
        <f t="shared" si="58"/>
        <v>3286</v>
      </c>
      <c r="DJ22" s="74">
        <f t="shared" si="59"/>
        <v>20049</v>
      </c>
    </row>
    <row r="23" spans="1:114" s="50" customFormat="1" ht="12" customHeight="1">
      <c r="A23" s="53" t="s">
        <v>106</v>
      </c>
      <c r="B23" s="54" t="s">
        <v>140</v>
      </c>
      <c r="C23" s="53" t="s">
        <v>141</v>
      </c>
      <c r="D23" s="74">
        <f t="shared" si="6"/>
        <v>28043</v>
      </c>
      <c r="E23" s="74">
        <f t="shared" si="7"/>
        <v>6313</v>
      </c>
      <c r="F23" s="74">
        <v>0</v>
      </c>
      <c r="G23" s="74">
        <v>0</v>
      </c>
      <c r="H23" s="74">
        <v>0</v>
      </c>
      <c r="I23" s="74">
        <v>5257</v>
      </c>
      <c r="J23" s="75" t="s">
        <v>109</v>
      </c>
      <c r="K23" s="74">
        <v>1056</v>
      </c>
      <c r="L23" s="74">
        <v>21730</v>
      </c>
      <c r="M23" s="74">
        <f t="shared" si="8"/>
        <v>11737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109</v>
      </c>
      <c r="T23" s="74">
        <v>0</v>
      </c>
      <c r="U23" s="74">
        <v>11737</v>
      </c>
      <c r="V23" s="74">
        <f t="shared" si="10"/>
        <v>39780</v>
      </c>
      <c r="W23" s="74">
        <f t="shared" si="11"/>
        <v>6313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5257</v>
      </c>
      <c r="AB23" s="75" t="s">
        <v>109</v>
      </c>
      <c r="AC23" s="74">
        <f t="shared" si="16"/>
        <v>1056</v>
      </c>
      <c r="AD23" s="74">
        <f t="shared" si="17"/>
        <v>33467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18874</v>
      </c>
      <c r="AN23" s="74">
        <f t="shared" si="21"/>
        <v>307</v>
      </c>
      <c r="AO23" s="74">
        <v>0</v>
      </c>
      <c r="AP23" s="74">
        <v>0</v>
      </c>
      <c r="AQ23" s="74">
        <v>0</v>
      </c>
      <c r="AR23" s="74">
        <v>307</v>
      </c>
      <c r="AS23" s="74">
        <f t="shared" si="22"/>
        <v>4011</v>
      </c>
      <c r="AT23" s="74">
        <v>3599</v>
      </c>
      <c r="AU23" s="74">
        <v>0</v>
      </c>
      <c r="AV23" s="74">
        <v>412</v>
      </c>
      <c r="AW23" s="74">
        <v>0</v>
      </c>
      <c r="AX23" s="74">
        <f t="shared" si="23"/>
        <v>14556</v>
      </c>
      <c r="AY23" s="74">
        <v>11468</v>
      </c>
      <c r="AZ23" s="74">
        <v>0</v>
      </c>
      <c r="BA23" s="74">
        <v>3088</v>
      </c>
      <c r="BB23" s="74">
        <v>0</v>
      </c>
      <c r="BC23" s="74">
        <v>9169</v>
      </c>
      <c r="BD23" s="74">
        <v>0</v>
      </c>
      <c r="BE23" s="74">
        <v>0</v>
      </c>
      <c r="BF23" s="74">
        <f t="shared" si="24"/>
        <v>18874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11737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18874</v>
      </c>
      <c r="CR23" s="74">
        <f t="shared" si="41"/>
        <v>307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307</v>
      </c>
      <c r="CW23" s="74">
        <f t="shared" si="46"/>
        <v>4011</v>
      </c>
      <c r="CX23" s="74">
        <f t="shared" si="47"/>
        <v>3599</v>
      </c>
      <c r="CY23" s="74">
        <f t="shared" si="48"/>
        <v>0</v>
      </c>
      <c r="CZ23" s="74">
        <f t="shared" si="49"/>
        <v>412</v>
      </c>
      <c r="DA23" s="74">
        <f t="shared" si="50"/>
        <v>0</v>
      </c>
      <c r="DB23" s="74">
        <f t="shared" si="51"/>
        <v>14556</v>
      </c>
      <c r="DC23" s="74">
        <f t="shared" si="52"/>
        <v>11468</v>
      </c>
      <c r="DD23" s="74">
        <f t="shared" si="53"/>
        <v>0</v>
      </c>
      <c r="DE23" s="74">
        <f t="shared" si="54"/>
        <v>3088</v>
      </c>
      <c r="DF23" s="74">
        <f t="shared" si="55"/>
        <v>0</v>
      </c>
      <c r="DG23" s="74">
        <f t="shared" si="56"/>
        <v>20906</v>
      </c>
      <c r="DH23" s="74">
        <f t="shared" si="57"/>
        <v>0</v>
      </c>
      <c r="DI23" s="74">
        <f t="shared" si="58"/>
        <v>0</v>
      </c>
      <c r="DJ23" s="74">
        <f t="shared" si="59"/>
        <v>18874</v>
      </c>
    </row>
    <row r="24" spans="1:114" s="50" customFormat="1" ht="12" customHeight="1">
      <c r="A24" s="53" t="s">
        <v>106</v>
      </c>
      <c r="B24" s="54" t="s">
        <v>142</v>
      </c>
      <c r="C24" s="53" t="s">
        <v>143</v>
      </c>
      <c r="D24" s="74">
        <f t="shared" si="6"/>
        <v>236520</v>
      </c>
      <c r="E24" s="74">
        <f t="shared" si="7"/>
        <v>20040</v>
      </c>
      <c r="F24" s="74">
        <v>0</v>
      </c>
      <c r="G24" s="74">
        <v>0</v>
      </c>
      <c r="H24" s="74">
        <v>0</v>
      </c>
      <c r="I24" s="74">
        <v>19106</v>
      </c>
      <c r="J24" s="75" t="s">
        <v>109</v>
      </c>
      <c r="K24" s="74">
        <v>934</v>
      </c>
      <c r="L24" s="74">
        <v>216480</v>
      </c>
      <c r="M24" s="74">
        <f t="shared" si="8"/>
        <v>54825</v>
      </c>
      <c r="N24" s="74">
        <f t="shared" si="9"/>
        <v>10298</v>
      </c>
      <c r="O24" s="74">
        <v>4778</v>
      </c>
      <c r="P24" s="74">
        <v>5520</v>
      </c>
      <c r="Q24" s="74">
        <v>0</v>
      </c>
      <c r="R24" s="74">
        <v>0</v>
      </c>
      <c r="S24" s="75" t="s">
        <v>109</v>
      </c>
      <c r="T24" s="74">
        <v>0</v>
      </c>
      <c r="U24" s="74">
        <v>44527</v>
      </c>
      <c r="V24" s="74">
        <f t="shared" si="10"/>
        <v>291345</v>
      </c>
      <c r="W24" s="74">
        <f t="shared" si="11"/>
        <v>30338</v>
      </c>
      <c r="X24" s="74">
        <f t="shared" si="12"/>
        <v>4778</v>
      </c>
      <c r="Y24" s="74">
        <f t="shared" si="13"/>
        <v>5520</v>
      </c>
      <c r="Z24" s="74">
        <f t="shared" si="14"/>
        <v>0</v>
      </c>
      <c r="AA24" s="74">
        <f t="shared" si="15"/>
        <v>19106</v>
      </c>
      <c r="AB24" s="75" t="s">
        <v>109</v>
      </c>
      <c r="AC24" s="74">
        <f t="shared" si="16"/>
        <v>934</v>
      </c>
      <c r="AD24" s="74">
        <f t="shared" si="17"/>
        <v>261007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116330</v>
      </c>
      <c r="AN24" s="74">
        <f t="shared" si="21"/>
        <v>77419</v>
      </c>
      <c r="AO24" s="74">
        <v>77419</v>
      </c>
      <c r="AP24" s="74">
        <v>0</v>
      </c>
      <c r="AQ24" s="74">
        <v>0</v>
      </c>
      <c r="AR24" s="74">
        <v>0</v>
      </c>
      <c r="AS24" s="74">
        <f t="shared" si="22"/>
        <v>2134</v>
      </c>
      <c r="AT24" s="74">
        <v>0</v>
      </c>
      <c r="AU24" s="74">
        <v>2134</v>
      </c>
      <c r="AV24" s="74">
        <v>0</v>
      </c>
      <c r="AW24" s="74">
        <v>0</v>
      </c>
      <c r="AX24" s="74">
        <f t="shared" si="23"/>
        <v>31317</v>
      </c>
      <c r="AY24" s="74">
        <v>21626</v>
      </c>
      <c r="AZ24" s="74">
        <v>2134</v>
      </c>
      <c r="BA24" s="74">
        <v>7557</v>
      </c>
      <c r="BB24" s="74">
        <v>0</v>
      </c>
      <c r="BC24" s="74">
        <v>49825</v>
      </c>
      <c r="BD24" s="74">
        <v>5460</v>
      </c>
      <c r="BE24" s="74">
        <v>70365</v>
      </c>
      <c r="BF24" s="74">
        <f t="shared" si="24"/>
        <v>186695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54825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116330</v>
      </c>
      <c r="CR24" s="74">
        <f t="shared" si="41"/>
        <v>77419</v>
      </c>
      <c r="CS24" s="74">
        <f t="shared" si="42"/>
        <v>77419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2134</v>
      </c>
      <c r="CX24" s="74">
        <f t="shared" si="47"/>
        <v>0</v>
      </c>
      <c r="CY24" s="74">
        <f t="shared" si="48"/>
        <v>2134</v>
      </c>
      <c r="CZ24" s="74">
        <f t="shared" si="49"/>
        <v>0</v>
      </c>
      <c r="DA24" s="74">
        <f t="shared" si="50"/>
        <v>0</v>
      </c>
      <c r="DB24" s="74">
        <f t="shared" si="51"/>
        <v>31317</v>
      </c>
      <c r="DC24" s="74">
        <f t="shared" si="52"/>
        <v>21626</v>
      </c>
      <c r="DD24" s="74">
        <f t="shared" si="53"/>
        <v>2134</v>
      </c>
      <c r="DE24" s="74">
        <f t="shared" si="54"/>
        <v>7557</v>
      </c>
      <c r="DF24" s="74">
        <f t="shared" si="55"/>
        <v>0</v>
      </c>
      <c r="DG24" s="74">
        <f t="shared" si="56"/>
        <v>104650</v>
      </c>
      <c r="DH24" s="74">
        <f t="shared" si="57"/>
        <v>5460</v>
      </c>
      <c r="DI24" s="74">
        <f t="shared" si="58"/>
        <v>70365</v>
      </c>
      <c r="DJ24" s="74">
        <f t="shared" si="59"/>
        <v>186695</v>
      </c>
    </row>
    <row r="25" spans="1:114" s="50" customFormat="1" ht="12" customHeight="1">
      <c r="A25" s="53" t="s">
        <v>106</v>
      </c>
      <c r="B25" s="54" t="s">
        <v>144</v>
      </c>
      <c r="C25" s="53" t="s">
        <v>145</v>
      </c>
      <c r="D25" s="74">
        <f t="shared" si="6"/>
        <v>38286</v>
      </c>
      <c r="E25" s="74">
        <f t="shared" si="7"/>
        <v>10757</v>
      </c>
      <c r="F25" s="74">
        <v>0</v>
      </c>
      <c r="G25" s="74">
        <v>0</v>
      </c>
      <c r="H25" s="74">
        <v>0</v>
      </c>
      <c r="I25" s="74">
        <v>10741</v>
      </c>
      <c r="J25" s="75" t="s">
        <v>109</v>
      </c>
      <c r="K25" s="74">
        <v>16</v>
      </c>
      <c r="L25" s="74">
        <v>27529</v>
      </c>
      <c r="M25" s="74">
        <f t="shared" si="8"/>
        <v>23794</v>
      </c>
      <c r="N25" s="74">
        <f t="shared" si="9"/>
        <v>60</v>
      </c>
      <c r="O25" s="74">
        <v>0</v>
      </c>
      <c r="P25" s="74">
        <v>0</v>
      </c>
      <c r="Q25" s="74">
        <v>0</v>
      </c>
      <c r="R25" s="74">
        <v>0</v>
      </c>
      <c r="S25" s="75" t="s">
        <v>109</v>
      </c>
      <c r="T25" s="74">
        <v>60</v>
      </c>
      <c r="U25" s="74">
        <v>23734</v>
      </c>
      <c r="V25" s="74">
        <f t="shared" si="10"/>
        <v>62080</v>
      </c>
      <c r="W25" s="74">
        <f t="shared" si="11"/>
        <v>10817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10741</v>
      </c>
      <c r="AB25" s="75" t="s">
        <v>109</v>
      </c>
      <c r="AC25" s="74">
        <f t="shared" si="16"/>
        <v>76</v>
      </c>
      <c r="AD25" s="74">
        <f t="shared" si="17"/>
        <v>51263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10585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10585</v>
      </c>
      <c r="AY25" s="74">
        <v>8059</v>
      </c>
      <c r="AZ25" s="74">
        <v>2526</v>
      </c>
      <c r="BA25" s="74">
        <v>0</v>
      </c>
      <c r="BB25" s="74">
        <v>0</v>
      </c>
      <c r="BC25" s="74">
        <v>27701</v>
      </c>
      <c r="BD25" s="74">
        <v>0</v>
      </c>
      <c r="BE25" s="74">
        <v>0</v>
      </c>
      <c r="BF25" s="74">
        <f t="shared" si="24"/>
        <v>10585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23794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10585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10585</v>
      </c>
      <c r="DC25" s="74">
        <f t="shared" si="52"/>
        <v>8059</v>
      </c>
      <c r="DD25" s="74">
        <f t="shared" si="53"/>
        <v>2526</v>
      </c>
      <c r="DE25" s="74">
        <f t="shared" si="54"/>
        <v>0</v>
      </c>
      <c r="DF25" s="74">
        <f t="shared" si="55"/>
        <v>0</v>
      </c>
      <c r="DG25" s="74">
        <f t="shared" si="56"/>
        <v>51495</v>
      </c>
      <c r="DH25" s="74">
        <f t="shared" si="57"/>
        <v>0</v>
      </c>
      <c r="DI25" s="74">
        <f t="shared" si="58"/>
        <v>0</v>
      </c>
      <c r="DJ25" s="74">
        <f t="shared" si="59"/>
        <v>10585</v>
      </c>
    </row>
    <row r="26" spans="1:114" s="50" customFormat="1" ht="12" customHeight="1">
      <c r="A26" s="53" t="s">
        <v>106</v>
      </c>
      <c r="B26" s="54" t="s">
        <v>146</v>
      </c>
      <c r="C26" s="53" t="s">
        <v>147</v>
      </c>
      <c r="D26" s="74">
        <f t="shared" si="6"/>
        <v>113102</v>
      </c>
      <c r="E26" s="74">
        <f t="shared" si="7"/>
        <v>21142</v>
      </c>
      <c r="F26" s="74">
        <v>0</v>
      </c>
      <c r="G26" s="74">
        <v>0</v>
      </c>
      <c r="H26" s="74">
        <v>0</v>
      </c>
      <c r="I26" s="74">
        <v>21142</v>
      </c>
      <c r="J26" s="75" t="s">
        <v>109</v>
      </c>
      <c r="K26" s="74">
        <v>0</v>
      </c>
      <c r="L26" s="74">
        <v>91960</v>
      </c>
      <c r="M26" s="74">
        <f t="shared" si="8"/>
        <v>67736</v>
      </c>
      <c r="N26" s="74">
        <f t="shared" si="9"/>
        <v>1746</v>
      </c>
      <c r="O26" s="74">
        <v>0</v>
      </c>
      <c r="P26" s="74">
        <v>0</v>
      </c>
      <c r="Q26" s="74">
        <v>0</v>
      </c>
      <c r="R26" s="74">
        <v>1746</v>
      </c>
      <c r="S26" s="75" t="s">
        <v>109</v>
      </c>
      <c r="T26" s="74">
        <v>0</v>
      </c>
      <c r="U26" s="74">
        <v>65990</v>
      </c>
      <c r="V26" s="74">
        <f t="shared" si="10"/>
        <v>180838</v>
      </c>
      <c r="W26" s="74">
        <f t="shared" si="11"/>
        <v>22888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22888</v>
      </c>
      <c r="AB26" s="75" t="s">
        <v>109</v>
      </c>
      <c r="AC26" s="74">
        <f t="shared" si="16"/>
        <v>0</v>
      </c>
      <c r="AD26" s="74">
        <f t="shared" si="17"/>
        <v>157950</v>
      </c>
      <c r="AE26" s="74">
        <f t="shared" si="18"/>
        <v>11088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11088</v>
      </c>
      <c r="AL26" s="74">
        <v>0</v>
      </c>
      <c r="AM26" s="74">
        <f t="shared" si="20"/>
        <v>56894</v>
      </c>
      <c r="AN26" s="74">
        <f t="shared" si="21"/>
        <v>8138</v>
      </c>
      <c r="AO26" s="74">
        <v>8138</v>
      </c>
      <c r="AP26" s="74">
        <v>0</v>
      </c>
      <c r="AQ26" s="74">
        <v>0</v>
      </c>
      <c r="AR26" s="74">
        <v>0</v>
      </c>
      <c r="AS26" s="74">
        <f t="shared" si="22"/>
        <v>3578</v>
      </c>
      <c r="AT26" s="74">
        <v>0</v>
      </c>
      <c r="AU26" s="74">
        <v>518</v>
      </c>
      <c r="AV26" s="74">
        <v>3060</v>
      </c>
      <c r="AW26" s="74">
        <v>0</v>
      </c>
      <c r="AX26" s="74">
        <f t="shared" si="23"/>
        <v>45178</v>
      </c>
      <c r="AY26" s="74">
        <v>43659</v>
      </c>
      <c r="AZ26" s="74">
        <v>30</v>
      </c>
      <c r="BA26" s="74">
        <v>1489</v>
      </c>
      <c r="BB26" s="74">
        <v>0</v>
      </c>
      <c r="BC26" s="74">
        <v>40849</v>
      </c>
      <c r="BD26" s="74">
        <v>0</v>
      </c>
      <c r="BE26" s="74">
        <v>4271</v>
      </c>
      <c r="BF26" s="74">
        <f t="shared" si="24"/>
        <v>72253</v>
      </c>
      <c r="BG26" s="74">
        <f t="shared" si="25"/>
        <v>9352</v>
      </c>
      <c r="BH26" s="74">
        <f t="shared" si="26"/>
        <v>9352</v>
      </c>
      <c r="BI26" s="74">
        <v>9352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58384</v>
      </c>
      <c r="BP26" s="74">
        <f t="shared" si="28"/>
        <v>26151</v>
      </c>
      <c r="BQ26" s="74">
        <v>26151</v>
      </c>
      <c r="BR26" s="74">
        <v>0</v>
      </c>
      <c r="BS26" s="74">
        <v>0</v>
      </c>
      <c r="BT26" s="74">
        <v>0</v>
      </c>
      <c r="BU26" s="74">
        <f t="shared" si="29"/>
        <v>27941</v>
      </c>
      <c r="BV26" s="74">
        <v>0</v>
      </c>
      <c r="BW26" s="74">
        <v>27941</v>
      </c>
      <c r="BX26" s="74">
        <v>0</v>
      </c>
      <c r="BY26" s="74">
        <v>0</v>
      </c>
      <c r="BZ26" s="74">
        <f t="shared" si="30"/>
        <v>4292</v>
      </c>
      <c r="CA26" s="74">
        <v>0</v>
      </c>
      <c r="CB26" s="74">
        <v>4292</v>
      </c>
      <c r="CC26" s="74">
        <v>0</v>
      </c>
      <c r="CD26" s="74">
        <v>0</v>
      </c>
      <c r="CE26" s="74">
        <v>0</v>
      </c>
      <c r="CF26" s="74">
        <v>0</v>
      </c>
      <c r="CG26" s="74">
        <v>0</v>
      </c>
      <c r="CH26" s="74">
        <f t="shared" si="31"/>
        <v>67736</v>
      </c>
      <c r="CI26" s="74">
        <f t="shared" si="32"/>
        <v>20440</v>
      </c>
      <c r="CJ26" s="74">
        <f t="shared" si="33"/>
        <v>9352</v>
      </c>
      <c r="CK26" s="74">
        <f t="shared" si="34"/>
        <v>9352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11088</v>
      </c>
      <c r="CP26" s="74">
        <f t="shared" si="39"/>
        <v>0</v>
      </c>
      <c r="CQ26" s="74">
        <f t="shared" si="40"/>
        <v>115278</v>
      </c>
      <c r="CR26" s="74">
        <f t="shared" si="41"/>
        <v>34289</v>
      </c>
      <c r="CS26" s="74">
        <f t="shared" si="42"/>
        <v>34289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31519</v>
      </c>
      <c r="CX26" s="74">
        <f t="shared" si="47"/>
        <v>0</v>
      </c>
      <c r="CY26" s="74">
        <f t="shared" si="48"/>
        <v>28459</v>
      </c>
      <c r="CZ26" s="74">
        <f t="shared" si="49"/>
        <v>3060</v>
      </c>
      <c r="DA26" s="74">
        <f t="shared" si="50"/>
        <v>0</v>
      </c>
      <c r="DB26" s="74">
        <f t="shared" si="51"/>
        <v>49470</v>
      </c>
      <c r="DC26" s="74">
        <f t="shared" si="52"/>
        <v>43659</v>
      </c>
      <c r="DD26" s="74">
        <f t="shared" si="53"/>
        <v>4322</v>
      </c>
      <c r="DE26" s="74">
        <f t="shared" si="54"/>
        <v>1489</v>
      </c>
      <c r="DF26" s="74">
        <f t="shared" si="55"/>
        <v>0</v>
      </c>
      <c r="DG26" s="74">
        <f t="shared" si="56"/>
        <v>40849</v>
      </c>
      <c r="DH26" s="74">
        <f t="shared" si="57"/>
        <v>0</v>
      </c>
      <c r="DI26" s="74">
        <f t="shared" si="58"/>
        <v>4271</v>
      </c>
      <c r="DJ26" s="74">
        <f t="shared" si="59"/>
        <v>139989</v>
      </c>
    </row>
    <row r="27" spans="1:114" s="50" customFormat="1" ht="12" customHeight="1">
      <c r="A27" s="53" t="s">
        <v>106</v>
      </c>
      <c r="B27" s="54" t="s">
        <v>148</v>
      </c>
      <c r="C27" s="53" t="s">
        <v>149</v>
      </c>
      <c r="D27" s="74">
        <f t="shared" si="6"/>
        <v>66862</v>
      </c>
      <c r="E27" s="74">
        <f t="shared" si="7"/>
        <v>14466</v>
      </c>
      <c r="F27" s="74">
        <v>0</v>
      </c>
      <c r="G27" s="74">
        <v>0</v>
      </c>
      <c r="H27" s="74">
        <v>0</v>
      </c>
      <c r="I27" s="74">
        <v>13718</v>
      </c>
      <c r="J27" s="75" t="s">
        <v>109</v>
      </c>
      <c r="K27" s="74">
        <v>748</v>
      </c>
      <c r="L27" s="74">
        <v>52396</v>
      </c>
      <c r="M27" s="74">
        <f t="shared" si="8"/>
        <v>16664</v>
      </c>
      <c r="N27" s="74">
        <f t="shared" si="9"/>
        <v>9</v>
      </c>
      <c r="O27" s="74">
        <v>0</v>
      </c>
      <c r="P27" s="74">
        <v>0</v>
      </c>
      <c r="Q27" s="74">
        <v>0</v>
      </c>
      <c r="R27" s="74">
        <v>9</v>
      </c>
      <c r="S27" s="75" t="s">
        <v>109</v>
      </c>
      <c r="T27" s="74">
        <v>0</v>
      </c>
      <c r="U27" s="74">
        <v>16655</v>
      </c>
      <c r="V27" s="74">
        <f t="shared" si="10"/>
        <v>83526</v>
      </c>
      <c r="W27" s="74">
        <f t="shared" si="11"/>
        <v>14475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13727</v>
      </c>
      <c r="AB27" s="75" t="s">
        <v>109</v>
      </c>
      <c r="AC27" s="74">
        <f t="shared" si="16"/>
        <v>748</v>
      </c>
      <c r="AD27" s="74">
        <f t="shared" si="17"/>
        <v>69051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30942</v>
      </c>
      <c r="AN27" s="74">
        <f t="shared" si="21"/>
        <v>9460</v>
      </c>
      <c r="AO27" s="74">
        <v>8336</v>
      </c>
      <c r="AP27" s="74">
        <v>0</v>
      </c>
      <c r="AQ27" s="74">
        <v>562</v>
      </c>
      <c r="AR27" s="74">
        <v>562</v>
      </c>
      <c r="AS27" s="74">
        <f t="shared" si="22"/>
        <v>2721</v>
      </c>
      <c r="AT27" s="74">
        <v>0</v>
      </c>
      <c r="AU27" s="74">
        <v>176</v>
      </c>
      <c r="AV27" s="74">
        <v>2545</v>
      </c>
      <c r="AW27" s="74">
        <v>0</v>
      </c>
      <c r="AX27" s="74">
        <f t="shared" si="23"/>
        <v>18761</v>
      </c>
      <c r="AY27" s="74">
        <v>17515</v>
      </c>
      <c r="AZ27" s="74">
        <v>0</v>
      </c>
      <c r="BA27" s="74">
        <v>1246</v>
      </c>
      <c r="BB27" s="74">
        <v>0</v>
      </c>
      <c r="BC27" s="74">
        <v>27443</v>
      </c>
      <c r="BD27" s="74">
        <v>0</v>
      </c>
      <c r="BE27" s="74">
        <v>8477</v>
      </c>
      <c r="BF27" s="74">
        <f t="shared" si="24"/>
        <v>39419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16659</v>
      </c>
      <c r="CF27" s="74">
        <v>0</v>
      </c>
      <c r="CG27" s="74">
        <v>5</v>
      </c>
      <c r="CH27" s="74">
        <f t="shared" si="31"/>
        <v>5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30942</v>
      </c>
      <c r="CR27" s="74">
        <f t="shared" si="41"/>
        <v>9460</v>
      </c>
      <c r="CS27" s="74">
        <f t="shared" si="42"/>
        <v>8336</v>
      </c>
      <c r="CT27" s="74">
        <f t="shared" si="43"/>
        <v>0</v>
      </c>
      <c r="CU27" s="74">
        <f t="shared" si="44"/>
        <v>562</v>
      </c>
      <c r="CV27" s="74">
        <f t="shared" si="45"/>
        <v>562</v>
      </c>
      <c r="CW27" s="74">
        <f t="shared" si="46"/>
        <v>2721</v>
      </c>
      <c r="CX27" s="74">
        <f t="shared" si="47"/>
        <v>0</v>
      </c>
      <c r="CY27" s="74">
        <f t="shared" si="48"/>
        <v>176</v>
      </c>
      <c r="CZ27" s="74">
        <f t="shared" si="49"/>
        <v>2545</v>
      </c>
      <c r="DA27" s="74">
        <f t="shared" si="50"/>
        <v>0</v>
      </c>
      <c r="DB27" s="74">
        <f t="shared" si="51"/>
        <v>18761</v>
      </c>
      <c r="DC27" s="74">
        <f t="shared" si="52"/>
        <v>17515</v>
      </c>
      <c r="DD27" s="74">
        <f t="shared" si="53"/>
        <v>0</v>
      </c>
      <c r="DE27" s="74">
        <f t="shared" si="54"/>
        <v>1246</v>
      </c>
      <c r="DF27" s="74">
        <f t="shared" si="55"/>
        <v>0</v>
      </c>
      <c r="DG27" s="74">
        <f t="shared" si="56"/>
        <v>44102</v>
      </c>
      <c r="DH27" s="74">
        <f t="shared" si="57"/>
        <v>0</v>
      </c>
      <c r="DI27" s="74">
        <f t="shared" si="58"/>
        <v>8482</v>
      </c>
      <c r="DJ27" s="74">
        <f t="shared" si="59"/>
        <v>39424</v>
      </c>
    </row>
    <row r="28" spans="1:114" s="50" customFormat="1" ht="12" customHeight="1">
      <c r="A28" s="53" t="s">
        <v>106</v>
      </c>
      <c r="B28" s="54" t="s">
        <v>150</v>
      </c>
      <c r="C28" s="53" t="s">
        <v>151</v>
      </c>
      <c r="D28" s="74">
        <f t="shared" si="6"/>
        <v>51973</v>
      </c>
      <c r="E28" s="74">
        <f t="shared" si="7"/>
        <v>3220</v>
      </c>
      <c r="F28" s="74">
        <v>0</v>
      </c>
      <c r="G28" s="74">
        <v>0</v>
      </c>
      <c r="H28" s="74">
        <v>0</v>
      </c>
      <c r="I28" s="74">
        <v>3217</v>
      </c>
      <c r="J28" s="75" t="s">
        <v>109</v>
      </c>
      <c r="K28" s="74">
        <v>3</v>
      </c>
      <c r="L28" s="74">
        <v>48753</v>
      </c>
      <c r="M28" s="74">
        <f t="shared" si="8"/>
        <v>14300</v>
      </c>
      <c r="N28" s="74">
        <f t="shared" si="9"/>
        <v>2613</v>
      </c>
      <c r="O28" s="74">
        <v>0</v>
      </c>
      <c r="P28" s="74">
        <v>0</v>
      </c>
      <c r="Q28" s="74">
        <v>0</v>
      </c>
      <c r="R28" s="74">
        <v>2602</v>
      </c>
      <c r="S28" s="75" t="s">
        <v>109</v>
      </c>
      <c r="T28" s="74">
        <v>11</v>
      </c>
      <c r="U28" s="74">
        <v>11687</v>
      </c>
      <c r="V28" s="74">
        <f t="shared" si="10"/>
        <v>66273</v>
      </c>
      <c r="W28" s="74">
        <f t="shared" si="11"/>
        <v>5833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5819</v>
      </c>
      <c r="AB28" s="75" t="s">
        <v>109</v>
      </c>
      <c r="AC28" s="74">
        <f t="shared" si="16"/>
        <v>14</v>
      </c>
      <c r="AD28" s="74">
        <f t="shared" si="17"/>
        <v>60440</v>
      </c>
      <c r="AE28" s="74">
        <f t="shared" si="18"/>
        <v>4571</v>
      </c>
      <c r="AF28" s="74">
        <f t="shared" si="19"/>
        <v>4571</v>
      </c>
      <c r="AG28" s="74">
        <v>0</v>
      </c>
      <c r="AH28" s="74">
        <v>0</v>
      </c>
      <c r="AI28" s="74">
        <v>4571</v>
      </c>
      <c r="AJ28" s="74">
        <v>0</v>
      </c>
      <c r="AK28" s="74">
        <v>0</v>
      </c>
      <c r="AL28" s="74">
        <v>0</v>
      </c>
      <c r="AM28" s="74">
        <f t="shared" si="20"/>
        <v>21623</v>
      </c>
      <c r="AN28" s="74">
        <f t="shared" si="21"/>
        <v>7029</v>
      </c>
      <c r="AO28" s="74">
        <v>7029</v>
      </c>
      <c r="AP28" s="74">
        <v>0</v>
      </c>
      <c r="AQ28" s="74">
        <v>0</v>
      </c>
      <c r="AR28" s="74">
        <v>0</v>
      </c>
      <c r="AS28" s="74">
        <f t="shared" si="22"/>
        <v>1165</v>
      </c>
      <c r="AT28" s="74">
        <v>0</v>
      </c>
      <c r="AU28" s="74">
        <v>0</v>
      </c>
      <c r="AV28" s="74">
        <v>1165</v>
      </c>
      <c r="AW28" s="74">
        <v>0</v>
      </c>
      <c r="AX28" s="74">
        <f t="shared" si="23"/>
        <v>13429</v>
      </c>
      <c r="AY28" s="74">
        <v>11160</v>
      </c>
      <c r="AZ28" s="74">
        <v>0</v>
      </c>
      <c r="BA28" s="74">
        <v>2075</v>
      </c>
      <c r="BB28" s="74">
        <v>194</v>
      </c>
      <c r="BC28" s="74">
        <v>25779</v>
      </c>
      <c r="BD28" s="74">
        <v>0</v>
      </c>
      <c r="BE28" s="74">
        <v>0</v>
      </c>
      <c r="BF28" s="74">
        <f t="shared" si="24"/>
        <v>26194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0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14300</v>
      </c>
      <c r="CF28" s="74">
        <v>0</v>
      </c>
      <c r="CG28" s="74">
        <v>0</v>
      </c>
      <c r="CH28" s="74">
        <f t="shared" si="31"/>
        <v>0</v>
      </c>
      <c r="CI28" s="74">
        <f t="shared" si="32"/>
        <v>4571</v>
      </c>
      <c r="CJ28" s="74">
        <f t="shared" si="33"/>
        <v>4571</v>
      </c>
      <c r="CK28" s="74">
        <f t="shared" si="34"/>
        <v>0</v>
      </c>
      <c r="CL28" s="74">
        <f t="shared" si="35"/>
        <v>0</v>
      </c>
      <c r="CM28" s="74">
        <f t="shared" si="36"/>
        <v>4571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21623</v>
      </c>
      <c r="CR28" s="74">
        <f t="shared" si="41"/>
        <v>7029</v>
      </c>
      <c r="CS28" s="74">
        <f t="shared" si="42"/>
        <v>7029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1165</v>
      </c>
      <c r="CX28" s="74">
        <f t="shared" si="47"/>
        <v>0</v>
      </c>
      <c r="CY28" s="74">
        <f t="shared" si="48"/>
        <v>0</v>
      </c>
      <c r="CZ28" s="74">
        <f t="shared" si="49"/>
        <v>1165</v>
      </c>
      <c r="DA28" s="74">
        <f t="shared" si="50"/>
        <v>0</v>
      </c>
      <c r="DB28" s="74">
        <f t="shared" si="51"/>
        <v>13429</v>
      </c>
      <c r="DC28" s="74">
        <f t="shared" si="52"/>
        <v>11160</v>
      </c>
      <c r="DD28" s="74">
        <f t="shared" si="53"/>
        <v>0</v>
      </c>
      <c r="DE28" s="74">
        <f t="shared" si="54"/>
        <v>2075</v>
      </c>
      <c r="DF28" s="74">
        <f t="shared" si="55"/>
        <v>194</v>
      </c>
      <c r="DG28" s="74">
        <f t="shared" si="56"/>
        <v>40079</v>
      </c>
      <c r="DH28" s="74">
        <f t="shared" si="57"/>
        <v>0</v>
      </c>
      <c r="DI28" s="74">
        <f t="shared" si="58"/>
        <v>0</v>
      </c>
      <c r="DJ28" s="74">
        <f t="shared" si="59"/>
        <v>26194</v>
      </c>
    </row>
    <row r="29" spans="1:114" s="50" customFormat="1" ht="12" customHeight="1">
      <c r="A29" s="53" t="s">
        <v>106</v>
      </c>
      <c r="B29" s="54" t="s">
        <v>152</v>
      </c>
      <c r="C29" s="53" t="s">
        <v>153</v>
      </c>
      <c r="D29" s="74">
        <f t="shared" si="6"/>
        <v>45200</v>
      </c>
      <c r="E29" s="74">
        <f t="shared" si="7"/>
        <v>7667</v>
      </c>
      <c r="F29" s="74">
        <v>0</v>
      </c>
      <c r="G29" s="74">
        <v>0</v>
      </c>
      <c r="H29" s="74">
        <v>0</v>
      </c>
      <c r="I29" s="74">
        <v>7667</v>
      </c>
      <c r="J29" s="75" t="s">
        <v>109</v>
      </c>
      <c r="K29" s="74">
        <v>0</v>
      </c>
      <c r="L29" s="74">
        <v>37533</v>
      </c>
      <c r="M29" s="74">
        <f t="shared" si="8"/>
        <v>0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109</v>
      </c>
      <c r="T29" s="74">
        <v>0</v>
      </c>
      <c r="U29" s="74">
        <v>0</v>
      </c>
      <c r="V29" s="74">
        <f t="shared" si="10"/>
        <v>45200</v>
      </c>
      <c r="W29" s="74">
        <f t="shared" si="11"/>
        <v>7667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7667</v>
      </c>
      <c r="AB29" s="75" t="s">
        <v>109</v>
      </c>
      <c r="AC29" s="74">
        <f t="shared" si="16"/>
        <v>0</v>
      </c>
      <c r="AD29" s="74">
        <f t="shared" si="17"/>
        <v>37533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27504</v>
      </c>
      <c r="AN29" s="74">
        <f t="shared" si="21"/>
        <v>4647</v>
      </c>
      <c r="AO29" s="74">
        <v>4647</v>
      </c>
      <c r="AP29" s="74">
        <v>0</v>
      </c>
      <c r="AQ29" s="74">
        <v>0</v>
      </c>
      <c r="AR29" s="74">
        <v>0</v>
      </c>
      <c r="AS29" s="74">
        <f t="shared" si="22"/>
        <v>15443</v>
      </c>
      <c r="AT29" s="74">
        <v>15443</v>
      </c>
      <c r="AU29" s="74">
        <v>0</v>
      </c>
      <c r="AV29" s="74">
        <v>0</v>
      </c>
      <c r="AW29" s="74">
        <v>0</v>
      </c>
      <c r="AX29" s="74">
        <f t="shared" si="23"/>
        <v>7414</v>
      </c>
      <c r="AY29" s="74">
        <v>0</v>
      </c>
      <c r="AZ29" s="74">
        <v>0</v>
      </c>
      <c r="BA29" s="74">
        <v>0</v>
      </c>
      <c r="BB29" s="74">
        <v>7414</v>
      </c>
      <c r="BC29" s="74">
        <v>17696</v>
      </c>
      <c r="BD29" s="74">
        <v>0</v>
      </c>
      <c r="BE29" s="74">
        <v>0</v>
      </c>
      <c r="BF29" s="74">
        <f t="shared" si="24"/>
        <v>27504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0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0</v>
      </c>
      <c r="CF29" s="74">
        <v>0</v>
      </c>
      <c r="CG29" s="74">
        <v>0</v>
      </c>
      <c r="CH29" s="74">
        <f t="shared" si="31"/>
        <v>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27504</v>
      </c>
      <c r="CR29" s="74">
        <f t="shared" si="41"/>
        <v>4647</v>
      </c>
      <c r="CS29" s="74">
        <f t="shared" si="42"/>
        <v>4647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15443</v>
      </c>
      <c r="CX29" s="74">
        <f t="shared" si="47"/>
        <v>15443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7414</v>
      </c>
      <c r="DC29" s="74">
        <f t="shared" si="52"/>
        <v>0</v>
      </c>
      <c r="DD29" s="74">
        <f t="shared" si="53"/>
        <v>0</v>
      </c>
      <c r="DE29" s="74">
        <f t="shared" si="54"/>
        <v>0</v>
      </c>
      <c r="DF29" s="74">
        <f t="shared" si="55"/>
        <v>7414</v>
      </c>
      <c r="DG29" s="74">
        <f t="shared" si="56"/>
        <v>17696</v>
      </c>
      <c r="DH29" s="74">
        <f t="shared" si="57"/>
        <v>0</v>
      </c>
      <c r="DI29" s="74">
        <f t="shared" si="58"/>
        <v>0</v>
      </c>
      <c r="DJ29" s="74">
        <f t="shared" si="59"/>
        <v>27504</v>
      </c>
    </row>
    <row r="30" spans="1:114" s="50" customFormat="1" ht="12" customHeight="1">
      <c r="A30" s="53" t="s">
        <v>106</v>
      </c>
      <c r="B30" s="54" t="s">
        <v>154</v>
      </c>
      <c r="C30" s="53" t="s">
        <v>155</v>
      </c>
      <c r="D30" s="74">
        <f t="shared" si="6"/>
        <v>173784</v>
      </c>
      <c r="E30" s="74">
        <f t="shared" si="7"/>
        <v>29792</v>
      </c>
      <c r="F30" s="74">
        <v>0</v>
      </c>
      <c r="G30" s="74">
        <v>0</v>
      </c>
      <c r="H30" s="74">
        <v>0</v>
      </c>
      <c r="I30" s="74">
        <v>29792</v>
      </c>
      <c r="J30" s="75" t="s">
        <v>109</v>
      </c>
      <c r="K30" s="74">
        <v>0</v>
      </c>
      <c r="L30" s="74">
        <v>143992</v>
      </c>
      <c r="M30" s="74">
        <f t="shared" si="8"/>
        <v>53226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109</v>
      </c>
      <c r="T30" s="74">
        <v>0</v>
      </c>
      <c r="U30" s="74">
        <v>53226</v>
      </c>
      <c r="V30" s="74">
        <f t="shared" si="10"/>
        <v>227010</v>
      </c>
      <c r="W30" s="74">
        <f t="shared" si="11"/>
        <v>29792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29792</v>
      </c>
      <c r="AB30" s="75" t="s">
        <v>109</v>
      </c>
      <c r="AC30" s="74">
        <f t="shared" si="16"/>
        <v>0</v>
      </c>
      <c r="AD30" s="74">
        <f t="shared" si="17"/>
        <v>197218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564</v>
      </c>
      <c r="AM30" s="74">
        <f t="shared" si="20"/>
        <v>56904</v>
      </c>
      <c r="AN30" s="74">
        <f t="shared" si="21"/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f t="shared" si="22"/>
        <v>1350</v>
      </c>
      <c r="AT30" s="74">
        <v>0</v>
      </c>
      <c r="AU30" s="74">
        <v>0</v>
      </c>
      <c r="AV30" s="74">
        <v>1350</v>
      </c>
      <c r="AW30" s="74">
        <v>0</v>
      </c>
      <c r="AX30" s="74">
        <f t="shared" si="23"/>
        <v>55554</v>
      </c>
      <c r="AY30" s="74">
        <v>55554</v>
      </c>
      <c r="AZ30" s="74">
        <v>0</v>
      </c>
      <c r="BA30" s="74">
        <v>0</v>
      </c>
      <c r="BB30" s="74">
        <v>0</v>
      </c>
      <c r="BC30" s="74">
        <v>105915</v>
      </c>
      <c r="BD30" s="74">
        <v>0</v>
      </c>
      <c r="BE30" s="74">
        <v>10401</v>
      </c>
      <c r="BF30" s="74">
        <f t="shared" si="24"/>
        <v>67305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53226</v>
      </c>
      <c r="CF30" s="74">
        <v>0</v>
      </c>
      <c r="CG30" s="74">
        <v>0</v>
      </c>
      <c r="CH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564</v>
      </c>
      <c r="CQ30" s="74">
        <f t="shared" si="40"/>
        <v>56904</v>
      </c>
      <c r="CR30" s="74">
        <f t="shared" si="41"/>
        <v>0</v>
      </c>
      <c r="CS30" s="74">
        <f t="shared" si="42"/>
        <v>0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1350</v>
      </c>
      <c r="CX30" s="74">
        <f t="shared" si="47"/>
        <v>0</v>
      </c>
      <c r="CY30" s="74">
        <f t="shared" si="48"/>
        <v>0</v>
      </c>
      <c r="CZ30" s="74">
        <f t="shared" si="49"/>
        <v>1350</v>
      </c>
      <c r="DA30" s="74">
        <f t="shared" si="50"/>
        <v>0</v>
      </c>
      <c r="DB30" s="74">
        <f t="shared" si="51"/>
        <v>55554</v>
      </c>
      <c r="DC30" s="74">
        <f t="shared" si="52"/>
        <v>55554</v>
      </c>
      <c r="DD30" s="74">
        <f t="shared" si="53"/>
        <v>0</v>
      </c>
      <c r="DE30" s="74">
        <f t="shared" si="54"/>
        <v>0</v>
      </c>
      <c r="DF30" s="74">
        <f t="shared" si="55"/>
        <v>0</v>
      </c>
      <c r="DG30" s="74">
        <f t="shared" si="56"/>
        <v>159141</v>
      </c>
      <c r="DH30" s="74">
        <f t="shared" si="57"/>
        <v>0</v>
      </c>
      <c r="DI30" s="74">
        <f t="shared" si="58"/>
        <v>10401</v>
      </c>
      <c r="DJ30" s="74">
        <f t="shared" si="59"/>
        <v>67305</v>
      </c>
    </row>
    <row r="31" spans="1:114" s="50" customFormat="1" ht="12" customHeight="1">
      <c r="A31" s="53" t="s">
        <v>106</v>
      </c>
      <c r="B31" s="54" t="s">
        <v>156</v>
      </c>
      <c r="C31" s="53" t="s">
        <v>157</v>
      </c>
      <c r="D31" s="74">
        <f t="shared" si="6"/>
        <v>150739</v>
      </c>
      <c r="E31" s="74">
        <f t="shared" si="7"/>
        <v>18924</v>
      </c>
      <c r="F31" s="74">
        <v>0</v>
      </c>
      <c r="G31" s="74">
        <v>0</v>
      </c>
      <c r="H31" s="74">
        <v>0</v>
      </c>
      <c r="I31" s="74">
        <v>18891</v>
      </c>
      <c r="J31" s="75" t="s">
        <v>109</v>
      </c>
      <c r="K31" s="74">
        <v>33</v>
      </c>
      <c r="L31" s="74">
        <v>131815</v>
      </c>
      <c r="M31" s="74">
        <f t="shared" si="8"/>
        <v>44724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109</v>
      </c>
      <c r="T31" s="74">
        <v>0</v>
      </c>
      <c r="U31" s="74">
        <v>44724</v>
      </c>
      <c r="V31" s="74">
        <f t="shared" si="10"/>
        <v>195463</v>
      </c>
      <c r="W31" s="74">
        <f t="shared" si="11"/>
        <v>18924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18891</v>
      </c>
      <c r="AB31" s="75" t="s">
        <v>109</v>
      </c>
      <c r="AC31" s="74">
        <f t="shared" si="16"/>
        <v>33</v>
      </c>
      <c r="AD31" s="74">
        <f t="shared" si="17"/>
        <v>176539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17143</v>
      </c>
      <c r="AM31" s="74">
        <f t="shared" si="20"/>
        <v>43054</v>
      </c>
      <c r="AN31" s="74">
        <f t="shared" si="21"/>
        <v>785</v>
      </c>
      <c r="AO31" s="74">
        <v>785</v>
      </c>
      <c r="AP31" s="74">
        <v>0</v>
      </c>
      <c r="AQ31" s="74">
        <v>0</v>
      </c>
      <c r="AR31" s="74">
        <v>0</v>
      </c>
      <c r="AS31" s="74">
        <f t="shared" si="22"/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f t="shared" si="23"/>
        <v>42269</v>
      </c>
      <c r="AY31" s="74">
        <v>42269</v>
      </c>
      <c r="AZ31" s="74">
        <v>0</v>
      </c>
      <c r="BA31" s="74">
        <v>0</v>
      </c>
      <c r="BB31" s="74">
        <v>0</v>
      </c>
      <c r="BC31" s="74">
        <v>90542</v>
      </c>
      <c r="BD31" s="74">
        <v>0</v>
      </c>
      <c r="BE31" s="74">
        <v>0</v>
      </c>
      <c r="BF31" s="74">
        <f t="shared" si="24"/>
        <v>43054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356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44368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17499</v>
      </c>
      <c r="CQ31" s="74">
        <f t="shared" si="40"/>
        <v>43054</v>
      </c>
      <c r="CR31" s="74">
        <f t="shared" si="41"/>
        <v>785</v>
      </c>
      <c r="CS31" s="74">
        <f t="shared" si="42"/>
        <v>785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0</v>
      </c>
      <c r="CX31" s="74">
        <f t="shared" si="47"/>
        <v>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42269</v>
      </c>
      <c r="DC31" s="74">
        <f t="shared" si="52"/>
        <v>42269</v>
      </c>
      <c r="DD31" s="74">
        <f t="shared" si="53"/>
        <v>0</v>
      </c>
      <c r="DE31" s="74">
        <f t="shared" si="54"/>
        <v>0</v>
      </c>
      <c r="DF31" s="74">
        <f t="shared" si="55"/>
        <v>0</v>
      </c>
      <c r="DG31" s="74">
        <f t="shared" si="56"/>
        <v>134910</v>
      </c>
      <c r="DH31" s="74">
        <f t="shared" si="57"/>
        <v>0</v>
      </c>
      <c r="DI31" s="74">
        <f t="shared" si="58"/>
        <v>0</v>
      </c>
      <c r="DJ31" s="74">
        <f t="shared" si="59"/>
        <v>43054</v>
      </c>
    </row>
    <row r="32" spans="1:114" s="50" customFormat="1" ht="12" customHeight="1">
      <c r="A32" s="53" t="s">
        <v>106</v>
      </c>
      <c r="B32" s="54" t="s">
        <v>158</v>
      </c>
      <c r="C32" s="53" t="s">
        <v>159</v>
      </c>
      <c r="D32" s="74">
        <f t="shared" si="6"/>
        <v>29324</v>
      </c>
      <c r="E32" s="74">
        <f t="shared" si="7"/>
        <v>0</v>
      </c>
      <c r="F32" s="74">
        <v>0</v>
      </c>
      <c r="G32" s="74">
        <v>0</v>
      </c>
      <c r="H32" s="74">
        <v>0</v>
      </c>
      <c r="I32" s="74">
        <v>0</v>
      </c>
      <c r="J32" s="75" t="s">
        <v>109</v>
      </c>
      <c r="K32" s="74">
        <v>0</v>
      </c>
      <c r="L32" s="74">
        <v>29324</v>
      </c>
      <c r="M32" s="74">
        <f t="shared" si="8"/>
        <v>9823</v>
      </c>
      <c r="N32" s="74">
        <f t="shared" si="9"/>
        <v>16</v>
      </c>
      <c r="O32" s="74">
        <v>0</v>
      </c>
      <c r="P32" s="74">
        <v>0</v>
      </c>
      <c r="Q32" s="74">
        <v>0</v>
      </c>
      <c r="R32" s="74">
        <v>0</v>
      </c>
      <c r="S32" s="75" t="s">
        <v>109</v>
      </c>
      <c r="T32" s="74">
        <v>16</v>
      </c>
      <c r="U32" s="74">
        <v>9807</v>
      </c>
      <c r="V32" s="74">
        <f t="shared" si="10"/>
        <v>39147</v>
      </c>
      <c r="W32" s="74">
        <f t="shared" si="11"/>
        <v>16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0</v>
      </c>
      <c r="AB32" s="75" t="s">
        <v>109</v>
      </c>
      <c r="AC32" s="74">
        <f t="shared" si="16"/>
        <v>16</v>
      </c>
      <c r="AD32" s="74">
        <f t="shared" si="17"/>
        <v>39131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2854</v>
      </c>
      <c r="AM32" s="74">
        <f t="shared" si="20"/>
        <v>12066</v>
      </c>
      <c r="AN32" s="74">
        <f t="shared" si="21"/>
        <v>265</v>
      </c>
      <c r="AO32" s="74">
        <v>265</v>
      </c>
      <c r="AP32" s="74">
        <v>0</v>
      </c>
      <c r="AQ32" s="74">
        <v>0</v>
      </c>
      <c r="AR32" s="74">
        <v>0</v>
      </c>
      <c r="AS32" s="74">
        <f t="shared" si="22"/>
        <v>0</v>
      </c>
      <c r="AT32" s="74">
        <v>0</v>
      </c>
      <c r="AU32" s="74">
        <v>0</v>
      </c>
      <c r="AV32" s="74">
        <v>0</v>
      </c>
      <c r="AW32" s="74">
        <v>0</v>
      </c>
      <c r="AX32" s="74">
        <f t="shared" si="23"/>
        <v>11801</v>
      </c>
      <c r="AY32" s="74">
        <v>9943</v>
      </c>
      <c r="AZ32" s="74">
        <v>0</v>
      </c>
      <c r="BA32" s="74">
        <v>1858</v>
      </c>
      <c r="BB32" s="74">
        <v>0</v>
      </c>
      <c r="BC32" s="74">
        <v>14404</v>
      </c>
      <c r="BD32" s="74">
        <v>0</v>
      </c>
      <c r="BE32" s="74">
        <v>0</v>
      </c>
      <c r="BF32" s="74">
        <f t="shared" si="24"/>
        <v>12066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79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/>
      <c r="CE32" s="74">
        <v>9744</v>
      </c>
      <c r="CF32" s="74">
        <v>0</v>
      </c>
      <c r="CG32" s="74">
        <v>0</v>
      </c>
      <c r="CH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2933</v>
      </c>
      <c r="CQ32" s="74">
        <f t="shared" si="40"/>
        <v>12066</v>
      </c>
      <c r="CR32" s="74">
        <f t="shared" si="41"/>
        <v>265</v>
      </c>
      <c r="CS32" s="74">
        <f t="shared" si="42"/>
        <v>265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0</v>
      </c>
      <c r="CX32" s="74">
        <f t="shared" si="47"/>
        <v>0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11801</v>
      </c>
      <c r="DC32" s="74">
        <f t="shared" si="52"/>
        <v>9943</v>
      </c>
      <c r="DD32" s="74">
        <f t="shared" si="53"/>
        <v>0</v>
      </c>
      <c r="DE32" s="74">
        <f t="shared" si="54"/>
        <v>1858</v>
      </c>
      <c r="DF32" s="74">
        <f t="shared" si="55"/>
        <v>0</v>
      </c>
      <c r="DG32" s="74">
        <f t="shared" si="56"/>
        <v>24148</v>
      </c>
      <c r="DH32" s="74">
        <f t="shared" si="57"/>
        <v>0</v>
      </c>
      <c r="DI32" s="74">
        <f t="shared" si="58"/>
        <v>0</v>
      </c>
      <c r="DJ32" s="74">
        <f t="shared" si="59"/>
        <v>12066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160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161</v>
      </c>
      <c r="B2" s="147" t="s">
        <v>162</v>
      </c>
      <c r="C2" s="150" t="s">
        <v>163</v>
      </c>
      <c r="D2" s="131" t="s">
        <v>164</v>
      </c>
      <c r="E2" s="78"/>
      <c r="F2" s="78"/>
      <c r="G2" s="78"/>
      <c r="H2" s="78"/>
      <c r="I2" s="78"/>
      <c r="J2" s="78"/>
      <c r="K2" s="78"/>
      <c r="L2" s="79"/>
      <c r="M2" s="131" t="s">
        <v>165</v>
      </c>
      <c r="N2" s="78"/>
      <c r="O2" s="78"/>
      <c r="P2" s="78"/>
      <c r="Q2" s="78"/>
      <c r="R2" s="78"/>
      <c r="S2" s="78"/>
      <c r="T2" s="78"/>
      <c r="U2" s="79"/>
      <c r="V2" s="131" t="s">
        <v>166</v>
      </c>
      <c r="W2" s="78"/>
      <c r="X2" s="78"/>
      <c r="Y2" s="78"/>
      <c r="Z2" s="78"/>
      <c r="AA2" s="78"/>
      <c r="AB2" s="78"/>
      <c r="AC2" s="78"/>
      <c r="AD2" s="79"/>
      <c r="AE2" s="132" t="s">
        <v>167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168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169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170</v>
      </c>
      <c r="E3" s="83"/>
      <c r="F3" s="83"/>
      <c r="G3" s="83"/>
      <c r="H3" s="83"/>
      <c r="I3" s="83"/>
      <c r="J3" s="83"/>
      <c r="K3" s="83"/>
      <c r="L3" s="84"/>
      <c r="M3" s="133" t="s">
        <v>170</v>
      </c>
      <c r="N3" s="83"/>
      <c r="O3" s="83"/>
      <c r="P3" s="83"/>
      <c r="Q3" s="83"/>
      <c r="R3" s="83"/>
      <c r="S3" s="83"/>
      <c r="T3" s="83"/>
      <c r="U3" s="84"/>
      <c r="V3" s="133" t="s">
        <v>171</v>
      </c>
      <c r="W3" s="83"/>
      <c r="X3" s="83"/>
      <c r="Y3" s="83"/>
      <c r="Z3" s="83"/>
      <c r="AA3" s="83"/>
      <c r="AB3" s="83"/>
      <c r="AC3" s="83"/>
      <c r="AD3" s="84"/>
      <c r="AE3" s="134" t="s">
        <v>172</v>
      </c>
      <c r="AF3" s="80"/>
      <c r="AG3" s="80"/>
      <c r="AH3" s="80"/>
      <c r="AI3" s="80"/>
      <c r="AJ3" s="80"/>
      <c r="AK3" s="80"/>
      <c r="AL3" s="85"/>
      <c r="AM3" s="81" t="s">
        <v>173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174</v>
      </c>
      <c r="BG3" s="134" t="s">
        <v>175</v>
      </c>
      <c r="BH3" s="80"/>
      <c r="BI3" s="80"/>
      <c r="BJ3" s="80"/>
      <c r="BK3" s="80"/>
      <c r="BL3" s="80"/>
      <c r="BM3" s="80"/>
      <c r="BN3" s="85"/>
      <c r="BO3" s="81" t="s">
        <v>173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176</v>
      </c>
      <c r="CH3" s="90" t="s">
        <v>166</v>
      </c>
      <c r="CI3" s="134" t="s">
        <v>175</v>
      </c>
      <c r="CJ3" s="80"/>
      <c r="CK3" s="80"/>
      <c r="CL3" s="80"/>
      <c r="CM3" s="80"/>
      <c r="CN3" s="80"/>
      <c r="CO3" s="80"/>
      <c r="CP3" s="85"/>
      <c r="CQ3" s="81" t="s">
        <v>177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4</v>
      </c>
      <c r="DJ3" s="90" t="s">
        <v>166</v>
      </c>
    </row>
    <row r="4" spans="1:114" s="55" customFormat="1" ht="13.5" customHeight="1">
      <c r="A4" s="148"/>
      <c r="B4" s="148"/>
      <c r="C4" s="151"/>
      <c r="D4" s="68"/>
      <c r="E4" s="133" t="s">
        <v>178</v>
      </c>
      <c r="F4" s="91"/>
      <c r="G4" s="91"/>
      <c r="H4" s="91"/>
      <c r="I4" s="91"/>
      <c r="J4" s="91"/>
      <c r="K4" s="92"/>
      <c r="L4" s="124" t="s">
        <v>179</v>
      </c>
      <c r="M4" s="68"/>
      <c r="N4" s="133" t="s">
        <v>180</v>
      </c>
      <c r="O4" s="91"/>
      <c r="P4" s="91"/>
      <c r="Q4" s="91"/>
      <c r="R4" s="91"/>
      <c r="S4" s="91"/>
      <c r="T4" s="92"/>
      <c r="U4" s="124" t="s">
        <v>181</v>
      </c>
      <c r="V4" s="68"/>
      <c r="W4" s="133" t="s">
        <v>180</v>
      </c>
      <c r="X4" s="91"/>
      <c r="Y4" s="91"/>
      <c r="Z4" s="91"/>
      <c r="AA4" s="91"/>
      <c r="AB4" s="91"/>
      <c r="AC4" s="92"/>
      <c r="AD4" s="124" t="s">
        <v>179</v>
      </c>
      <c r="AE4" s="90" t="s">
        <v>182</v>
      </c>
      <c r="AF4" s="95" t="s">
        <v>183</v>
      </c>
      <c r="AG4" s="89"/>
      <c r="AH4" s="93"/>
      <c r="AI4" s="80"/>
      <c r="AJ4" s="94"/>
      <c r="AK4" s="135" t="s">
        <v>184</v>
      </c>
      <c r="AL4" s="145" t="s">
        <v>185</v>
      </c>
      <c r="AM4" s="90" t="s">
        <v>174</v>
      </c>
      <c r="AN4" s="134" t="s">
        <v>186</v>
      </c>
      <c r="AO4" s="87"/>
      <c r="AP4" s="87"/>
      <c r="AQ4" s="87"/>
      <c r="AR4" s="88"/>
      <c r="AS4" s="134" t="s">
        <v>187</v>
      </c>
      <c r="AT4" s="80"/>
      <c r="AU4" s="80"/>
      <c r="AV4" s="94"/>
      <c r="AW4" s="95" t="s">
        <v>188</v>
      </c>
      <c r="AX4" s="134" t="s">
        <v>189</v>
      </c>
      <c r="AY4" s="86"/>
      <c r="AZ4" s="87"/>
      <c r="BA4" s="87"/>
      <c r="BB4" s="88"/>
      <c r="BC4" s="95" t="s">
        <v>2</v>
      </c>
      <c r="BD4" s="95" t="s">
        <v>190</v>
      </c>
      <c r="BE4" s="90"/>
      <c r="BF4" s="90"/>
      <c r="BG4" s="90" t="s">
        <v>191</v>
      </c>
      <c r="BH4" s="95" t="s">
        <v>192</v>
      </c>
      <c r="BI4" s="89"/>
      <c r="BJ4" s="93"/>
      <c r="BK4" s="80"/>
      <c r="BL4" s="94"/>
      <c r="BM4" s="135" t="s">
        <v>193</v>
      </c>
      <c r="BN4" s="145" t="s">
        <v>185</v>
      </c>
      <c r="BO4" s="90" t="s">
        <v>174</v>
      </c>
      <c r="BP4" s="134" t="s">
        <v>194</v>
      </c>
      <c r="BQ4" s="87"/>
      <c r="BR4" s="87"/>
      <c r="BS4" s="87"/>
      <c r="BT4" s="88"/>
      <c r="BU4" s="134" t="s">
        <v>195</v>
      </c>
      <c r="BV4" s="80"/>
      <c r="BW4" s="80"/>
      <c r="BX4" s="94"/>
      <c r="BY4" s="95" t="s">
        <v>196</v>
      </c>
      <c r="BZ4" s="134" t="s">
        <v>197</v>
      </c>
      <c r="CA4" s="96"/>
      <c r="CB4" s="96"/>
      <c r="CC4" s="97"/>
      <c r="CD4" s="88"/>
      <c r="CE4" s="95" t="s">
        <v>2</v>
      </c>
      <c r="CF4" s="95" t="s">
        <v>190</v>
      </c>
      <c r="CG4" s="90"/>
      <c r="CH4" s="90"/>
      <c r="CI4" s="90" t="s">
        <v>174</v>
      </c>
      <c r="CJ4" s="95" t="s">
        <v>198</v>
      </c>
      <c r="CK4" s="89"/>
      <c r="CL4" s="93"/>
      <c r="CM4" s="80"/>
      <c r="CN4" s="94"/>
      <c r="CO4" s="135" t="s">
        <v>199</v>
      </c>
      <c r="CP4" s="145" t="s">
        <v>200</v>
      </c>
      <c r="CQ4" s="90" t="s">
        <v>174</v>
      </c>
      <c r="CR4" s="134" t="s">
        <v>194</v>
      </c>
      <c r="CS4" s="87"/>
      <c r="CT4" s="87"/>
      <c r="CU4" s="87"/>
      <c r="CV4" s="88"/>
      <c r="CW4" s="134" t="s">
        <v>201</v>
      </c>
      <c r="CX4" s="80"/>
      <c r="CY4" s="80"/>
      <c r="CZ4" s="94"/>
      <c r="DA4" s="95" t="s">
        <v>188</v>
      </c>
      <c r="DB4" s="134" t="s">
        <v>202</v>
      </c>
      <c r="DC4" s="87"/>
      <c r="DD4" s="87"/>
      <c r="DE4" s="87"/>
      <c r="DF4" s="88"/>
      <c r="DG4" s="95" t="s">
        <v>203</v>
      </c>
      <c r="DH4" s="95" t="s">
        <v>190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174</v>
      </c>
      <c r="F5" s="123" t="s">
        <v>204</v>
      </c>
      <c r="G5" s="123" t="s">
        <v>205</v>
      </c>
      <c r="H5" s="123" t="s">
        <v>206</v>
      </c>
      <c r="I5" s="123" t="s">
        <v>207</v>
      </c>
      <c r="J5" s="123" t="s">
        <v>3</v>
      </c>
      <c r="K5" s="123" t="s">
        <v>208</v>
      </c>
      <c r="L5" s="67"/>
      <c r="M5" s="68"/>
      <c r="N5" s="125" t="s">
        <v>174</v>
      </c>
      <c r="O5" s="123" t="s">
        <v>204</v>
      </c>
      <c r="P5" s="123" t="s">
        <v>209</v>
      </c>
      <c r="Q5" s="123" t="s">
        <v>210</v>
      </c>
      <c r="R5" s="123" t="s">
        <v>211</v>
      </c>
      <c r="S5" s="123" t="s">
        <v>212</v>
      </c>
      <c r="T5" s="123" t="s">
        <v>4</v>
      </c>
      <c r="U5" s="67"/>
      <c r="V5" s="68"/>
      <c r="W5" s="125" t="s">
        <v>174</v>
      </c>
      <c r="X5" s="123" t="s">
        <v>204</v>
      </c>
      <c r="Y5" s="123" t="s">
        <v>205</v>
      </c>
      <c r="Z5" s="123" t="s">
        <v>213</v>
      </c>
      <c r="AA5" s="123" t="s">
        <v>207</v>
      </c>
      <c r="AB5" s="123" t="s">
        <v>3</v>
      </c>
      <c r="AC5" s="123" t="s">
        <v>4</v>
      </c>
      <c r="AD5" s="67"/>
      <c r="AE5" s="90"/>
      <c r="AF5" s="90" t="s">
        <v>174</v>
      </c>
      <c r="AG5" s="135" t="s">
        <v>214</v>
      </c>
      <c r="AH5" s="135" t="s">
        <v>215</v>
      </c>
      <c r="AI5" s="135" t="s">
        <v>216</v>
      </c>
      <c r="AJ5" s="135" t="s">
        <v>4</v>
      </c>
      <c r="AK5" s="98"/>
      <c r="AL5" s="146"/>
      <c r="AM5" s="90"/>
      <c r="AN5" s="90" t="s">
        <v>174</v>
      </c>
      <c r="AO5" s="90" t="s">
        <v>217</v>
      </c>
      <c r="AP5" s="90" t="s">
        <v>218</v>
      </c>
      <c r="AQ5" s="90" t="s">
        <v>219</v>
      </c>
      <c r="AR5" s="90" t="s">
        <v>220</v>
      </c>
      <c r="AS5" s="90" t="s">
        <v>174</v>
      </c>
      <c r="AT5" s="95" t="s">
        <v>221</v>
      </c>
      <c r="AU5" s="95" t="s">
        <v>222</v>
      </c>
      <c r="AV5" s="95" t="s">
        <v>223</v>
      </c>
      <c r="AW5" s="90"/>
      <c r="AX5" s="90" t="s">
        <v>224</v>
      </c>
      <c r="AY5" s="95" t="s">
        <v>225</v>
      </c>
      <c r="AZ5" s="95" t="s">
        <v>222</v>
      </c>
      <c r="BA5" s="95" t="s">
        <v>226</v>
      </c>
      <c r="BB5" s="95" t="s">
        <v>4</v>
      </c>
      <c r="BC5" s="90"/>
      <c r="BD5" s="90"/>
      <c r="BE5" s="90"/>
      <c r="BF5" s="90"/>
      <c r="BG5" s="90"/>
      <c r="BH5" s="90" t="s">
        <v>191</v>
      </c>
      <c r="BI5" s="135" t="s">
        <v>227</v>
      </c>
      <c r="BJ5" s="135" t="s">
        <v>228</v>
      </c>
      <c r="BK5" s="135" t="s">
        <v>229</v>
      </c>
      <c r="BL5" s="135" t="s">
        <v>4</v>
      </c>
      <c r="BM5" s="98"/>
      <c r="BN5" s="146"/>
      <c r="BO5" s="90"/>
      <c r="BP5" s="90" t="s">
        <v>174</v>
      </c>
      <c r="BQ5" s="90" t="s">
        <v>230</v>
      </c>
      <c r="BR5" s="90" t="s">
        <v>231</v>
      </c>
      <c r="BS5" s="90" t="s">
        <v>232</v>
      </c>
      <c r="BT5" s="90" t="s">
        <v>233</v>
      </c>
      <c r="BU5" s="90" t="s">
        <v>174</v>
      </c>
      <c r="BV5" s="95" t="s">
        <v>221</v>
      </c>
      <c r="BW5" s="95" t="s">
        <v>234</v>
      </c>
      <c r="BX5" s="95" t="s">
        <v>235</v>
      </c>
      <c r="BY5" s="90"/>
      <c r="BZ5" s="90" t="s">
        <v>191</v>
      </c>
      <c r="CA5" s="95" t="s">
        <v>221</v>
      </c>
      <c r="CB5" s="95" t="s">
        <v>222</v>
      </c>
      <c r="CC5" s="95" t="s">
        <v>226</v>
      </c>
      <c r="CD5" s="95" t="s">
        <v>236</v>
      </c>
      <c r="CE5" s="90"/>
      <c r="CF5" s="90"/>
      <c r="CG5" s="90"/>
      <c r="CH5" s="90"/>
      <c r="CI5" s="90"/>
      <c r="CJ5" s="90" t="s">
        <v>224</v>
      </c>
      <c r="CK5" s="135" t="s">
        <v>214</v>
      </c>
      <c r="CL5" s="135" t="s">
        <v>237</v>
      </c>
      <c r="CM5" s="135" t="s">
        <v>229</v>
      </c>
      <c r="CN5" s="135" t="s">
        <v>4</v>
      </c>
      <c r="CO5" s="98"/>
      <c r="CP5" s="146"/>
      <c r="CQ5" s="90"/>
      <c r="CR5" s="90" t="s">
        <v>174</v>
      </c>
      <c r="CS5" s="90" t="s">
        <v>217</v>
      </c>
      <c r="CT5" s="90" t="s">
        <v>238</v>
      </c>
      <c r="CU5" s="90" t="s">
        <v>239</v>
      </c>
      <c r="CV5" s="90" t="s">
        <v>233</v>
      </c>
      <c r="CW5" s="90" t="s">
        <v>174</v>
      </c>
      <c r="CX5" s="95" t="s">
        <v>221</v>
      </c>
      <c r="CY5" s="95" t="s">
        <v>222</v>
      </c>
      <c r="CZ5" s="95" t="s">
        <v>226</v>
      </c>
      <c r="DA5" s="90"/>
      <c r="DB5" s="90" t="s">
        <v>174</v>
      </c>
      <c r="DC5" s="95" t="s">
        <v>221</v>
      </c>
      <c r="DD5" s="95" t="s">
        <v>222</v>
      </c>
      <c r="DE5" s="95" t="s">
        <v>226</v>
      </c>
      <c r="DF5" s="95" t="s">
        <v>4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240</v>
      </c>
      <c r="E6" s="99" t="s">
        <v>240</v>
      </c>
      <c r="F6" s="100" t="s">
        <v>240</v>
      </c>
      <c r="G6" s="100" t="s">
        <v>240</v>
      </c>
      <c r="H6" s="100" t="s">
        <v>240</v>
      </c>
      <c r="I6" s="100" t="s">
        <v>240</v>
      </c>
      <c r="J6" s="100" t="s">
        <v>240</v>
      </c>
      <c r="K6" s="100" t="s">
        <v>240</v>
      </c>
      <c r="L6" s="100" t="s">
        <v>240</v>
      </c>
      <c r="M6" s="99" t="s">
        <v>240</v>
      </c>
      <c r="N6" s="99" t="s">
        <v>240</v>
      </c>
      <c r="O6" s="100" t="s">
        <v>240</v>
      </c>
      <c r="P6" s="100" t="s">
        <v>240</v>
      </c>
      <c r="Q6" s="100" t="s">
        <v>240</v>
      </c>
      <c r="R6" s="100" t="s">
        <v>240</v>
      </c>
      <c r="S6" s="100" t="s">
        <v>240</v>
      </c>
      <c r="T6" s="100" t="s">
        <v>240</v>
      </c>
      <c r="U6" s="100" t="s">
        <v>240</v>
      </c>
      <c r="V6" s="99" t="s">
        <v>240</v>
      </c>
      <c r="W6" s="99" t="s">
        <v>240</v>
      </c>
      <c r="X6" s="100" t="s">
        <v>240</v>
      </c>
      <c r="Y6" s="100" t="s">
        <v>240</v>
      </c>
      <c r="Z6" s="100" t="s">
        <v>240</v>
      </c>
      <c r="AA6" s="100" t="s">
        <v>240</v>
      </c>
      <c r="AB6" s="100" t="s">
        <v>240</v>
      </c>
      <c r="AC6" s="100" t="s">
        <v>240</v>
      </c>
      <c r="AD6" s="100" t="s">
        <v>240</v>
      </c>
      <c r="AE6" s="101" t="s">
        <v>240</v>
      </c>
      <c r="AF6" s="101" t="s">
        <v>240</v>
      </c>
      <c r="AG6" s="102" t="s">
        <v>240</v>
      </c>
      <c r="AH6" s="102" t="s">
        <v>240</v>
      </c>
      <c r="AI6" s="102" t="s">
        <v>240</v>
      </c>
      <c r="AJ6" s="102" t="s">
        <v>240</v>
      </c>
      <c r="AK6" s="102" t="s">
        <v>240</v>
      </c>
      <c r="AL6" s="102" t="s">
        <v>240</v>
      </c>
      <c r="AM6" s="101" t="s">
        <v>240</v>
      </c>
      <c r="AN6" s="101" t="s">
        <v>240</v>
      </c>
      <c r="AO6" s="101" t="s">
        <v>240</v>
      </c>
      <c r="AP6" s="101" t="s">
        <v>240</v>
      </c>
      <c r="AQ6" s="101" t="s">
        <v>240</v>
      </c>
      <c r="AR6" s="101" t="s">
        <v>240</v>
      </c>
      <c r="AS6" s="101" t="s">
        <v>240</v>
      </c>
      <c r="AT6" s="101" t="s">
        <v>240</v>
      </c>
      <c r="AU6" s="101" t="s">
        <v>240</v>
      </c>
      <c r="AV6" s="101" t="s">
        <v>240</v>
      </c>
      <c r="AW6" s="101" t="s">
        <v>240</v>
      </c>
      <c r="AX6" s="101" t="s">
        <v>240</v>
      </c>
      <c r="AY6" s="101" t="s">
        <v>240</v>
      </c>
      <c r="AZ6" s="101" t="s">
        <v>240</v>
      </c>
      <c r="BA6" s="101" t="s">
        <v>240</v>
      </c>
      <c r="BB6" s="101" t="s">
        <v>240</v>
      </c>
      <c r="BC6" s="101" t="s">
        <v>240</v>
      </c>
      <c r="BD6" s="101" t="s">
        <v>240</v>
      </c>
      <c r="BE6" s="101" t="s">
        <v>240</v>
      </c>
      <c r="BF6" s="101" t="s">
        <v>240</v>
      </c>
      <c r="BG6" s="101" t="s">
        <v>240</v>
      </c>
      <c r="BH6" s="101" t="s">
        <v>240</v>
      </c>
      <c r="BI6" s="102" t="s">
        <v>240</v>
      </c>
      <c r="BJ6" s="102" t="s">
        <v>240</v>
      </c>
      <c r="BK6" s="102" t="s">
        <v>240</v>
      </c>
      <c r="BL6" s="102" t="s">
        <v>240</v>
      </c>
      <c r="BM6" s="102" t="s">
        <v>240</v>
      </c>
      <c r="BN6" s="102" t="s">
        <v>240</v>
      </c>
      <c r="BO6" s="101" t="s">
        <v>240</v>
      </c>
      <c r="BP6" s="101" t="s">
        <v>240</v>
      </c>
      <c r="BQ6" s="101" t="s">
        <v>240</v>
      </c>
      <c r="BR6" s="101" t="s">
        <v>240</v>
      </c>
      <c r="BS6" s="101" t="s">
        <v>240</v>
      </c>
      <c r="BT6" s="101" t="s">
        <v>240</v>
      </c>
      <c r="BU6" s="101" t="s">
        <v>240</v>
      </c>
      <c r="BV6" s="101" t="s">
        <v>240</v>
      </c>
      <c r="BW6" s="101" t="s">
        <v>240</v>
      </c>
      <c r="BX6" s="101" t="s">
        <v>240</v>
      </c>
      <c r="BY6" s="101" t="s">
        <v>240</v>
      </c>
      <c r="BZ6" s="101" t="s">
        <v>240</v>
      </c>
      <c r="CA6" s="101" t="s">
        <v>240</v>
      </c>
      <c r="CB6" s="101" t="s">
        <v>240</v>
      </c>
      <c r="CC6" s="101" t="s">
        <v>240</v>
      </c>
      <c r="CD6" s="101" t="s">
        <v>240</v>
      </c>
      <c r="CE6" s="101" t="s">
        <v>240</v>
      </c>
      <c r="CF6" s="101" t="s">
        <v>240</v>
      </c>
      <c r="CG6" s="101" t="s">
        <v>240</v>
      </c>
      <c r="CH6" s="101" t="s">
        <v>240</v>
      </c>
      <c r="CI6" s="101" t="s">
        <v>240</v>
      </c>
      <c r="CJ6" s="101" t="s">
        <v>240</v>
      </c>
      <c r="CK6" s="102" t="s">
        <v>240</v>
      </c>
      <c r="CL6" s="102" t="s">
        <v>240</v>
      </c>
      <c r="CM6" s="102" t="s">
        <v>240</v>
      </c>
      <c r="CN6" s="102" t="s">
        <v>240</v>
      </c>
      <c r="CO6" s="102" t="s">
        <v>240</v>
      </c>
      <c r="CP6" s="102" t="s">
        <v>240</v>
      </c>
      <c r="CQ6" s="101" t="s">
        <v>240</v>
      </c>
      <c r="CR6" s="101" t="s">
        <v>240</v>
      </c>
      <c r="CS6" s="102" t="s">
        <v>240</v>
      </c>
      <c r="CT6" s="102" t="s">
        <v>240</v>
      </c>
      <c r="CU6" s="102" t="s">
        <v>240</v>
      </c>
      <c r="CV6" s="102" t="s">
        <v>240</v>
      </c>
      <c r="CW6" s="101" t="s">
        <v>240</v>
      </c>
      <c r="CX6" s="101" t="s">
        <v>240</v>
      </c>
      <c r="CY6" s="101" t="s">
        <v>240</v>
      </c>
      <c r="CZ6" s="101" t="s">
        <v>240</v>
      </c>
      <c r="DA6" s="101" t="s">
        <v>240</v>
      </c>
      <c r="DB6" s="101" t="s">
        <v>240</v>
      </c>
      <c r="DC6" s="101" t="s">
        <v>240</v>
      </c>
      <c r="DD6" s="101" t="s">
        <v>240</v>
      </c>
      <c r="DE6" s="101" t="s">
        <v>240</v>
      </c>
      <c r="DF6" s="101" t="s">
        <v>240</v>
      </c>
      <c r="DG6" s="101" t="s">
        <v>240</v>
      </c>
      <c r="DH6" s="101" t="s">
        <v>240</v>
      </c>
      <c r="DI6" s="101" t="s">
        <v>240</v>
      </c>
      <c r="DJ6" s="101" t="s">
        <v>240</v>
      </c>
    </row>
    <row r="7" spans="1:114" s="50" customFormat="1" ht="12" customHeight="1">
      <c r="A7" s="48" t="s">
        <v>241</v>
      </c>
      <c r="B7" s="63" t="s">
        <v>242</v>
      </c>
      <c r="C7" s="48" t="s">
        <v>174</v>
      </c>
      <c r="D7" s="70">
        <f aca="true" t="shared" si="0" ref="D7:AK7">SUM(D8:D17)</f>
        <v>1113756</v>
      </c>
      <c r="E7" s="70">
        <f t="shared" si="0"/>
        <v>1095567</v>
      </c>
      <c r="F7" s="70">
        <f t="shared" si="0"/>
        <v>45237</v>
      </c>
      <c r="G7" s="70">
        <f t="shared" si="0"/>
        <v>24578</v>
      </c>
      <c r="H7" s="70">
        <f t="shared" si="0"/>
        <v>562500</v>
      </c>
      <c r="I7" s="70">
        <f t="shared" si="0"/>
        <v>296758</v>
      </c>
      <c r="J7" s="70">
        <f t="shared" si="0"/>
        <v>2233918</v>
      </c>
      <c r="K7" s="70">
        <f t="shared" si="0"/>
        <v>166494</v>
      </c>
      <c r="L7" s="70">
        <f t="shared" si="0"/>
        <v>18189</v>
      </c>
      <c r="M7" s="70">
        <f t="shared" si="0"/>
        <v>122400</v>
      </c>
      <c r="N7" s="70">
        <f t="shared" si="0"/>
        <v>116549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85952</v>
      </c>
      <c r="S7" s="70">
        <f t="shared" si="0"/>
        <v>1712356</v>
      </c>
      <c r="T7" s="70">
        <f t="shared" si="0"/>
        <v>30597</v>
      </c>
      <c r="U7" s="70">
        <f t="shared" si="0"/>
        <v>5851</v>
      </c>
      <c r="V7" s="70">
        <f t="shared" si="0"/>
        <v>1236156</v>
      </c>
      <c r="W7" s="70">
        <f t="shared" si="0"/>
        <v>1212116</v>
      </c>
      <c r="X7" s="70">
        <f t="shared" si="0"/>
        <v>45237</v>
      </c>
      <c r="Y7" s="70">
        <f t="shared" si="0"/>
        <v>24578</v>
      </c>
      <c r="Z7" s="70">
        <f t="shared" si="0"/>
        <v>562500</v>
      </c>
      <c r="AA7" s="70">
        <f t="shared" si="0"/>
        <v>382710</v>
      </c>
      <c r="AB7" s="70">
        <f t="shared" si="0"/>
        <v>3946274</v>
      </c>
      <c r="AC7" s="70">
        <f t="shared" si="0"/>
        <v>197091</v>
      </c>
      <c r="AD7" s="70">
        <f t="shared" si="0"/>
        <v>24040</v>
      </c>
      <c r="AE7" s="70">
        <f t="shared" si="0"/>
        <v>807168</v>
      </c>
      <c r="AF7" s="70">
        <f t="shared" si="0"/>
        <v>807168</v>
      </c>
      <c r="AG7" s="70">
        <f t="shared" si="0"/>
        <v>0</v>
      </c>
      <c r="AH7" s="70">
        <f t="shared" si="0"/>
        <v>147690</v>
      </c>
      <c r="AI7" s="70">
        <f t="shared" si="0"/>
        <v>659478</v>
      </c>
      <c r="AJ7" s="70">
        <f t="shared" si="0"/>
        <v>0</v>
      </c>
      <c r="AK7" s="70">
        <f t="shared" si="0"/>
        <v>0</v>
      </c>
      <c r="AL7" s="71" t="s">
        <v>243</v>
      </c>
      <c r="AM7" s="70">
        <f aca="true" t="shared" si="1" ref="AM7:BB7">SUM(AM8:AM17)</f>
        <v>2530603</v>
      </c>
      <c r="AN7" s="70">
        <f t="shared" si="1"/>
        <v>380581</v>
      </c>
      <c r="AO7" s="70">
        <f t="shared" si="1"/>
        <v>186174</v>
      </c>
      <c r="AP7" s="70">
        <f t="shared" si="1"/>
        <v>44891</v>
      </c>
      <c r="AQ7" s="70">
        <f t="shared" si="1"/>
        <v>135311</v>
      </c>
      <c r="AR7" s="70">
        <f t="shared" si="1"/>
        <v>14205</v>
      </c>
      <c r="AS7" s="70">
        <f t="shared" si="1"/>
        <v>1416830</v>
      </c>
      <c r="AT7" s="70">
        <f t="shared" si="1"/>
        <v>0</v>
      </c>
      <c r="AU7" s="70">
        <f t="shared" si="1"/>
        <v>1365825</v>
      </c>
      <c r="AV7" s="70">
        <f t="shared" si="1"/>
        <v>51005</v>
      </c>
      <c r="AW7" s="70">
        <f t="shared" si="1"/>
        <v>0</v>
      </c>
      <c r="AX7" s="70">
        <f t="shared" si="1"/>
        <v>731286</v>
      </c>
      <c r="AY7" s="70">
        <f t="shared" si="1"/>
        <v>105923</v>
      </c>
      <c r="AZ7" s="70">
        <f t="shared" si="1"/>
        <v>566256</v>
      </c>
      <c r="BA7" s="70">
        <f t="shared" si="1"/>
        <v>38447</v>
      </c>
      <c r="BB7" s="70">
        <f t="shared" si="1"/>
        <v>20660</v>
      </c>
      <c r="BC7" s="71" t="s">
        <v>243</v>
      </c>
      <c r="BD7" s="70">
        <f aca="true" t="shared" si="2" ref="BD7:BM7">SUM(BD8:BD17)</f>
        <v>1906</v>
      </c>
      <c r="BE7" s="70">
        <f t="shared" si="2"/>
        <v>9903</v>
      </c>
      <c r="BF7" s="70">
        <f t="shared" si="2"/>
        <v>3347674</v>
      </c>
      <c r="BG7" s="70">
        <f t="shared" si="2"/>
        <v>1665</v>
      </c>
      <c r="BH7" s="70">
        <f t="shared" si="2"/>
        <v>1665</v>
      </c>
      <c r="BI7" s="70">
        <f t="shared" si="2"/>
        <v>0</v>
      </c>
      <c r="BJ7" s="70">
        <f t="shared" si="2"/>
        <v>1665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243</v>
      </c>
      <c r="BO7" s="70">
        <f aca="true" t="shared" si="3" ref="BO7:CD7">SUM(BO8:BO17)</f>
        <v>1820208</v>
      </c>
      <c r="BP7" s="70">
        <f t="shared" si="3"/>
        <v>404135</v>
      </c>
      <c r="BQ7" s="70">
        <f t="shared" si="3"/>
        <v>325275</v>
      </c>
      <c r="BR7" s="70">
        <f t="shared" si="3"/>
        <v>0</v>
      </c>
      <c r="BS7" s="70">
        <f t="shared" si="3"/>
        <v>78860</v>
      </c>
      <c r="BT7" s="70">
        <f t="shared" si="3"/>
        <v>0</v>
      </c>
      <c r="BU7" s="70">
        <f t="shared" si="3"/>
        <v>961072</v>
      </c>
      <c r="BV7" s="70">
        <f t="shared" si="3"/>
        <v>0</v>
      </c>
      <c r="BW7" s="70">
        <f t="shared" si="3"/>
        <v>955266</v>
      </c>
      <c r="BX7" s="70">
        <f t="shared" si="3"/>
        <v>5806</v>
      </c>
      <c r="BY7" s="70">
        <f t="shared" si="3"/>
        <v>0</v>
      </c>
      <c r="BZ7" s="70">
        <f t="shared" si="3"/>
        <v>454451</v>
      </c>
      <c r="CA7" s="70">
        <f t="shared" si="3"/>
        <v>1650</v>
      </c>
      <c r="CB7" s="70">
        <f t="shared" si="3"/>
        <v>437406</v>
      </c>
      <c r="CC7" s="70">
        <f t="shared" si="3"/>
        <v>2829</v>
      </c>
      <c r="CD7" s="70">
        <f t="shared" si="3"/>
        <v>12566</v>
      </c>
      <c r="CE7" s="71" t="s">
        <v>243</v>
      </c>
      <c r="CF7" s="70">
        <f aca="true" t="shared" si="4" ref="CF7:CO7">SUM(CF8:CF17)</f>
        <v>550</v>
      </c>
      <c r="CG7" s="70">
        <f t="shared" si="4"/>
        <v>12883</v>
      </c>
      <c r="CH7" s="70">
        <f t="shared" si="4"/>
        <v>1834756</v>
      </c>
      <c r="CI7" s="70">
        <f t="shared" si="4"/>
        <v>808833</v>
      </c>
      <c r="CJ7" s="70">
        <f t="shared" si="4"/>
        <v>808833</v>
      </c>
      <c r="CK7" s="70">
        <f t="shared" si="4"/>
        <v>0</v>
      </c>
      <c r="CL7" s="70">
        <f t="shared" si="4"/>
        <v>149355</v>
      </c>
      <c r="CM7" s="70">
        <f t="shared" si="4"/>
        <v>659478</v>
      </c>
      <c r="CN7" s="70">
        <f t="shared" si="4"/>
        <v>0</v>
      </c>
      <c r="CO7" s="70">
        <f t="shared" si="4"/>
        <v>0</v>
      </c>
      <c r="CP7" s="71" t="s">
        <v>243</v>
      </c>
      <c r="CQ7" s="70">
        <f aca="true" t="shared" si="5" ref="CQ7:DF7">SUM(CQ8:CQ17)</f>
        <v>4350811</v>
      </c>
      <c r="CR7" s="70">
        <f t="shared" si="5"/>
        <v>784716</v>
      </c>
      <c r="CS7" s="70">
        <f t="shared" si="5"/>
        <v>511449</v>
      </c>
      <c r="CT7" s="70">
        <f t="shared" si="5"/>
        <v>44891</v>
      </c>
      <c r="CU7" s="70">
        <f t="shared" si="5"/>
        <v>214171</v>
      </c>
      <c r="CV7" s="70">
        <f t="shared" si="5"/>
        <v>14205</v>
      </c>
      <c r="CW7" s="70">
        <f t="shared" si="5"/>
        <v>2377902</v>
      </c>
      <c r="CX7" s="70">
        <f t="shared" si="5"/>
        <v>0</v>
      </c>
      <c r="CY7" s="70">
        <f t="shared" si="5"/>
        <v>2321091</v>
      </c>
      <c r="CZ7" s="70">
        <f t="shared" si="5"/>
        <v>56811</v>
      </c>
      <c r="DA7" s="70">
        <f t="shared" si="5"/>
        <v>0</v>
      </c>
      <c r="DB7" s="70">
        <f t="shared" si="5"/>
        <v>1185737</v>
      </c>
      <c r="DC7" s="70">
        <f t="shared" si="5"/>
        <v>107573</v>
      </c>
      <c r="DD7" s="70">
        <f t="shared" si="5"/>
        <v>1003662</v>
      </c>
      <c r="DE7" s="70">
        <f t="shared" si="5"/>
        <v>41276</v>
      </c>
      <c r="DF7" s="70">
        <f t="shared" si="5"/>
        <v>33226</v>
      </c>
      <c r="DG7" s="71" t="s">
        <v>243</v>
      </c>
      <c r="DH7" s="70">
        <f>SUM(DH8:DH17)</f>
        <v>2456</v>
      </c>
      <c r="DI7" s="70">
        <f>SUM(DI8:DI17)</f>
        <v>22786</v>
      </c>
      <c r="DJ7" s="70">
        <f>SUM(DJ8:DJ17)</f>
        <v>5182430</v>
      </c>
    </row>
    <row r="8" spans="1:114" s="50" customFormat="1" ht="12" customHeight="1">
      <c r="A8" s="51" t="s">
        <v>244</v>
      </c>
      <c r="B8" s="64" t="s">
        <v>245</v>
      </c>
      <c r="C8" s="51" t="s">
        <v>246</v>
      </c>
      <c r="D8" s="72">
        <f aca="true" t="shared" si="6" ref="D8:D17">SUM(E8,+L8)</f>
        <v>0</v>
      </c>
      <c r="E8" s="72">
        <f aca="true" t="shared" si="7" ref="E8:E17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17">SUM(N8,+U8)</f>
        <v>7602</v>
      </c>
      <c r="N8" s="72">
        <f aca="true" t="shared" si="9" ref="N8:N17">SUM(O8:R8)+T8</f>
        <v>7602</v>
      </c>
      <c r="O8" s="72">
        <v>0</v>
      </c>
      <c r="P8" s="72">
        <v>0</v>
      </c>
      <c r="Q8" s="72">
        <v>0</v>
      </c>
      <c r="R8" s="72">
        <v>7602</v>
      </c>
      <c r="S8" s="72">
        <v>219875</v>
      </c>
      <c r="T8" s="72">
        <v>0</v>
      </c>
      <c r="U8" s="72">
        <v>0</v>
      </c>
      <c r="V8" s="72">
        <f aca="true" t="shared" si="10" ref="V8:V17">+SUM(D8,M8)</f>
        <v>7602</v>
      </c>
      <c r="W8" s="72">
        <f aca="true" t="shared" si="11" ref="W8:W17">+SUM(E8,N8)</f>
        <v>7602</v>
      </c>
      <c r="X8" s="72">
        <f aca="true" t="shared" si="12" ref="X8:X17">+SUM(F8,O8)</f>
        <v>0</v>
      </c>
      <c r="Y8" s="72">
        <f aca="true" t="shared" si="13" ref="Y8:Y17">+SUM(G8,P8)</f>
        <v>0</v>
      </c>
      <c r="Z8" s="72">
        <f aca="true" t="shared" si="14" ref="Z8:Z17">+SUM(H8,Q8)</f>
        <v>0</v>
      </c>
      <c r="AA8" s="72">
        <f aca="true" t="shared" si="15" ref="AA8:AA17">+SUM(I8,R8)</f>
        <v>7602</v>
      </c>
      <c r="AB8" s="72">
        <f aca="true" t="shared" si="16" ref="AB8:AB17">+SUM(J8,S8)</f>
        <v>219875</v>
      </c>
      <c r="AC8" s="72">
        <f aca="true" t="shared" si="17" ref="AC8:AC17">+SUM(K8,T8)</f>
        <v>0</v>
      </c>
      <c r="AD8" s="72">
        <f aca="true" t="shared" si="18" ref="AD8:AD17">+SUM(L8,U8)</f>
        <v>0</v>
      </c>
      <c r="AE8" s="72">
        <f aca="true" t="shared" si="19" ref="AE8:AE17">SUM(AF8,+AK8)</f>
        <v>0</v>
      </c>
      <c r="AF8" s="72">
        <f aca="true" t="shared" si="20" ref="AF8:AF17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243</v>
      </c>
      <c r="AM8" s="72">
        <f aca="true" t="shared" si="21" ref="AM8:AM17">SUM(AN8,AS8,AW8,AX8,BD8)</f>
        <v>0</v>
      </c>
      <c r="AN8" s="72">
        <f aca="true" t="shared" si="22" ref="AN8:AN17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23" ref="AS8:AS17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4" ref="AX8:AX17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243</v>
      </c>
      <c r="BD8" s="72">
        <v>0</v>
      </c>
      <c r="BE8" s="72">
        <v>0</v>
      </c>
      <c r="BF8" s="72">
        <f aca="true" t="shared" si="25" ref="BF8:BF17">SUM(AE8,+AM8,+BE8)</f>
        <v>0</v>
      </c>
      <c r="BG8" s="72">
        <f aca="true" t="shared" si="26" ref="BG8:BG17">SUM(BH8,+BM8)</f>
        <v>0</v>
      </c>
      <c r="BH8" s="72">
        <f aca="true" t="shared" si="27" ref="BH8:BH17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243</v>
      </c>
      <c r="BO8" s="72">
        <f aca="true" t="shared" si="28" ref="BO8:BO17">SUM(BP8,BU8,BY8,BZ8,CF8)</f>
        <v>227477</v>
      </c>
      <c r="BP8" s="72">
        <f aca="true" t="shared" si="29" ref="BP8:BP17">SUM(BQ8:BT8)</f>
        <v>37537</v>
      </c>
      <c r="BQ8" s="72">
        <v>37537</v>
      </c>
      <c r="BR8" s="72">
        <v>0</v>
      </c>
      <c r="BS8" s="72">
        <v>0</v>
      </c>
      <c r="BT8" s="72">
        <v>0</v>
      </c>
      <c r="BU8" s="72">
        <f aca="true" t="shared" si="30" ref="BU8:BU17">SUM(BV8:BX8)</f>
        <v>188290</v>
      </c>
      <c r="BV8" s="72">
        <v>0</v>
      </c>
      <c r="BW8" s="72">
        <v>187809</v>
      </c>
      <c r="BX8" s="72">
        <v>481</v>
      </c>
      <c r="BY8" s="72">
        <v>0</v>
      </c>
      <c r="BZ8" s="72">
        <f aca="true" t="shared" si="31" ref="BZ8:BZ17">SUM(CA8:CD8)</f>
        <v>1650</v>
      </c>
      <c r="CA8" s="72">
        <v>1650</v>
      </c>
      <c r="CB8" s="72">
        <v>0</v>
      </c>
      <c r="CC8" s="72">
        <v>0</v>
      </c>
      <c r="CD8" s="72">
        <v>0</v>
      </c>
      <c r="CE8" s="73" t="s">
        <v>243</v>
      </c>
      <c r="CF8" s="72">
        <v>0</v>
      </c>
      <c r="CG8" s="72">
        <v>0</v>
      </c>
      <c r="CH8" s="72">
        <f aca="true" t="shared" si="32" ref="CH8:CH17">SUM(BG8,+BO8,+CG8)</f>
        <v>227477</v>
      </c>
      <c r="CI8" s="72">
        <f aca="true" t="shared" si="33" ref="CI8:CI17">SUM(AE8,+BG8)</f>
        <v>0</v>
      </c>
      <c r="CJ8" s="72">
        <f aca="true" t="shared" si="34" ref="CJ8:CJ17">SUM(AF8,+BH8)</f>
        <v>0</v>
      </c>
      <c r="CK8" s="72">
        <f aca="true" t="shared" si="35" ref="CK8:CK17">SUM(AG8,+BI8)</f>
        <v>0</v>
      </c>
      <c r="CL8" s="72">
        <f aca="true" t="shared" si="36" ref="CL8:CL17">SUM(AH8,+BJ8)</f>
        <v>0</v>
      </c>
      <c r="CM8" s="72">
        <f aca="true" t="shared" si="37" ref="CM8:CM17">SUM(AI8,+BK8)</f>
        <v>0</v>
      </c>
      <c r="CN8" s="72">
        <f aca="true" t="shared" si="38" ref="CN8:CN17">SUM(AJ8,+BL8)</f>
        <v>0</v>
      </c>
      <c r="CO8" s="72">
        <f aca="true" t="shared" si="39" ref="CO8:CO17">SUM(AK8,+BM8)</f>
        <v>0</v>
      </c>
      <c r="CP8" s="73" t="s">
        <v>243</v>
      </c>
      <c r="CQ8" s="72">
        <f aca="true" t="shared" si="40" ref="CQ8:CQ17">SUM(AM8,+BO8)</f>
        <v>227477</v>
      </c>
      <c r="CR8" s="72">
        <f aca="true" t="shared" si="41" ref="CR8:CR17">SUM(AN8,+BP8)</f>
        <v>37537</v>
      </c>
      <c r="CS8" s="72">
        <f aca="true" t="shared" si="42" ref="CS8:CS17">SUM(AO8,+BQ8)</f>
        <v>37537</v>
      </c>
      <c r="CT8" s="72">
        <f aca="true" t="shared" si="43" ref="CT8:CT17">SUM(AP8,+BR8)</f>
        <v>0</v>
      </c>
      <c r="CU8" s="72">
        <f aca="true" t="shared" si="44" ref="CU8:CU17">SUM(AQ8,+BS8)</f>
        <v>0</v>
      </c>
      <c r="CV8" s="72">
        <f aca="true" t="shared" si="45" ref="CV8:CV17">SUM(AR8,+BT8)</f>
        <v>0</v>
      </c>
      <c r="CW8" s="72">
        <f aca="true" t="shared" si="46" ref="CW8:CW17">SUM(AS8,+BU8)</f>
        <v>188290</v>
      </c>
      <c r="CX8" s="72">
        <f aca="true" t="shared" si="47" ref="CX8:CX17">SUM(AT8,+BV8)</f>
        <v>0</v>
      </c>
      <c r="CY8" s="72">
        <f aca="true" t="shared" si="48" ref="CY8:CY17">SUM(AU8,+BW8)</f>
        <v>187809</v>
      </c>
      <c r="CZ8" s="72">
        <f aca="true" t="shared" si="49" ref="CZ8:CZ17">SUM(AV8,+BX8)</f>
        <v>481</v>
      </c>
      <c r="DA8" s="72">
        <f aca="true" t="shared" si="50" ref="DA8:DA17">SUM(AW8,+BY8)</f>
        <v>0</v>
      </c>
      <c r="DB8" s="72">
        <f aca="true" t="shared" si="51" ref="DB8:DB17">SUM(AX8,+BZ8)</f>
        <v>1650</v>
      </c>
      <c r="DC8" s="72">
        <f aca="true" t="shared" si="52" ref="DC8:DC17">SUM(AY8,+CA8)</f>
        <v>1650</v>
      </c>
      <c r="DD8" s="72">
        <f aca="true" t="shared" si="53" ref="DD8:DD17">SUM(AZ8,+CB8)</f>
        <v>0</v>
      </c>
      <c r="DE8" s="72">
        <f aca="true" t="shared" si="54" ref="DE8:DE17">SUM(BA8,+CC8)</f>
        <v>0</v>
      </c>
      <c r="DF8" s="72">
        <f aca="true" t="shared" si="55" ref="DF8:DF17">SUM(BB8,+CD8)</f>
        <v>0</v>
      </c>
      <c r="DG8" s="73" t="s">
        <v>243</v>
      </c>
      <c r="DH8" s="72">
        <f aca="true" t="shared" si="56" ref="DH8:DH17">SUM(BD8,+CF8)</f>
        <v>0</v>
      </c>
      <c r="DI8" s="72">
        <f aca="true" t="shared" si="57" ref="DI8:DI17">SUM(BE8,+CG8)</f>
        <v>0</v>
      </c>
      <c r="DJ8" s="72">
        <f aca="true" t="shared" si="58" ref="DJ8:DJ17">SUM(BF8,+CH8)</f>
        <v>227477</v>
      </c>
    </row>
    <row r="9" spans="1:114" s="50" customFormat="1" ht="12" customHeight="1">
      <c r="A9" s="51" t="s">
        <v>244</v>
      </c>
      <c r="B9" s="64" t="s">
        <v>247</v>
      </c>
      <c r="C9" s="51" t="s">
        <v>248</v>
      </c>
      <c r="D9" s="72">
        <f t="shared" si="6"/>
        <v>364</v>
      </c>
      <c r="E9" s="72">
        <f t="shared" si="7"/>
        <v>364</v>
      </c>
      <c r="F9" s="72">
        <v>0</v>
      </c>
      <c r="G9" s="72">
        <v>0</v>
      </c>
      <c r="H9" s="72">
        <v>0</v>
      </c>
      <c r="I9" s="72">
        <v>364</v>
      </c>
      <c r="J9" s="72">
        <v>103136</v>
      </c>
      <c r="K9" s="72">
        <v>0</v>
      </c>
      <c r="L9" s="72">
        <v>0</v>
      </c>
      <c r="M9" s="72">
        <f t="shared" si="8"/>
        <v>0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f t="shared" si="10"/>
        <v>364</v>
      </c>
      <c r="W9" s="72">
        <f t="shared" si="11"/>
        <v>364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364</v>
      </c>
      <c r="AB9" s="72">
        <f t="shared" si="16"/>
        <v>103136</v>
      </c>
      <c r="AC9" s="72">
        <f t="shared" si="17"/>
        <v>0</v>
      </c>
      <c r="AD9" s="72">
        <f t="shared" si="18"/>
        <v>0</v>
      </c>
      <c r="AE9" s="72">
        <f t="shared" si="19"/>
        <v>14007</v>
      </c>
      <c r="AF9" s="72">
        <f t="shared" si="20"/>
        <v>14007</v>
      </c>
      <c r="AG9" s="72">
        <v>0</v>
      </c>
      <c r="AH9" s="72">
        <v>0</v>
      </c>
      <c r="AI9" s="72">
        <v>14007</v>
      </c>
      <c r="AJ9" s="72">
        <v>0</v>
      </c>
      <c r="AK9" s="72">
        <v>0</v>
      </c>
      <c r="AL9" s="73" t="s">
        <v>243</v>
      </c>
      <c r="AM9" s="72">
        <f t="shared" si="21"/>
        <v>89493</v>
      </c>
      <c r="AN9" s="72">
        <f t="shared" si="22"/>
        <v>49903</v>
      </c>
      <c r="AO9" s="72">
        <v>0</v>
      </c>
      <c r="AP9" s="72">
        <v>44891</v>
      </c>
      <c r="AQ9" s="72">
        <v>0</v>
      </c>
      <c r="AR9" s="72">
        <v>5012</v>
      </c>
      <c r="AS9" s="72">
        <f t="shared" si="23"/>
        <v>32950</v>
      </c>
      <c r="AT9" s="72">
        <v>0</v>
      </c>
      <c r="AU9" s="72">
        <v>0</v>
      </c>
      <c r="AV9" s="72">
        <v>32950</v>
      </c>
      <c r="AW9" s="72">
        <v>0</v>
      </c>
      <c r="AX9" s="72">
        <f t="shared" si="24"/>
        <v>6640</v>
      </c>
      <c r="AY9" s="72">
        <v>0</v>
      </c>
      <c r="AZ9" s="72">
        <v>0</v>
      </c>
      <c r="BA9" s="72">
        <v>6640</v>
      </c>
      <c r="BB9" s="72">
        <v>0</v>
      </c>
      <c r="BC9" s="73" t="s">
        <v>243</v>
      </c>
      <c r="BD9" s="72">
        <v>0</v>
      </c>
      <c r="BE9" s="72">
        <v>0</v>
      </c>
      <c r="BF9" s="72">
        <f t="shared" si="25"/>
        <v>103500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243</v>
      </c>
      <c r="BO9" s="72">
        <f t="shared" si="28"/>
        <v>0</v>
      </c>
      <c r="BP9" s="72">
        <f t="shared" si="29"/>
        <v>0</v>
      </c>
      <c r="BQ9" s="72">
        <v>0</v>
      </c>
      <c r="BR9" s="72">
        <v>0</v>
      </c>
      <c r="BS9" s="72">
        <v>0</v>
      </c>
      <c r="BT9" s="72">
        <v>0</v>
      </c>
      <c r="BU9" s="72">
        <f t="shared" si="30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1"/>
        <v>0</v>
      </c>
      <c r="CA9" s="72">
        <v>0</v>
      </c>
      <c r="CB9" s="72">
        <v>0</v>
      </c>
      <c r="CC9" s="72">
        <v>0</v>
      </c>
      <c r="CD9" s="72">
        <v>0</v>
      </c>
      <c r="CE9" s="73" t="s">
        <v>243</v>
      </c>
      <c r="CF9" s="72">
        <v>0</v>
      </c>
      <c r="CG9" s="72">
        <v>0</v>
      </c>
      <c r="CH9" s="72">
        <f t="shared" si="32"/>
        <v>0</v>
      </c>
      <c r="CI9" s="72">
        <f t="shared" si="33"/>
        <v>14007</v>
      </c>
      <c r="CJ9" s="72">
        <f t="shared" si="34"/>
        <v>14007</v>
      </c>
      <c r="CK9" s="72">
        <f t="shared" si="35"/>
        <v>0</v>
      </c>
      <c r="CL9" s="72">
        <f t="shared" si="36"/>
        <v>0</v>
      </c>
      <c r="CM9" s="72">
        <f t="shared" si="37"/>
        <v>14007</v>
      </c>
      <c r="CN9" s="72">
        <f t="shared" si="38"/>
        <v>0</v>
      </c>
      <c r="CO9" s="72">
        <f t="shared" si="39"/>
        <v>0</v>
      </c>
      <c r="CP9" s="73" t="s">
        <v>243</v>
      </c>
      <c r="CQ9" s="72">
        <f t="shared" si="40"/>
        <v>89493</v>
      </c>
      <c r="CR9" s="72">
        <f t="shared" si="41"/>
        <v>49903</v>
      </c>
      <c r="CS9" s="72">
        <f t="shared" si="42"/>
        <v>0</v>
      </c>
      <c r="CT9" s="72">
        <f t="shared" si="43"/>
        <v>44891</v>
      </c>
      <c r="CU9" s="72">
        <f t="shared" si="44"/>
        <v>0</v>
      </c>
      <c r="CV9" s="72">
        <f t="shared" si="45"/>
        <v>5012</v>
      </c>
      <c r="CW9" s="72">
        <f t="shared" si="46"/>
        <v>32950</v>
      </c>
      <c r="CX9" s="72">
        <f t="shared" si="47"/>
        <v>0</v>
      </c>
      <c r="CY9" s="72">
        <f t="shared" si="48"/>
        <v>0</v>
      </c>
      <c r="CZ9" s="72">
        <f t="shared" si="49"/>
        <v>32950</v>
      </c>
      <c r="DA9" s="72">
        <f t="shared" si="50"/>
        <v>0</v>
      </c>
      <c r="DB9" s="72">
        <f t="shared" si="51"/>
        <v>6640</v>
      </c>
      <c r="DC9" s="72">
        <f t="shared" si="52"/>
        <v>0</v>
      </c>
      <c r="DD9" s="72">
        <f t="shared" si="53"/>
        <v>0</v>
      </c>
      <c r="DE9" s="72">
        <f t="shared" si="54"/>
        <v>6640</v>
      </c>
      <c r="DF9" s="72">
        <f t="shared" si="55"/>
        <v>0</v>
      </c>
      <c r="DG9" s="73" t="s">
        <v>243</v>
      </c>
      <c r="DH9" s="72">
        <f t="shared" si="56"/>
        <v>0</v>
      </c>
      <c r="DI9" s="72">
        <f t="shared" si="57"/>
        <v>0</v>
      </c>
      <c r="DJ9" s="72">
        <f t="shared" si="58"/>
        <v>103500</v>
      </c>
    </row>
    <row r="10" spans="1:114" s="50" customFormat="1" ht="12" customHeight="1">
      <c r="A10" s="51" t="s">
        <v>244</v>
      </c>
      <c r="B10" s="64" t="s">
        <v>249</v>
      </c>
      <c r="C10" s="51" t="s">
        <v>250</v>
      </c>
      <c r="D10" s="72">
        <f t="shared" si="6"/>
        <v>677292</v>
      </c>
      <c r="E10" s="72">
        <f t="shared" si="7"/>
        <v>676765</v>
      </c>
      <c r="F10" s="72">
        <v>3333</v>
      </c>
      <c r="G10" s="72">
        <v>24578</v>
      </c>
      <c r="H10" s="72">
        <v>460900</v>
      </c>
      <c r="I10" s="72">
        <v>65420</v>
      </c>
      <c r="J10" s="72">
        <v>492838</v>
      </c>
      <c r="K10" s="72">
        <v>122534</v>
      </c>
      <c r="L10" s="72">
        <v>527</v>
      </c>
      <c r="M10" s="72">
        <f t="shared" si="8"/>
        <v>13106</v>
      </c>
      <c r="N10" s="72">
        <f t="shared" si="9"/>
        <v>13093</v>
      </c>
      <c r="O10" s="72">
        <v>0</v>
      </c>
      <c r="P10" s="72">
        <v>0</v>
      </c>
      <c r="Q10" s="72">
        <v>0</v>
      </c>
      <c r="R10" s="72">
        <v>13093</v>
      </c>
      <c r="S10" s="72">
        <v>208991</v>
      </c>
      <c r="T10" s="72">
        <v>0</v>
      </c>
      <c r="U10" s="72">
        <v>13</v>
      </c>
      <c r="V10" s="72">
        <f t="shared" si="10"/>
        <v>690398</v>
      </c>
      <c r="W10" s="72">
        <f t="shared" si="11"/>
        <v>689858</v>
      </c>
      <c r="X10" s="72">
        <f t="shared" si="12"/>
        <v>3333</v>
      </c>
      <c r="Y10" s="72">
        <f t="shared" si="13"/>
        <v>24578</v>
      </c>
      <c r="Z10" s="72">
        <f t="shared" si="14"/>
        <v>460900</v>
      </c>
      <c r="AA10" s="72">
        <f t="shared" si="15"/>
        <v>78513</v>
      </c>
      <c r="AB10" s="72">
        <f t="shared" si="16"/>
        <v>701829</v>
      </c>
      <c r="AC10" s="72">
        <f t="shared" si="17"/>
        <v>122534</v>
      </c>
      <c r="AD10" s="72">
        <f t="shared" si="18"/>
        <v>540</v>
      </c>
      <c r="AE10" s="72">
        <f t="shared" si="19"/>
        <v>646879</v>
      </c>
      <c r="AF10" s="72">
        <f t="shared" si="20"/>
        <v>646879</v>
      </c>
      <c r="AG10" s="72">
        <v>0</v>
      </c>
      <c r="AH10" s="72">
        <v>1408</v>
      </c>
      <c r="AI10" s="72">
        <v>645471</v>
      </c>
      <c r="AJ10" s="72">
        <v>0</v>
      </c>
      <c r="AK10" s="72">
        <v>0</v>
      </c>
      <c r="AL10" s="73" t="s">
        <v>243</v>
      </c>
      <c r="AM10" s="72">
        <f t="shared" si="21"/>
        <v>523251</v>
      </c>
      <c r="AN10" s="72">
        <f t="shared" si="22"/>
        <v>118896</v>
      </c>
      <c r="AO10" s="72">
        <v>28307</v>
      </c>
      <c r="AP10" s="72">
        <v>0</v>
      </c>
      <c r="AQ10" s="72">
        <v>81396</v>
      </c>
      <c r="AR10" s="72">
        <v>9193</v>
      </c>
      <c r="AS10" s="72">
        <f t="shared" si="23"/>
        <v>288933</v>
      </c>
      <c r="AT10" s="72">
        <v>0</v>
      </c>
      <c r="AU10" s="72">
        <v>278672</v>
      </c>
      <c r="AV10" s="72">
        <v>10261</v>
      </c>
      <c r="AW10" s="72">
        <v>0</v>
      </c>
      <c r="AX10" s="72">
        <f t="shared" si="24"/>
        <v>113516</v>
      </c>
      <c r="AY10" s="72">
        <v>0</v>
      </c>
      <c r="AZ10" s="72">
        <v>92856</v>
      </c>
      <c r="BA10" s="72">
        <v>0</v>
      </c>
      <c r="BB10" s="72">
        <v>20660</v>
      </c>
      <c r="BC10" s="73" t="s">
        <v>243</v>
      </c>
      <c r="BD10" s="72">
        <v>1906</v>
      </c>
      <c r="BE10" s="72">
        <v>0</v>
      </c>
      <c r="BF10" s="72">
        <f t="shared" si="25"/>
        <v>1170130</v>
      </c>
      <c r="BG10" s="72">
        <f t="shared" si="26"/>
        <v>1665</v>
      </c>
      <c r="BH10" s="72">
        <f t="shared" si="27"/>
        <v>1665</v>
      </c>
      <c r="BI10" s="72">
        <v>0</v>
      </c>
      <c r="BJ10" s="72">
        <v>1665</v>
      </c>
      <c r="BK10" s="72">
        <v>0</v>
      </c>
      <c r="BL10" s="72">
        <v>0</v>
      </c>
      <c r="BM10" s="72">
        <v>0</v>
      </c>
      <c r="BN10" s="73" t="s">
        <v>243</v>
      </c>
      <c r="BO10" s="72">
        <f t="shared" si="28"/>
        <v>220432</v>
      </c>
      <c r="BP10" s="72">
        <f t="shared" si="29"/>
        <v>72006</v>
      </c>
      <c r="BQ10" s="72">
        <v>11463</v>
      </c>
      <c r="BR10" s="72">
        <v>0</v>
      </c>
      <c r="BS10" s="72">
        <v>60543</v>
      </c>
      <c r="BT10" s="72">
        <v>0</v>
      </c>
      <c r="BU10" s="72">
        <f t="shared" si="30"/>
        <v>135310</v>
      </c>
      <c r="BV10" s="72">
        <v>0</v>
      </c>
      <c r="BW10" s="72">
        <v>135310</v>
      </c>
      <c r="BX10" s="72">
        <v>0</v>
      </c>
      <c r="BY10" s="72">
        <v>0</v>
      </c>
      <c r="BZ10" s="72">
        <f t="shared" si="31"/>
        <v>12566</v>
      </c>
      <c r="CA10" s="72">
        <v>0</v>
      </c>
      <c r="CB10" s="72">
        <v>0</v>
      </c>
      <c r="CC10" s="72">
        <v>0</v>
      </c>
      <c r="CD10" s="72">
        <v>12566</v>
      </c>
      <c r="CE10" s="73" t="s">
        <v>243</v>
      </c>
      <c r="CF10" s="72">
        <v>550</v>
      </c>
      <c r="CG10" s="72">
        <v>0</v>
      </c>
      <c r="CH10" s="72">
        <f t="shared" si="32"/>
        <v>222097</v>
      </c>
      <c r="CI10" s="72">
        <f t="shared" si="33"/>
        <v>648544</v>
      </c>
      <c r="CJ10" s="72">
        <f t="shared" si="34"/>
        <v>648544</v>
      </c>
      <c r="CK10" s="72">
        <f t="shared" si="35"/>
        <v>0</v>
      </c>
      <c r="CL10" s="72">
        <f t="shared" si="36"/>
        <v>3073</v>
      </c>
      <c r="CM10" s="72">
        <f t="shared" si="37"/>
        <v>645471</v>
      </c>
      <c r="CN10" s="72">
        <f t="shared" si="38"/>
        <v>0</v>
      </c>
      <c r="CO10" s="72">
        <f t="shared" si="39"/>
        <v>0</v>
      </c>
      <c r="CP10" s="73" t="s">
        <v>243</v>
      </c>
      <c r="CQ10" s="72">
        <f t="shared" si="40"/>
        <v>743683</v>
      </c>
      <c r="CR10" s="72">
        <f t="shared" si="41"/>
        <v>190902</v>
      </c>
      <c r="CS10" s="72">
        <f t="shared" si="42"/>
        <v>39770</v>
      </c>
      <c r="CT10" s="72">
        <f t="shared" si="43"/>
        <v>0</v>
      </c>
      <c r="CU10" s="72">
        <f t="shared" si="44"/>
        <v>141939</v>
      </c>
      <c r="CV10" s="72">
        <f t="shared" si="45"/>
        <v>9193</v>
      </c>
      <c r="CW10" s="72">
        <f t="shared" si="46"/>
        <v>424243</v>
      </c>
      <c r="CX10" s="72">
        <f t="shared" si="47"/>
        <v>0</v>
      </c>
      <c r="CY10" s="72">
        <f t="shared" si="48"/>
        <v>413982</v>
      </c>
      <c r="CZ10" s="72">
        <f t="shared" si="49"/>
        <v>10261</v>
      </c>
      <c r="DA10" s="72">
        <f t="shared" si="50"/>
        <v>0</v>
      </c>
      <c r="DB10" s="72">
        <f t="shared" si="51"/>
        <v>126082</v>
      </c>
      <c r="DC10" s="72">
        <f t="shared" si="52"/>
        <v>0</v>
      </c>
      <c r="DD10" s="72">
        <f t="shared" si="53"/>
        <v>92856</v>
      </c>
      <c r="DE10" s="72">
        <f t="shared" si="54"/>
        <v>0</v>
      </c>
      <c r="DF10" s="72">
        <f t="shared" si="55"/>
        <v>33226</v>
      </c>
      <c r="DG10" s="73" t="s">
        <v>243</v>
      </c>
      <c r="DH10" s="72">
        <f t="shared" si="56"/>
        <v>2456</v>
      </c>
      <c r="DI10" s="72">
        <f t="shared" si="57"/>
        <v>0</v>
      </c>
      <c r="DJ10" s="72">
        <f t="shared" si="58"/>
        <v>1392227</v>
      </c>
    </row>
    <row r="11" spans="1:114" s="50" customFormat="1" ht="12" customHeight="1">
      <c r="A11" s="51" t="s">
        <v>244</v>
      </c>
      <c r="B11" s="64" t="s">
        <v>251</v>
      </c>
      <c r="C11" s="51" t="s">
        <v>252</v>
      </c>
      <c r="D11" s="72">
        <f t="shared" si="6"/>
        <v>288178</v>
      </c>
      <c r="E11" s="72">
        <f t="shared" si="7"/>
        <v>288178</v>
      </c>
      <c r="F11" s="72">
        <v>41904</v>
      </c>
      <c r="G11" s="72">
        <v>0</v>
      </c>
      <c r="H11" s="72">
        <v>101600</v>
      </c>
      <c r="I11" s="72">
        <v>114552</v>
      </c>
      <c r="J11" s="72">
        <v>547331</v>
      </c>
      <c r="K11" s="72">
        <v>30122</v>
      </c>
      <c r="L11" s="72">
        <v>0</v>
      </c>
      <c r="M11" s="72">
        <f t="shared" si="8"/>
        <v>19059</v>
      </c>
      <c r="N11" s="72">
        <f t="shared" si="9"/>
        <v>14060</v>
      </c>
      <c r="O11" s="72">
        <v>0</v>
      </c>
      <c r="P11" s="72">
        <v>0</v>
      </c>
      <c r="Q11" s="72">
        <v>0</v>
      </c>
      <c r="R11" s="72">
        <v>14060</v>
      </c>
      <c r="S11" s="72">
        <v>261656</v>
      </c>
      <c r="T11" s="72">
        <v>0</v>
      </c>
      <c r="U11" s="72">
        <v>4999</v>
      </c>
      <c r="V11" s="72">
        <f t="shared" si="10"/>
        <v>307237</v>
      </c>
      <c r="W11" s="72">
        <f t="shared" si="11"/>
        <v>302238</v>
      </c>
      <c r="X11" s="72">
        <f t="shared" si="12"/>
        <v>41904</v>
      </c>
      <c r="Y11" s="72">
        <f t="shared" si="13"/>
        <v>0</v>
      </c>
      <c r="Z11" s="72">
        <f t="shared" si="14"/>
        <v>101600</v>
      </c>
      <c r="AA11" s="72">
        <f t="shared" si="15"/>
        <v>128612</v>
      </c>
      <c r="AB11" s="72">
        <f t="shared" si="16"/>
        <v>808987</v>
      </c>
      <c r="AC11" s="72">
        <f t="shared" si="17"/>
        <v>30122</v>
      </c>
      <c r="AD11" s="72">
        <f t="shared" si="18"/>
        <v>4999</v>
      </c>
      <c r="AE11" s="72">
        <f t="shared" si="19"/>
        <v>146282</v>
      </c>
      <c r="AF11" s="72">
        <f t="shared" si="20"/>
        <v>146282</v>
      </c>
      <c r="AG11" s="72">
        <v>0</v>
      </c>
      <c r="AH11" s="72">
        <v>146282</v>
      </c>
      <c r="AI11" s="72">
        <v>0</v>
      </c>
      <c r="AJ11" s="72">
        <v>0</v>
      </c>
      <c r="AK11" s="72">
        <v>0</v>
      </c>
      <c r="AL11" s="73" t="s">
        <v>243</v>
      </c>
      <c r="AM11" s="72">
        <f t="shared" si="21"/>
        <v>689227</v>
      </c>
      <c r="AN11" s="72">
        <f t="shared" si="22"/>
        <v>115632</v>
      </c>
      <c r="AO11" s="72">
        <v>115632</v>
      </c>
      <c r="AP11" s="72">
        <v>0</v>
      </c>
      <c r="AQ11" s="72">
        <v>0</v>
      </c>
      <c r="AR11" s="72">
        <v>0</v>
      </c>
      <c r="AS11" s="72">
        <f t="shared" si="23"/>
        <v>345158</v>
      </c>
      <c r="AT11" s="72">
        <v>0</v>
      </c>
      <c r="AU11" s="72">
        <v>337364</v>
      </c>
      <c r="AV11" s="72">
        <v>7794</v>
      </c>
      <c r="AW11" s="72">
        <v>0</v>
      </c>
      <c r="AX11" s="72">
        <f t="shared" si="24"/>
        <v>228437</v>
      </c>
      <c r="AY11" s="72">
        <v>0</v>
      </c>
      <c r="AZ11" s="72">
        <v>213249</v>
      </c>
      <c r="BA11" s="72">
        <v>15188</v>
      </c>
      <c r="BB11" s="72">
        <v>0</v>
      </c>
      <c r="BC11" s="73" t="s">
        <v>243</v>
      </c>
      <c r="BD11" s="72">
        <v>0</v>
      </c>
      <c r="BE11" s="72">
        <v>0</v>
      </c>
      <c r="BF11" s="72">
        <f t="shared" si="25"/>
        <v>835509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243</v>
      </c>
      <c r="BO11" s="72">
        <f t="shared" si="28"/>
        <v>280715</v>
      </c>
      <c r="BP11" s="72">
        <f t="shared" si="29"/>
        <v>30363</v>
      </c>
      <c r="BQ11" s="72">
        <v>30363</v>
      </c>
      <c r="BR11" s="72">
        <v>0</v>
      </c>
      <c r="BS11" s="72">
        <v>0</v>
      </c>
      <c r="BT11" s="72">
        <v>0</v>
      </c>
      <c r="BU11" s="72">
        <f t="shared" si="30"/>
        <v>5103</v>
      </c>
      <c r="BV11" s="72">
        <v>0</v>
      </c>
      <c r="BW11" s="72">
        <v>5103</v>
      </c>
      <c r="BX11" s="72">
        <v>0</v>
      </c>
      <c r="BY11" s="72">
        <v>0</v>
      </c>
      <c r="BZ11" s="72">
        <f t="shared" si="31"/>
        <v>245249</v>
      </c>
      <c r="CA11" s="72">
        <v>0</v>
      </c>
      <c r="CB11" s="72">
        <v>245249</v>
      </c>
      <c r="CC11" s="72">
        <v>0</v>
      </c>
      <c r="CD11" s="72">
        <v>0</v>
      </c>
      <c r="CE11" s="73" t="s">
        <v>243</v>
      </c>
      <c r="CF11" s="72">
        <v>0</v>
      </c>
      <c r="CG11" s="72">
        <v>0</v>
      </c>
      <c r="CH11" s="72">
        <f t="shared" si="32"/>
        <v>280715</v>
      </c>
      <c r="CI11" s="72">
        <f t="shared" si="33"/>
        <v>146282</v>
      </c>
      <c r="CJ11" s="72">
        <f t="shared" si="34"/>
        <v>146282</v>
      </c>
      <c r="CK11" s="72">
        <f t="shared" si="35"/>
        <v>0</v>
      </c>
      <c r="CL11" s="72">
        <f t="shared" si="36"/>
        <v>146282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243</v>
      </c>
      <c r="CQ11" s="72">
        <f t="shared" si="40"/>
        <v>969942</v>
      </c>
      <c r="CR11" s="72">
        <f t="shared" si="41"/>
        <v>145995</v>
      </c>
      <c r="CS11" s="72">
        <f t="shared" si="42"/>
        <v>145995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350261</v>
      </c>
      <c r="CX11" s="72">
        <f t="shared" si="47"/>
        <v>0</v>
      </c>
      <c r="CY11" s="72">
        <f t="shared" si="48"/>
        <v>342467</v>
      </c>
      <c r="CZ11" s="72">
        <f t="shared" si="49"/>
        <v>7794</v>
      </c>
      <c r="DA11" s="72">
        <f t="shared" si="50"/>
        <v>0</v>
      </c>
      <c r="DB11" s="72">
        <f t="shared" si="51"/>
        <v>473686</v>
      </c>
      <c r="DC11" s="72">
        <f t="shared" si="52"/>
        <v>0</v>
      </c>
      <c r="DD11" s="72">
        <f t="shared" si="53"/>
        <v>458498</v>
      </c>
      <c r="DE11" s="72">
        <f t="shared" si="54"/>
        <v>15188</v>
      </c>
      <c r="DF11" s="72">
        <f t="shared" si="55"/>
        <v>0</v>
      </c>
      <c r="DG11" s="73" t="s">
        <v>243</v>
      </c>
      <c r="DH11" s="72">
        <f t="shared" si="56"/>
        <v>0</v>
      </c>
      <c r="DI11" s="72">
        <f t="shared" si="57"/>
        <v>0</v>
      </c>
      <c r="DJ11" s="72">
        <f t="shared" si="58"/>
        <v>1116224</v>
      </c>
    </row>
    <row r="12" spans="1:114" s="50" customFormat="1" ht="12" customHeight="1">
      <c r="A12" s="53" t="s">
        <v>244</v>
      </c>
      <c r="B12" s="54" t="s">
        <v>253</v>
      </c>
      <c r="C12" s="53" t="s">
        <v>254</v>
      </c>
      <c r="D12" s="74">
        <f t="shared" si="6"/>
        <v>0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f t="shared" si="8"/>
        <v>32439</v>
      </c>
      <c r="N12" s="74">
        <f t="shared" si="9"/>
        <v>32439</v>
      </c>
      <c r="O12" s="74">
        <v>0</v>
      </c>
      <c r="P12" s="74">
        <v>0</v>
      </c>
      <c r="Q12" s="74">
        <v>0</v>
      </c>
      <c r="R12" s="74">
        <v>32439</v>
      </c>
      <c r="S12" s="74">
        <v>306110</v>
      </c>
      <c r="T12" s="74">
        <v>0</v>
      </c>
      <c r="U12" s="74">
        <v>0</v>
      </c>
      <c r="V12" s="74">
        <f t="shared" si="10"/>
        <v>32439</v>
      </c>
      <c r="W12" s="74">
        <f t="shared" si="11"/>
        <v>32439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32439</v>
      </c>
      <c r="AB12" s="74">
        <f t="shared" si="16"/>
        <v>306110</v>
      </c>
      <c r="AC12" s="74">
        <f t="shared" si="17"/>
        <v>0</v>
      </c>
      <c r="AD12" s="74">
        <f t="shared" si="18"/>
        <v>0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243</v>
      </c>
      <c r="AM12" s="74">
        <f t="shared" si="21"/>
        <v>0</v>
      </c>
      <c r="AN12" s="74">
        <f t="shared" si="22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3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4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243</v>
      </c>
      <c r="BD12" s="74">
        <v>0</v>
      </c>
      <c r="BE12" s="74">
        <v>0</v>
      </c>
      <c r="BF12" s="74">
        <f t="shared" si="25"/>
        <v>0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243</v>
      </c>
      <c r="BO12" s="74">
        <f t="shared" si="28"/>
        <v>338549</v>
      </c>
      <c r="BP12" s="74">
        <f t="shared" si="29"/>
        <v>92314</v>
      </c>
      <c r="BQ12" s="74">
        <v>92314</v>
      </c>
      <c r="BR12" s="74">
        <v>0</v>
      </c>
      <c r="BS12" s="74">
        <v>0</v>
      </c>
      <c r="BT12" s="74">
        <v>0</v>
      </c>
      <c r="BU12" s="74">
        <f t="shared" si="30"/>
        <v>232213</v>
      </c>
      <c r="BV12" s="74">
        <v>0</v>
      </c>
      <c r="BW12" s="74">
        <v>226888</v>
      </c>
      <c r="BX12" s="74">
        <v>5325</v>
      </c>
      <c r="BY12" s="74">
        <v>0</v>
      </c>
      <c r="BZ12" s="74">
        <f t="shared" si="31"/>
        <v>14022</v>
      </c>
      <c r="CA12" s="74">
        <v>0</v>
      </c>
      <c r="CB12" s="74">
        <v>12143</v>
      </c>
      <c r="CC12" s="74">
        <v>1879</v>
      </c>
      <c r="CD12" s="74">
        <v>0</v>
      </c>
      <c r="CE12" s="75" t="s">
        <v>243</v>
      </c>
      <c r="CF12" s="74">
        <v>0</v>
      </c>
      <c r="CG12" s="74">
        <v>0</v>
      </c>
      <c r="CH12" s="74">
        <f t="shared" si="32"/>
        <v>338549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243</v>
      </c>
      <c r="CQ12" s="74">
        <f t="shared" si="40"/>
        <v>338549</v>
      </c>
      <c r="CR12" s="74">
        <f t="shared" si="41"/>
        <v>92314</v>
      </c>
      <c r="CS12" s="74">
        <f t="shared" si="42"/>
        <v>92314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232213</v>
      </c>
      <c r="CX12" s="74">
        <f t="shared" si="47"/>
        <v>0</v>
      </c>
      <c r="CY12" s="74">
        <f t="shared" si="48"/>
        <v>226888</v>
      </c>
      <c r="CZ12" s="74">
        <f t="shared" si="49"/>
        <v>5325</v>
      </c>
      <c r="DA12" s="74">
        <f t="shared" si="50"/>
        <v>0</v>
      </c>
      <c r="DB12" s="74">
        <f t="shared" si="51"/>
        <v>14022</v>
      </c>
      <c r="DC12" s="74">
        <f t="shared" si="52"/>
        <v>0</v>
      </c>
      <c r="DD12" s="74">
        <f t="shared" si="53"/>
        <v>12143</v>
      </c>
      <c r="DE12" s="74">
        <f t="shared" si="54"/>
        <v>1879</v>
      </c>
      <c r="DF12" s="74">
        <f t="shared" si="55"/>
        <v>0</v>
      </c>
      <c r="DG12" s="75" t="s">
        <v>243</v>
      </c>
      <c r="DH12" s="74">
        <f t="shared" si="56"/>
        <v>0</v>
      </c>
      <c r="DI12" s="74">
        <f t="shared" si="57"/>
        <v>0</v>
      </c>
      <c r="DJ12" s="74">
        <f t="shared" si="58"/>
        <v>338549</v>
      </c>
    </row>
    <row r="13" spans="1:114" s="50" customFormat="1" ht="12" customHeight="1">
      <c r="A13" s="53" t="s">
        <v>244</v>
      </c>
      <c r="B13" s="54" t="s">
        <v>255</v>
      </c>
      <c r="C13" s="53" t="s">
        <v>256</v>
      </c>
      <c r="D13" s="74">
        <f t="shared" si="6"/>
        <v>65045</v>
      </c>
      <c r="E13" s="74">
        <f t="shared" si="7"/>
        <v>65045</v>
      </c>
      <c r="F13" s="74">
        <v>0</v>
      </c>
      <c r="G13" s="74">
        <v>0</v>
      </c>
      <c r="H13" s="74">
        <v>0</v>
      </c>
      <c r="I13" s="74">
        <v>64320</v>
      </c>
      <c r="J13" s="74">
        <v>315960</v>
      </c>
      <c r="K13" s="74">
        <v>725</v>
      </c>
      <c r="L13" s="74">
        <v>0</v>
      </c>
      <c r="M13" s="74">
        <f t="shared" si="8"/>
        <v>34539</v>
      </c>
      <c r="N13" s="74">
        <f t="shared" si="9"/>
        <v>34539</v>
      </c>
      <c r="O13" s="74">
        <v>0</v>
      </c>
      <c r="P13" s="74">
        <v>0</v>
      </c>
      <c r="Q13" s="74">
        <v>0</v>
      </c>
      <c r="R13" s="74">
        <v>3953</v>
      </c>
      <c r="S13" s="74">
        <v>236520</v>
      </c>
      <c r="T13" s="74">
        <v>30586</v>
      </c>
      <c r="U13" s="74">
        <v>0</v>
      </c>
      <c r="V13" s="74">
        <f t="shared" si="10"/>
        <v>99584</v>
      </c>
      <c r="W13" s="74">
        <f t="shared" si="11"/>
        <v>99584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68273</v>
      </c>
      <c r="AB13" s="74">
        <f t="shared" si="16"/>
        <v>552480</v>
      </c>
      <c r="AC13" s="74">
        <f t="shared" si="17"/>
        <v>31311</v>
      </c>
      <c r="AD13" s="74">
        <f t="shared" si="18"/>
        <v>0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243</v>
      </c>
      <c r="AM13" s="74">
        <f t="shared" si="21"/>
        <v>371391</v>
      </c>
      <c r="AN13" s="74">
        <f t="shared" si="22"/>
        <v>53915</v>
      </c>
      <c r="AO13" s="74">
        <v>0</v>
      </c>
      <c r="AP13" s="74">
        <v>0</v>
      </c>
      <c r="AQ13" s="74">
        <v>53915</v>
      </c>
      <c r="AR13" s="74">
        <v>0</v>
      </c>
      <c r="AS13" s="74">
        <f t="shared" si="23"/>
        <v>219004</v>
      </c>
      <c r="AT13" s="74">
        <v>0</v>
      </c>
      <c r="AU13" s="74">
        <v>219004</v>
      </c>
      <c r="AV13" s="74">
        <v>0</v>
      </c>
      <c r="AW13" s="74">
        <v>0</v>
      </c>
      <c r="AX13" s="74">
        <f t="shared" si="24"/>
        <v>98472</v>
      </c>
      <c r="AY13" s="74">
        <v>0</v>
      </c>
      <c r="AZ13" s="74">
        <v>98472</v>
      </c>
      <c r="BA13" s="74">
        <v>0</v>
      </c>
      <c r="BB13" s="74">
        <v>0</v>
      </c>
      <c r="BC13" s="75" t="s">
        <v>243</v>
      </c>
      <c r="BD13" s="74">
        <v>0</v>
      </c>
      <c r="BE13" s="74">
        <v>9614</v>
      </c>
      <c r="BF13" s="74">
        <f t="shared" si="25"/>
        <v>381005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243</v>
      </c>
      <c r="BO13" s="74">
        <f t="shared" si="28"/>
        <v>267541</v>
      </c>
      <c r="BP13" s="74">
        <f t="shared" si="29"/>
        <v>18207</v>
      </c>
      <c r="BQ13" s="74">
        <v>0</v>
      </c>
      <c r="BR13" s="74">
        <v>0</v>
      </c>
      <c r="BS13" s="74">
        <v>18207</v>
      </c>
      <c r="BT13" s="74">
        <v>0</v>
      </c>
      <c r="BU13" s="74">
        <f t="shared" si="30"/>
        <v>172933</v>
      </c>
      <c r="BV13" s="74">
        <v>0</v>
      </c>
      <c r="BW13" s="74">
        <v>172933</v>
      </c>
      <c r="BX13" s="74">
        <v>0</v>
      </c>
      <c r="BY13" s="74">
        <v>0</v>
      </c>
      <c r="BZ13" s="74">
        <f t="shared" si="31"/>
        <v>76401</v>
      </c>
      <c r="CA13" s="74">
        <v>0</v>
      </c>
      <c r="CB13" s="74">
        <v>76401</v>
      </c>
      <c r="CC13" s="74">
        <v>0</v>
      </c>
      <c r="CD13" s="74">
        <v>0</v>
      </c>
      <c r="CE13" s="75" t="s">
        <v>243</v>
      </c>
      <c r="CF13" s="74">
        <v>0</v>
      </c>
      <c r="CG13" s="74">
        <v>3518</v>
      </c>
      <c r="CH13" s="74">
        <f t="shared" si="32"/>
        <v>271059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243</v>
      </c>
      <c r="CQ13" s="74">
        <f t="shared" si="40"/>
        <v>638932</v>
      </c>
      <c r="CR13" s="74">
        <f t="shared" si="41"/>
        <v>72122</v>
      </c>
      <c r="CS13" s="74">
        <f t="shared" si="42"/>
        <v>0</v>
      </c>
      <c r="CT13" s="74">
        <f t="shared" si="43"/>
        <v>0</v>
      </c>
      <c r="CU13" s="74">
        <f t="shared" si="44"/>
        <v>72122</v>
      </c>
      <c r="CV13" s="74">
        <f t="shared" si="45"/>
        <v>0</v>
      </c>
      <c r="CW13" s="74">
        <f t="shared" si="46"/>
        <v>391937</v>
      </c>
      <c r="CX13" s="74">
        <f t="shared" si="47"/>
        <v>0</v>
      </c>
      <c r="CY13" s="74">
        <f t="shared" si="48"/>
        <v>391937</v>
      </c>
      <c r="CZ13" s="74">
        <f t="shared" si="49"/>
        <v>0</v>
      </c>
      <c r="DA13" s="74">
        <f t="shared" si="50"/>
        <v>0</v>
      </c>
      <c r="DB13" s="74">
        <f t="shared" si="51"/>
        <v>174873</v>
      </c>
      <c r="DC13" s="74">
        <f t="shared" si="52"/>
        <v>0</v>
      </c>
      <c r="DD13" s="74">
        <f t="shared" si="53"/>
        <v>174873</v>
      </c>
      <c r="DE13" s="74">
        <f t="shared" si="54"/>
        <v>0</v>
      </c>
      <c r="DF13" s="74">
        <f t="shared" si="55"/>
        <v>0</v>
      </c>
      <c r="DG13" s="75" t="s">
        <v>243</v>
      </c>
      <c r="DH13" s="74">
        <f t="shared" si="56"/>
        <v>0</v>
      </c>
      <c r="DI13" s="74">
        <f t="shared" si="57"/>
        <v>13132</v>
      </c>
      <c r="DJ13" s="74">
        <f t="shared" si="58"/>
        <v>652064</v>
      </c>
    </row>
    <row r="14" spans="1:114" s="50" customFormat="1" ht="12" customHeight="1">
      <c r="A14" s="53" t="s">
        <v>244</v>
      </c>
      <c r="B14" s="54" t="s">
        <v>257</v>
      </c>
      <c r="C14" s="53" t="s">
        <v>258</v>
      </c>
      <c r="D14" s="74">
        <f t="shared" si="6"/>
        <v>32315</v>
      </c>
      <c r="E14" s="74">
        <f t="shared" si="7"/>
        <v>32315</v>
      </c>
      <c r="F14" s="74">
        <v>0</v>
      </c>
      <c r="G14" s="74">
        <v>0</v>
      </c>
      <c r="H14" s="74">
        <v>0</v>
      </c>
      <c r="I14" s="74">
        <v>19202</v>
      </c>
      <c r="J14" s="74">
        <v>533651</v>
      </c>
      <c r="K14" s="74">
        <v>13113</v>
      </c>
      <c r="L14" s="74">
        <v>0</v>
      </c>
      <c r="M14" s="74">
        <f t="shared" si="8"/>
        <v>7264</v>
      </c>
      <c r="N14" s="74">
        <f t="shared" si="9"/>
        <v>7264</v>
      </c>
      <c r="O14" s="74">
        <v>0</v>
      </c>
      <c r="P14" s="74">
        <v>0</v>
      </c>
      <c r="Q14" s="74">
        <v>0</v>
      </c>
      <c r="R14" s="74">
        <v>7264</v>
      </c>
      <c r="S14" s="74">
        <v>175395</v>
      </c>
      <c r="T14" s="74">
        <v>0</v>
      </c>
      <c r="U14" s="74">
        <v>0</v>
      </c>
      <c r="V14" s="74">
        <f t="shared" si="10"/>
        <v>39579</v>
      </c>
      <c r="W14" s="74">
        <f t="shared" si="11"/>
        <v>39579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26466</v>
      </c>
      <c r="AB14" s="74">
        <f t="shared" si="16"/>
        <v>709046</v>
      </c>
      <c r="AC14" s="74">
        <f t="shared" si="17"/>
        <v>13113</v>
      </c>
      <c r="AD14" s="74">
        <f t="shared" si="18"/>
        <v>0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243</v>
      </c>
      <c r="AM14" s="74">
        <f t="shared" si="21"/>
        <v>565966</v>
      </c>
      <c r="AN14" s="74">
        <f t="shared" si="22"/>
        <v>9190</v>
      </c>
      <c r="AO14" s="74">
        <v>9190</v>
      </c>
      <c r="AP14" s="74">
        <v>0</v>
      </c>
      <c r="AQ14" s="74">
        <v>0</v>
      </c>
      <c r="AR14" s="74">
        <v>0</v>
      </c>
      <c r="AS14" s="74">
        <f t="shared" si="23"/>
        <v>411593</v>
      </c>
      <c r="AT14" s="74">
        <v>0</v>
      </c>
      <c r="AU14" s="74">
        <v>411593</v>
      </c>
      <c r="AV14" s="74">
        <v>0</v>
      </c>
      <c r="AW14" s="74">
        <v>0</v>
      </c>
      <c r="AX14" s="74">
        <f t="shared" si="24"/>
        <v>145183</v>
      </c>
      <c r="AY14" s="74">
        <v>105923</v>
      </c>
      <c r="AZ14" s="74">
        <v>22641</v>
      </c>
      <c r="BA14" s="74">
        <v>16619</v>
      </c>
      <c r="BB14" s="74">
        <v>0</v>
      </c>
      <c r="BC14" s="75" t="s">
        <v>243</v>
      </c>
      <c r="BD14" s="74">
        <v>0</v>
      </c>
      <c r="BE14" s="74">
        <v>0</v>
      </c>
      <c r="BF14" s="74">
        <f t="shared" si="25"/>
        <v>565966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243</v>
      </c>
      <c r="BO14" s="74">
        <f t="shared" si="28"/>
        <v>182659</v>
      </c>
      <c r="BP14" s="74">
        <f t="shared" si="29"/>
        <v>41420</v>
      </c>
      <c r="BQ14" s="74">
        <v>41420</v>
      </c>
      <c r="BR14" s="74">
        <v>0</v>
      </c>
      <c r="BS14" s="74">
        <v>0</v>
      </c>
      <c r="BT14" s="74">
        <v>0</v>
      </c>
      <c r="BU14" s="74">
        <f t="shared" si="30"/>
        <v>72142</v>
      </c>
      <c r="BV14" s="74">
        <v>0</v>
      </c>
      <c r="BW14" s="74">
        <v>72142</v>
      </c>
      <c r="BX14" s="74">
        <v>0</v>
      </c>
      <c r="BY14" s="74">
        <v>0</v>
      </c>
      <c r="BZ14" s="74">
        <f t="shared" si="31"/>
        <v>69097</v>
      </c>
      <c r="CA14" s="74">
        <v>0</v>
      </c>
      <c r="CB14" s="74">
        <v>68147</v>
      </c>
      <c r="CC14" s="74">
        <v>950</v>
      </c>
      <c r="CD14" s="74">
        <v>0</v>
      </c>
      <c r="CE14" s="75" t="s">
        <v>243</v>
      </c>
      <c r="CF14" s="74">
        <v>0</v>
      </c>
      <c r="CG14" s="74">
        <v>0</v>
      </c>
      <c r="CH14" s="74">
        <f t="shared" si="32"/>
        <v>182659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243</v>
      </c>
      <c r="CQ14" s="74">
        <f t="shared" si="40"/>
        <v>748625</v>
      </c>
      <c r="CR14" s="74">
        <f t="shared" si="41"/>
        <v>50610</v>
      </c>
      <c r="CS14" s="74">
        <f t="shared" si="42"/>
        <v>50610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483735</v>
      </c>
      <c r="CX14" s="74">
        <f t="shared" si="47"/>
        <v>0</v>
      </c>
      <c r="CY14" s="74">
        <f t="shared" si="48"/>
        <v>483735</v>
      </c>
      <c r="CZ14" s="74">
        <f t="shared" si="49"/>
        <v>0</v>
      </c>
      <c r="DA14" s="74">
        <f t="shared" si="50"/>
        <v>0</v>
      </c>
      <c r="DB14" s="74">
        <f t="shared" si="51"/>
        <v>214280</v>
      </c>
      <c r="DC14" s="74">
        <f t="shared" si="52"/>
        <v>105923</v>
      </c>
      <c r="DD14" s="74">
        <f t="shared" si="53"/>
        <v>90788</v>
      </c>
      <c r="DE14" s="74">
        <f t="shared" si="54"/>
        <v>17569</v>
      </c>
      <c r="DF14" s="74">
        <f t="shared" si="55"/>
        <v>0</v>
      </c>
      <c r="DG14" s="75" t="s">
        <v>243</v>
      </c>
      <c r="DH14" s="74">
        <f t="shared" si="56"/>
        <v>0</v>
      </c>
      <c r="DI14" s="74">
        <f t="shared" si="57"/>
        <v>0</v>
      </c>
      <c r="DJ14" s="74">
        <f t="shared" si="58"/>
        <v>748625</v>
      </c>
    </row>
    <row r="15" spans="1:114" s="50" customFormat="1" ht="12" customHeight="1">
      <c r="A15" s="53" t="s">
        <v>244</v>
      </c>
      <c r="B15" s="54" t="s">
        <v>259</v>
      </c>
      <c r="C15" s="53" t="s">
        <v>260</v>
      </c>
      <c r="D15" s="74">
        <f t="shared" si="6"/>
        <v>0</v>
      </c>
      <c r="E15" s="74">
        <f t="shared" si="7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f t="shared" si="8"/>
        <v>5778</v>
      </c>
      <c r="N15" s="74">
        <f t="shared" si="9"/>
        <v>4939</v>
      </c>
      <c r="O15" s="74">
        <v>0</v>
      </c>
      <c r="P15" s="74">
        <v>0</v>
      </c>
      <c r="Q15" s="74">
        <v>0</v>
      </c>
      <c r="R15" s="74">
        <v>4939</v>
      </c>
      <c r="S15" s="74">
        <v>272850</v>
      </c>
      <c r="T15" s="74">
        <v>0</v>
      </c>
      <c r="U15" s="74">
        <v>839</v>
      </c>
      <c r="V15" s="74">
        <f t="shared" si="10"/>
        <v>5778</v>
      </c>
      <c r="W15" s="74">
        <f t="shared" si="11"/>
        <v>4939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4939</v>
      </c>
      <c r="AB15" s="74">
        <f t="shared" si="16"/>
        <v>272850</v>
      </c>
      <c r="AC15" s="74">
        <f t="shared" si="17"/>
        <v>0</v>
      </c>
      <c r="AD15" s="74">
        <f t="shared" si="18"/>
        <v>839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243</v>
      </c>
      <c r="AM15" s="74">
        <f t="shared" si="21"/>
        <v>0</v>
      </c>
      <c r="AN15" s="74">
        <f t="shared" si="22"/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f t="shared" si="23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4"/>
        <v>0</v>
      </c>
      <c r="AY15" s="74">
        <v>0</v>
      </c>
      <c r="AZ15" s="74">
        <v>0</v>
      </c>
      <c r="BA15" s="74">
        <v>0</v>
      </c>
      <c r="BB15" s="74">
        <v>0</v>
      </c>
      <c r="BC15" s="75" t="s">
        <v>243</v>
      </c>
      <c r="BD15" s="74">
        <v>0</v>
      </c>
      <c r="BE15" s="74">
        <v>0</v>
      </c>
      <c r="BF15" s="74">
        <f t="shared" si="25"/>
        <v>0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243</v>
      </c>
      <c r="BO15" s="74">
        <f t="shared" si="28"/>
        <v>278628</v>
      </c>
      <c r="BP15" s="74">
        <f t="shared" si="29"/>
        <v>93548</v>
      </c>
      <c r="BQ15" s="74">
        <v>93548</v>
      </c>
      <c r="BR15" s="74">
        <v>0</v>
      </c>
      <c r="BS15" s="74">
        <v>0</v>
      </c>
      <c r="BT15" s="74">
        <v>0</v>
      </c>
      <c r="BU15" s="74">
        <f t="shared" si="30"/>
        <v>155081</v>
      </c>
      <c r="BV15" s="74">
        <v>0</v>
      </c>
      <c r="BW15" s="74">
        <v>155081</v>
      </c>
      <c r="BX15" s="74">
        <v>0</v>
      </c>
      <c r="BY15" s="74">
        <v>0</v>
      </c>
      <c r="BZ15" s="74">
        <f t="shared" si="31"/>
        <v>29999</v>
      </c>
      <c r="CA15" s="74">
        <v>0</v>
      </c>
      <c r="CB15" s="74">
        <v>29999</v>
      </c>
      <c r="CC15" s="74">
        <v>0</v>
      </c>
      <c r="CD15" s="74">
        <v>0</v>
      </c>
      <c r="CE15" s="75" t="s">
        <v>243</v>
      </c>
      <c r="CF15" s="74">
        <v>0</v>
      </c>
      <c r="CG15" s="74">
        <v>0</v>
      </c>
      <c r="CH15" s="74">
        <f t="shared" si="32"/>
        <v>278628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243</v>
      </c>
      <c r="CQ15" s="74">
        <f t="shared" si="40"/>
        <v>278628</v>
      </c>
      <c r="CR15" s="74">
        <f t="shared" si="41"/>
        <v>93548</v>
      </c>
      <c r="CS15" s="74">
        <f t="shared" si="42"/>
        <v>93548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155081</v>
      </c>
      <c r="CX15" s="74">
        <f t="shared" si="47"/>
        <v>0</v>
      </c>
      <c r="CY15" s="74">
        <f t="shared" si="48"/>
        <v>155081</v>
      </c>
      <c r="CZ15" s="74">
        <f t="shared" si="49"/>
        <v>0</v>
      </c>
      <c r="DA15" s="74">
        <f t="shared" si="50"/>
        <v>0</v>
      </c>
      <c r="DB15" s="74">
        <f t="shared" si="51"/>
        <v>29999</v>
      </c>
      <c r="DC15" s="74">
        <f t="shared" si="52"/>
        <v>0</v>
      </c>
      <c r="DD15" s="74">
        <f t="shared" si="53"/>
        <v>29999</v>
      </c>
      <c r="DE15" s="74">
        <f t="shared" si="54"/>
        <v>0</v>
      </c>
      <c r="DF15" s="74">
        <f t="shared" si="55"/>
        <v>0</v>
      </c>
      <c r="DG15" s="75" t="s">
        <v>243</v>
      </c>
      <c r="DH15" s="74">
        <f t="shared" si="56"/>
        <v>0</v>
      </c>
      <c r="DI15" s="74">
        <f t="shared" si="57"/>
        <v>0</v>
      </c>
      <c r="DJ15" s="74">
        <f t="shared" si="58"/>
        <v>278628</v>
      </c>
    </row>
    <row r="16" spans="1:114" s="50" customFormat="1" ht="12" customHeight="1">
      <c r="A16" s="53" t="s">
        <v>244</v>
      </c>
      <c r="B16" s="54" t="s">
        <v>261</v>
      </c>
      <c r="C16" s="53" t="s">
        <v>262</v>
      </c>
      <c r="D16" s="74">
        <f t="shared" si="6"/>
        <v>0</v>
      </c>
      <c r="E16" s="74">
        <f t="shared" si="7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f t="shared" si="8"/>
        <v>2613</v>
      </c>
      <c r="N16" s="74">
        <f t="shared" si="9"/>
        <v>2613</v>
      </c>
      <c r="O16" s="74">
        <v>0</v>
      </c>
      <c r="P16" s="74">
        <v>0</v>
      </c>
      <c r="Q16" s="74">
        <v>0</v>
      </c>
      <c r="R16" s="74">
        <v>2602</v>
      </c>
      <c r="S16" s="74">
        <v>30959</v>
      </c>
      <c r="T16" s="74">
        <v>11</v>
      </c>
      <c r="U16" s="74">
        <v>0</v>
      </c>
      <c r="V16" s="74">
        <f t="shared" si="10"/>
        <v>2613</v>
      </c>
      <c r="W16" s="74">
        <f t="shared" si="11"/>
        <v>2613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2602</v>
      </c>
      <c r="AB16" s="74">
        <f t="shared" si="16"/>
        <v>30959</v>
      </c>
      <c r="AC16" s="74">
        <f t="shared" si="17"/>
        <v>11</v>
      </c>
      <c r="AD16" s="74">
        <f t="shared" si="18"/>
        <v>0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243</v>
      </c>
      <c r="AM16" s="74">
        <f t="shared" si="21"/>
        <v>0</v>
      </c>
      <c r="AN16" s="74">
        <f t="shared" si="22"/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f t="shared" si="23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4"/>
        <v>0</v>
      </c>
      <c r="AY16" s="74">
        <v>0</v>
      </c>
      <c r="AZ16" s="74">
        <v>0</v>
      </c>
      <c r="BA16" s="74">
        <v>0</v>
      </c>
      <c r="BB16" s="74">
        <v>0</v>
      </c>
      <c r="BC16" s="75" t="s">
        <v>243</v>
      </c>
      <c r="BD16" s="74">
        <v>0</v>
      </c>
      <c r="BE16" s="74">
        <v>0</v>
      </c>
      <c r="BF16" s="74">
        <f t="shared" si="25"/>
        <v>0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243</v>
      </c>
      <c r="BO16" s="74">
        <f t="shared" si="28"/>
        <v>24207</v>
      </c>
      <c r="BP16" s="74">
        <f t="shared" si="29"/>
        <v>18740</v>
      </c>
      <c r="BQ16" s="74">
        <v>18630</v>
      </c>
      <c r="BR16" s="74">
        <v>0</v>
      </c>
      <c r="BS16" s="74">
        <v>110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5467</v>
      </c>
      <c r="CA16" s="74">
        <v>0</v>
      </c>
      <c r="CB16" s="74">
        <v>5467</v>
      </c>
      <c r="CC16" s="74">
        <v>0</v>
      </c>
      <c r="CD16" s="74">
        <v>0</v>
      </c>
      <c r="CE16" s="75" t="s">
        <v>243</v>
      </c>
      <c r="CF16" s="74">
        <v>0</v>
      </c>
      <c r="CG16" s="74">
        <v>9365</v>
      </c>
      <c r="CH16" s="74">
        <f t="shared" si="32"/>
        <v>33572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243</v>
      </c>
      <c r="CQ16" s="74">
        <f t="shared" si="40"/>
        <v>24207</v>
      </c>
      <c r="CR16" s="74">
        <f t="shared" si="41"/>
        <v>18740</v>
      </c>
      <c r="CS16" s="74">
        <f t="shared" si="42"/>
        <v>18630</v>
      </c>
      <c r="CT16" s="74">
        <f t="shared" si="43"/>
        <v>0</v>
      </c>
      <c r="CU16" s="74">
        <f t="shared" si="44"/>
        <v>110</v>
      </c>
      <c r="CV16" s="74">
        <f t="shared" si="45"/>
        <v>0</v>
      </c>
      <c r="CW16" s="74">
        <f t="shared" si="46"/>
        <v>0</v>
      </c>
      <c r="CX16" s="74">
        <f t="shared" si="47"/>
        <v>0</v>
      </c>
      <c r="CY16" s="74">
        <f t="shared" si="48"/>
        <v>0</v>
      </c>
      <c r="CZ16" s="74">
        <f t="shared" si="49"/>
        <v>0</v>
      </c>
      <c r="DA16" s="74">
        <f t="shared" si="50"/>
        <v>0</v>
      </c>
      <c r="DB16" s="74">
        <f t="shared" si="51"/>
        <v>5467</v>
      </c>
      <c r="DC16" s="74">
        <f t="shared" si="52"/>
        <v>0</v>
      </c>
      <c r="DD16" s="74">
        <f t="shared" si="53"/>
        <v>5467</v>
      </c>
      <c r="DE16" s="74">
        <f t="shared" si="54"/>
        <v>0</v>
      </c>
      <c r="DF16" s="74">
        <f t="shared" si="55"/>
        <v>0</v>
      </c>
      <c r="DG16" s="75" t="s">
        <v>243</v>
      </c>
      <c r="DH16" s="74">
        <f t="shared" si="56"/>
        <v>0</v>
      </c>
      <c r="DI16" s="74">
        <f t="shared" si="57"/>
        <v>9365</v>
      </c>
      <c r="DJ16" s="74">
        <f t="shared" si="58"/>
        <v>33572</v>
      </c>
    </row>
    <row r="17" spans="1:114" s="50" customFormat="1" ht="12" customHeight="1">
      <c r="A17" s="53" t="s">
        <v>244</v>
      </c>
      <c r="B17" s="54" t="s">
        <v>263</v>
      </c>
      <c r="C17" s="53" t="s">
        <v>264</v>
      </c>
      <c r="D17" s="74">
        <f t="shared" si="6"/>
        <v>50562</v>
      </c>
      <c r="E17" s="74">
        <f t="shared" si="7"/>
        <v>32900</v>
      </c>
      <c r="F17" s="74">
        <v>0</v>
      </c>
      <c r="G17" s="74">
        <v>0</v>
      </c>
      <c r="H17" s="74">
        <v>0</v>
      </c>
      <c r="I17" s="74">
        <v>32900</v>
      </c>
      <c r="J17" s="74">
        <v>241002</v>
      </c>
      <c r="K17" s="74">
        <v>0</v>
      </c>
      <c r="L17" s="74">
        <v>17662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50562</v>
      </c>
      <c r="W17" s="74">
        <f t="shared" si="11"/>
        <v>32900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32900</v>
      </c>
      <c r="AB17" s="74">
        <f t="shared" si="16"/>
        <v>241002</v>
      </c>
      <c r="AC17" s="74">
        <f t="shared" si="17"/>
        <v>0</v>
      </c>
      <c r="AD17" s="74">
        <f t="shared" si="18"/>
        <v>17662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243</v>
      </c>
      <c r="AM17" s="74">
        <f t="shared" si="21"/>
        <v>291275</v>
      </c>
      <c r="AN17" s="74">
        <f t="shared" si="22"/>
        <v>33045</v>
      </c>
      <c r="AO17" s="74">
        <v>33045</v>
      </c>
      <c r="AP17" s="74">
        <v>0</v>
      </c>
      <c r="AQ17" s="74">
        <v>0</v>
      </c>
      <c r="AR17" s="74">
        <v>0</v>
      </c>
      <c r="AS17" s="74">
        <f t="shared" si="23"/>
        <v>119192</v>
      </c>
      <c r="AT17" s="74">
        <v>0</v>
      </c>
      <c r="AU17" s="74">
        <v>119192</v>
      </c>
      <c r="AV17" s="74">
        <v>0</v>
      </c>
      <c r="AW17" s="74">
        <v>0</v>
      </c>
      <c r="AX17" s="74">
        <f t="shared" si="24"/>
        <v>139038</v>
      </c>
      <c r="AY17" s="74">
        <v>0</v>
      </c>
      <c r="AZ17" s="74">
        <v>139038</v>
      </c>
      <c r="BA17" s="74">
        <v>0</v>
      </c>
      <c r="BB17" s="74">
        <v>0</v>
      </c>
      <c r="BC17" s="75" t="s">
        <v>243</v>
      </c>
      <c r="BD17" s="74">
        <v>0</v>
      </c>
      <c r="BE17" s="74">
        <v>289</v>
      </c>
      <c r="BF17" s="74">
        <f t="shared" si="25"/>
        <v>291564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243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243</v>
      </c>
      <c r="CF17" s="74">
        <v>0</v>
      </c>
      <c r="CG17" s="74">
        <v>0</v>
      </c>
      <c r="CH17" s="74">
        <f t="shared" si="32"/>
        <v>0</v>
      </c>
      <c r="CI17" s="74">
        <f t="shared" si="33"/>
        <v>0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243</v>
      </c>
      <c r="CQ17" s="74">
        <f t="shared" si="40"/>
        <v>291275</v>
      </c>
      <c r="CR17" s="74">
        <f t="shared" si="41"/>
        <v>33045</v>
      </c>
      <c r="CS17" s="74">
        <f t="shared" si="42"/>
        <v>33045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119192</v>
      </c>
      <c r="CX17" s="74">
        <f t="shared" si="47"/>
        <v>0</v>
      </c>
      <c r="CY17" s="74">
        <f t="shared" si="48"/>
        <v>119192</v>
      </c>
      <c r="CZ17" s="74">
        <f t="shared" si="49"/>
        <v>0</v>
      </c>
      <c r="DA17" s="74">
        <f t="shared" si="50"/>
        <v>0</v>
      </c>
      <c r="DB17" s="74">
        <f t="shared" si="51"/>
        <v>139038</v>
      </c>
      <c r="DC17" s="74">
        <f t="shared" si="52"/>
        <v>0</v>
      </c>
      <c r="DD17" s="74">
        <f t="shared" si="53"/>
        <v>139038</v>
      </c>
      <c r="DE17" s="74">
        <f t="shared" si="54"/>
        <v>0</v>
      </c>
      <c r="DF17" s="74">
        <f t="shared" si="55"/>
        <v>0</v>
      </c>
      <c r="DG17" s="75" t="s">
        <v>243</v>
      </c>
      <c r="DH17" s="74">
        <f t="shared" si="56"/>
        <v>0</v>
      </c>
      <c r="DI17" s="74">
        <f t="shared" si="57"/>
        <v>289</v>
      </c>
      <c r="DJ17" s="74">
        <f t="shared" si="58"/>
        <v>291564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265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266</v>
      </c>
      <c r="B2" s="147" t="s">
        <v>267</v>
      </c>
      <c r="C2" s="153" t="s">
        <v>268</v>
      </c>
      <c r="D2" s="136" t="s">
        <v>269</v>
      </c>
      <c r="E2" s="103"/>
      <c r="F2" s="103"/>
      <c r="G2" s="103"/>
      <c r="H2" s="103"/>
      <c r="I2" s="103"/>
      <c r="J2" s="103"/>
      <c r="K2" s="103"/>
      <c r="L2" s="104"/>
      <c r="M2" s="136" t="s">
        <v>270</v>
      </c>
      <c r="N2" s="103"/>
      <c r="O2" s="103"/>
      <c r="P2" s="103"/>
      <c r="Q2" s="103"/>
      <c r="R2" s="103"/>
      <c r="S2" s="103"/>
      <c r="T2" s="103"/>
      <c r="U2" s="104"/>
      <c r="V2" s="136" t="s">
        <v>174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170</v>
      </c>
      <c r="E3" s="105"/>
      <c r="F3" s="105"/>
      <c r="G3" s="105"/>
      <c r="H3" s="105"/>
      <c r="I3" s="105"/>
      <c r="J3" s="105"/>
      <c r="K3" s="105"/>
      <c r="L3" s="106"/>
      <c r="M3" s="137" t="s">
        <v>170</v>
      </c>
      <c r="N3" s="105"/>
      <c r="O3" s="105"/>
      <c r="P3" s="105"/>
      <c r="Q3" s="105"/>
      <c r="R3" s="105"/>
      <c r="S3" s="105"/>
      <c r="T3" s="105"/>
      <c r="U3" s="106"/>
      <c r="V3" s="137" t="s">
        <v>171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178</v>
      </c>
      <c r="F4" s="108"/>
      <c r="G4" s="108"/>
      <c r="H4" s="108"/>
      <c r="I4" s="108"/>
      <c r="J4" s="108"/>
      <c r="K4" s="109"/>
      <c r="L4" s="127" t="s">
        <v>179</v>
      </c>
      <c r="M4" s="107"/>
      <c r="N4" s="137" t="s">
        <v>180</v>
      </c>
      <c r="O4" s="108"/>
      <c r="P4" s="108"/>
      <c r="Q4" s="108"/>
      <c r="R4" s="108"/>
      <c r="S4" s="108"/>
      <c r="T4" s="109"/>
      <c r="U4" s="127" t="s">
        <v>181</v>
      </c>
      <c r="V4" s="107"/>
      <c r="W4" s="137" t="s">
        <v>180</v>
      </c>
      <c r="X4" s="108"/>
      <c r="Y4" s="108"/>
      <c r="Z4" s="108"/>
      <c r="AA4" s="108"/>
      <c r="AB4" s="108"/>
      <c r="AC4" s="109"/>
      <c r="AD4" s="127" t="s">
        <v>179</v>
      </c>
    </row>
    <row r="5" spans="1:30" s="45" customFormat="1" ht="23.25" customHeight="1">
      <c r="A5" s="154"/>
      <c r="B5" s="148"/>
      <c r="C5" s="154"/>
      <c r="D5" s="107"/>
      <c r="E5" s="107" t="s">
        <v>182</v>
      </c>
      <c r="F5" s="126" t="s">
        <v>271</v>
      </c>
      <c r="G5" s="126" t="s">
        <v>209</v>
      </c>
      <c r="H5" s="126" t="s">
        <v>272</v>
      </c>
      <c r="I5" s="126" t="s">
        <v>273</v>
      </c>
      <c r="J5" s="126" t="s">
        <v>274</v>
      </c>
      <c r="K5" s="126" t="s">
        <v>176</v>
      </c>
      <c r="L5" s="69"/>
      <c r="M5" s="107"/>
      <c r="N5" s="107" t="s">
        <v>166</v>
      </c>
      <c r="O5" s="126" t="s">
        <v>204</v>
      </c>
      <c r="P5" s="126" t="s">
        <v>209</v>
      </c>
      <c r="Q5" s="126" t="s">
        <v>272</v>
      </c>
      <c r="R5" s="126" t="s">
        <v>275</v>
      </c>
      <c r="S5" s="126" t="s">
        <v>276</v>
      </c>
      <c r="T5" s="126" t="s">
        <v>277</v>
      </c>
      <c r="U5" s="69"/>
      <c r="V5" s="107"/>
      <c r="W5" s="107" t="s">
        <v>174</v>
      </c>
      <c r="X5" s="126" t="s">
        <v>204</v>
      </c>
      <c r="Y5" s="126" t="s">
        <v>209</v>
      </c>
      <c r="Z5" s="126" t="s">
        <v>278</v>
      </c>
      <c r="AA5" s="126" t="s">
        <v>279</v>
      </c>
      <c r="AB5" s="126" t="s">
        <v>274</v>
      </c>
      <c r="AC5" s="126" t="s">
        <v>4</v>
      </c>
      <c r="AD5" s="69"/>
    </row>
    <row r="6" spans="1:30" s="46" customFormat="1" ht="13.5">
      <c r="A6" s="155"/>
      <c r="B6" s="149"/>
      <c r="C6" s="155"/>
      <c r="D6" s="110" t="s">
        <v>240</v>
      </c>
      <c r="E6" s="110" t="s">
        <v>240</v>
      </c>
      <c r="F6" s="111" t="s">
        <v>280</v>
      </c>
      <c r="G6" s="111" t="s">
        <v>281</v>
      </c>
      <c r="H6" s="111" t="s">
        <v>280</v>
      </c>
      <c r="I6" s="111" t="s">
        <v>240</v>
      </c>
      <c r="J6" s="111" t="s">
        <v>240</v>
      </c>
      <c r="K6" s="111" t="s">
        <v>240</v>
      </c>
      <c r="L6" s="111" t="s">
        <v>282</v>
      </c>
      <c r="M6" s="110" t="s">
        <v>283</v>
      </c>
      <c r="N6" s="110" t="s">
        <v>282</v>
      </c>
      <c r="O6" s="111" t="s">
        <v>240</v>
      </c>
      <c r="P6" s="111" t="s">
        <v>240</v>
      </c>
      <c r="Q6" s="111" t="s">
        <v>240</v>
      </c>
      <c r="R6" s="111" t="s">
        <v>284</v>
      </c>
      <c r="S6" s="111" t="s">
        <v>283</v>
      </c>
      <c r="T6" s="111" t="s">
        <v>284</v>
      </c>
      <c r="U6" s="111" t="s">
        <v>240</v>
      </c>
      <c r="V6" s="110" t="s">
        <v>240</v>
      </c>
      <c r="W6" s="110" t="s">
        <v>240</v>
      </c>
      <c r="X6" s="111" t="s">
        <v>284</v>
      </c>
      <c r="Y6" s="111" t="s">
        <v>283</v>
      </c>
      <c r="Z6" s="111" t="s">
        <v>284</v>
      </c>
      <c r="AA6" s="111" t="s">
        <v>240</v>
      </c>
      <c r="AB6" s="111" t="s">
        <v>240</v>
      </c>
      <c r="AC6" s="111" t="s">
        <v>240</v>
      </c>
      <c r="AD6" s="111" t="s">
        <v>284</v>
      </c>
    </row>
    <row r="7" spans="1:30" s="50" customFormat="1" ht="12" customHeight="1">
      <c r="A7" s="48" t="s">
        <v>285</v>
      </c>
      <c r="B7" s="63" t="s">
        <v>286</v>
      </c>
      <c r="C7" s="48" t="s">
        <v>174</v>
      </c>
      <c r="D7" s="70">
        <f aca="true" t="shared" si="0" ref="D7:AD7">SUM(D8:D42)</f>
        <v>14032999</v>
      </c>
      <c r="E7" s="70">
        <f t="shared" si="0"/>
        <v>3718992</v>
      </c>
      <c r="F7" s="70">
        <f t="shared" si="0"/>
        <v>100252</v>
      </c>
      <c r="G7" s="70">
        <f t="shared" si="0"/>
        <v>33760</v>
      </c>
      <c r="H7" s="70">
        <f t="shared" si="0"/>
        <v>1062800</v>
      </c>
      <c r="I7" s="70">
        <f t="shared" si="0"/>
        <v>1645494</v>
      </c>
      <c r="J7" s="70">
        <f t="shared" si="0"/>
        <v>2233918</v>
      </c>
      <c r="K7" s="70">
        <f t="shared" si="0"/>
        <v>876686</v>
      </c>
      <c r="L7" s="70">
        <f t="shared" si="0"/>
        <v>10314007</v>
      </c>
      <c r="M7" s="70">
        <f t="shared" si="0"/>
        <v>3204951</v>
      </c>
      <c r="N7" s="70">
        <f t="shared" si="0"/>
        <v>162562</v>
      </c>
      <c r="O7" s="70">
        <f t="shared" si="0"/>
        <v>5315</v>
      </c>
      <c r="P7" s="70">
        <f t="shared" si="0"/>
        <v>7165</v>
      </c>
      <c r="Q7" s="70">
        <f t="shared" si="0"/>
        <v>0</v>
      </c>
      <c r="R7" s="70">
        <f t="shared" si="0"/>
        <v>117166</v>
      </c>
      <c r="S7" s="70">
        <f t="shared" si="0"/>
        <v>1712356</v>
      </c>
      <c r="T7" s="70">
        <f t="shared" si="0"/>
        <v>32916</v>
      </c>
      <c r="U7" s="70">
        <f t="shared" si="0"/>
        <v>3042389</v>
      </c>
      <c r="V7" s="70">
        <f t="shared" si="0"/>
        <v>17237950</v>
      </c>
      <c r="W7" s="70">
        <f t="shared" si="0"/>
        <v>3881554</v>
      </c>
      <c r="X7" s="70">
        <f t="shared" si="0"/>
        <v>105567</v>
      </c>
      <c r="Y7" s="70">
        <f t="shared" si="0"/>
        <v>40925</v>
      </c>
      <c r="Z7" s="70">
        <f t="shared" si="0"/>
        <v>1062800</v>
      </c>
      <c r="AA7" s="70">
        <f t="shared" si="0"/>
        <v>1762660</v>
      </c>
      <c r="AB7" s="70">
        <f t="shared" si="0"/>
        <v>3946274</v>
      </c>
      <c r="AC7" s="70">
        <f t="shared" si="0"/>
        <v>909602</v>
      </c>
      <c r="AD7" s="70">
        <f t="shared" si="0"/>
        <v>13356396</v>
      </c>
    </row>
    <row r="8" spans="1:30" s="50" customFormat="1" ht="12" customHeight="1">
      <c r="A8" s="51" t="s">
        <v>241</v>
      </c>
      <c r="B8" s="64" t="s">
        <v>287</v>
      </c>
      <c r="C8" s="51" t="s">
        <v>288</v>
      </c>
      <c r="D8" s="72">
        <f aca="true" t="shared" si="1" ref="D8:D42">SUM(E8,+L8)</f>
        <v>4458420</v>
      </c>
      <c r="E8" s="72">
        <f aca="true" t="shared" si="2" ref="E8:E42">+SUM(F8:I8,K8)</f>
        <v>1393900</v>
      </c>
      <c r="F8" s="72">
        <v>54350</v>
      </c>
      <c r="G8" s="72">
        <v>4988</v>
      </c>
      <c r="H8" s="72">
        <v>399200</v>
      </c>
      <c r="I8" s="72">
        <v>501195</v>
      </c>
      <c r="J8" s="73">
        <v>0</v>
      </c>
      <c r="K8" s="72">
        <v>434167</v>
      </c>
      <c r="L8" s="72">
        <v>3064520</v>
      </c>
      <c r="M8" s="72">
        <f aca="true" t="shared" si="3" ref="M8:M42">SUM(N8,+U8)</f>
        <v>380064</v>
      </c>
      <c r="N8" s="72">
        <f aca="true" t="shared" si="4" ref="N8:N42">+SUM(O8:R8,T8)</f>
        <v>4273</v>
      </c>
      <c r="O8" s="72">
        <v>537</v>
      </c>
      <c r="P8" s="72">
        <v>1645</v>
      </c>
      <c r="Q8" s="72">
        <v>0</v>
      </c>
      <c r="R8" s="72">
        <v>33</v>
      </c>
      <c r="S8" s="73">
        <v>0</v>
      </c>
      <c r="T8" s="72">
        <v>2058</v>
      </c>
      <c r="U8" s="72">
        <v>375791</v>
      </c>
      <c r="V8" s="72">
        <f aca="true" t="shared" si="5" ref="V8:V42">+SUM(D8,M8)</f>
        <v>4838484</v>
      </c>
      <c r="W8" s="72">
        <f aca="true" t="shared" si="6" ref="W8:W42">+SUM(E8,N8)</f>
        <v>1398173</v>
      </c>
      <c r="X8" s="72">
        <f aca="true" t="shared" si="7" ref="X8:X42">+SUM(F8,O8)</f>
        <v>54887</v>
      </c>
      <c r="Y8" s="72">
        <f aca="true" t="shared" si="8" ref="Y8:Y42">+SUM(G8,P8)</f>
        <v>6633</v>
      </c>
      <c r="Z8" s="72">
        <f aca="true" t="shared" si="9" ref="Z8:Z42">+SUM(H8,Q8)</f>
        <v>399200</v>
      </c>
      <c r="AA8" s="72">
        <f aca="true" t="shared" si="10" ref="AA8:AA42">+SUM(I8,R8)</f>
        <v>501228</v>
      </c>
      <c r="AB8" s="73">
        <v>0</v>
      </c>
      <c r="AC8" s="72">
        <f aca="true" t="shared" si="11" ref="AC8:AC42">+SUM(K8,T8)</f>
        <v>436225</v>
      </c>
      <c r="AD8" s="72">
        <f aca="true" t="shared" si="12" ref="AD8:AD42">+SUM(L8,U8)</f>
        <v>3440311</v>
      </c>
    </row>
    <row r="9" spans="1:30" s="50" customFormat="1" ht="12" customHeight="1">
      <c r="A9" s="51" t="s">
        <v>285</v>
      </c>
      <c r="B9" s="64" t="s">
        <v>289</v>
      </c>
      <c r="C9" s="51" t="s">
        <v>290</v>
      </c>
      <c r="D9" s="72">
        <f t="shared" si="1"/>
        <v>534677</v>
      </c>
      <c r="E9" s="72">
        <f t="shared" si="2"/>
        <v>129123</v>
      </c>
      <c r="F9" s="72">
        <v>0</v>
      </c>
      <c r="G9" s="72">
        <v>1876</v>
      </c>
      <c r="H9" s="72">
        <v>0</v>
      </c>
      <c r="I9" s="72">
        <v>109630</v>
      </c>
      <c r="J9" s="73">
        <v>0</v>
      </c>
      <c r="K9" s="72">
        <v>17617</v>
      </c>
      <c r="L9" s="72">
        <v>405554</v>
      </c>
      <c r="M9" s="72">
        <f t="shared" si="3"/>
        <v>215623</v>
      </c>
      <c r="N9" s="72">
        <f t="shared" si="4"/>
        <v>0</v>
      </c>
      <c r="O9" s="72">
        <v>0</v>
      </c>
      <c r="P9" s="72">
        <v>0</v>
      </c>
      <c r="Q9" s="72">
        <v>0</v>
      </c>
      <c r="R9" s="72">
        <v>0</v>
      </c>
      <c r="S9" s="73">
        <v>0</v>
      </c>
      <c r="T9" s="72">
        <v>0</v>
      </c>
      <c r="U9" s="72">
        <v>215623</v>
      </c>
      <c r="V9" s="72">
        <f t="shared" si="5"/>
        <v>750300</v>
      </c>
      <c r="W9" s="72">
        <f t="shared" si="6"/>
        <v>129123</v>
      </c>
      <c r="X9" s="72">
        <f t="shared" si="7"/>
        <v>0</v>
      </c>
      <c r="Y9" s="72">
        <f t="shared" si="8"/>
        <v>1876</v>
      </c>
      <c r="Z9" s="72">
        <f t="shared" si="9"/>
        <v>0</v>
      </c>
      <c r="AA9" s="72">
        <f t="shared" si="10"/>
        <v>109630</v>
      </c>
      <c r="AB9" s="73">
        <v>0</v>
      </c>
      <c r="AC9" s="72">
        <f t="shared" si="11"/>
        <v>17617</v>
      </c>
      <c r="AD9" s="72">
        <f t="shared" si="12"/>
        <v>621177</v>
      </c>
    </row>
    <row r="10" spans="1:30" s="50" customFormat="1" ht="12" customHeight="1">
      <c r="A10" s="51" t="s">
        <v>241</v>
      </c>
      <c r="B10" s="64" t="s">
        <v>291</v>
      </c>
      <c r="C10" s="51" t="s">
        <v>292</v>
      </c>
      <c r="D10" s="72">
        <f t="shared" si="1"/>
        <v>930553</v>
      </c>
      <c r="E10" s="72">
        <f t="shared" si="2"/>
        <v>212405</v>
      </c>
      <c r="F10" s="72">
        <v>665</v>
      </c>
      <c r="G10" s="72">
        <v>0</v>
      </c>
      <c r="H10" s="72">
        <v>0</v>
      </c>
      <c r="I10" s="72">
        <v>196090</v>
      </c>
      <c r="J10" s="73">
        <v>0</v>
      </c>
      <c r="K10" s="72">
        <v>15650</v>
      </c>
      <c r="L10" s="72">
        <v>718148</v>
      </c>
      <c r="M10" s="72">
        <f t="shared" si="3"/>
        <v>249773</v>
      </c>
      <c r="N10" s="72">
        <f t="shared" si="4"/>
        <v>14156</v>
      </c>
      <c r="O10" s="72">
        <v>0</v>
      </c>
      <c r="P10" s="72">
        <v>0</v>
      </c>
      <c r="Q10" s="72">
        <v>0</v>
      </c>
      <c r="R10" s="72">
        <v>14087</v>
      </c>
      <c r="S10" s="73">
        <v>0</v>
      </c>
      <c r="T10" s="72">
        <v>69</v>
      </c>
      <c r="U10" s="72">
        <v>235617</v>
      </c>
      <c r="V10" s="72">
        <f t="shared" si="5"/>
        <v>1180326</v>
      </c>
      <c r="W10" s="72">
        <f t="shared" si="6"/>
        <v>226561</v>
      </c>
      <c r="X10" s="72">
        <f t="shared" si="7"/>
        <v>665</v>
      </c>
      <c r="Y10" s="72">
        <f t="shared" si="8"/>
        <v>0</v>
      </c>
      <c r="Z10" s="72">
        <f t="shared" si="9"/>
        <v>0</v>
      </c>
      <c r="AA10" s="72">
        <f t="shared" si="10"/>
        <v>210177</v>
      </c>
      <c r="AB10" s="73">
        <v>0</v>
      </c>
      <c r="AC10" s="72">
        <f t="shared" si="11"/>
        <v>15719</v>
      </c>
      <c r="AD10" s="72">
        <f t="shared" si="12"/>
        <v>953765</v>
      </c>
    </row>
    <row r="11" spans="1:30" s="50" customFormat="1" ht="12" customHeight="1">
      <c r="A11" s="51" t="s">
        <v>285</v>
      </c>
      <c r="B11" s="64" t="s">
        <v>293</v>
      </c>
      <c r="C11" s="51" t="s">
        <v>294</v>
      </c>
      <c r="D11" s="72">
        <f t="shared" si="1"/>
        <v>1120421</v>
      </c>
      <c r="E11" s="72">
        <f t="shared" si="2"/>
        <v>51584</v>
      </c>
      <c r="F11" s="72">
        <v>0</v>
      </c>
      <c r="G11" s="72">
        <v>0</v>
      </c>
      <c r="H11" s="72">
        <v>0</v>
      </c>
      <c r="I11" s="72">
        <v>49421</v>
      </c>
      <c r="J11" s="73">
        <v>0</v>
      </c>
      <c r="K11" s="72">
        <v>2163</v>
      </c>
      <c r="L11" s="72">
        <v>1068837</v>
      </c>
      <c r="M11" s="72">
        <f t="shared" si="3"/>
        <v>470464</v>
      </c>
      <c r="N11" s="72">
        <f t="shared" si="4"/>
        <v>6611</v>
      </c>
      <c r="O11" s="72">
        <v>0</v>
      </c>
      <c r="P11" s="72">
        <v>0</v>
      </c>
      <c r="Q11" s="72">
        <v>0</v>
      </c>
      <c r="R11" s="72">
        <v>6583</v>
      </c>
      <c r="S11" s="73">
        <v>0</v>
      </c>
      <c r="T11" s="72">
        <v>28</v>
      </c>
      <c r="U11" s="72">
        <v>463853</v>
      </c>
      <c r="V11" s="72">
        <f t="shared" si="5"/>
        <v>1590885</v>
      </c>
      <c r="W11" s="72">
        <f t="shared" si="6"/>
        <v>58195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56004</v>
      </c>
      <c r="AB11" s="73">
        <v>0</v>
      </c>
      <c r="AC11" s="72">
        <f t="shared" si="11"/>
        <v>2191</v>
      </c>
      <c r="AD11" s="72">
        <f t="shared" si="12"/>
        <v>1532690</v>
      </c>
    </row>
    <row r="12" spans="1:30" s="50" customFormat="1" ht="12" customHeight="1">
      <c r="A12" s="53" t="s">
        <v>241</v>
      </c>
      <c r="B12" s="54" t="s">
        <v>295</v>
      </c>
      <c r="C12" s="53" t="s">
        <v>296</v>
      </c>
      <c r="D12" s="74">
        <f t="shared" si="1"/>
        <v>323080</v>
      </c>
      <c r="E12" s="74">
        <f t="shared" si="2"/>
        <v>1659</v>
      </c>
      <c r="F12" s="74">
        <v>0</v>
      </c>
      <c r="G12" s="74">
        <v>0</v>
      </c>
      <c r="H12" s="74">
        <v>0</v>
      </c>
      <c r="I12" s="74">
        <v>0</v>
      </c>
      <c r="J12" s="75">
        <v>0</v>
      </c>
      <c r="K12" s="74">
        <v>1659</v>
      </c>
      <c r="L12" s="74">
        <v>321421</v>
      </c>
      <c r="M12" s="74">
        <f t="shared" si="3"/>
        <v>190536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190536</v>
      </c>
      <c r="V12" s="74">
        <f t="shared" si="5"/>
        <v>513616</v>
      </c>
      <c r="W12" s="74">
        <f t="shared" si="6"/>
        <v>1659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0</v>
      </c>
      <c r="AB12" s="75">
        <v>0</v>
      </c>
      <c r="AC12" s="74">
        <f t="shared" si="11"/>
        <v>1659</v>
      </c>
      <c r="AD12" s="74">
        <f t="shared" si="12"/>
        <v>511957</v>
      </c>
    </row>
    <row r="13" spans="1:30" s="50" customFormat="1" ht="12" customHeight="1">
      <c r="A13" s="53" t="s">
        <v>285</v>
      </c>
      <c r="B13" s="54" t="s">
        <v>297</v>
      </c>
      <c r="C13" s="53" t="s">
        <v>298</v>
      </c>
      <c r="D13" s="74">
        <f t="shared" si="1"/>
        <v>568348</v>
      </c>
      <c r="E13" s="74">
        <f t="shared" si="2"/>
        <v>59781</v>
      </c>
      <c r="F13" s="74">
        <v>0</v>
      </c>
      <c r="G13" s="74">
        <v>0</v>
      </c>
      <c r="H13" s="74">
        <v>0</v>
      </c>
      <c r="I13" s="74">
        <v>59781</v>
      </c>
      <c r="J13" s="75">
        <v>0</v>
      </c>
      <c r="K13" s="74">
        <v>0</v>
      </c>
      <c r="L13" s="74">
        <v>508567</v>
      </c>
      <c r="M13" s="74">
        <f t="shared" si="3"/>
        <v>154444</v>
      </c>
      <c r="N13" s="74">
        <f t="shared" si="4"/>
        <v>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154444</v>
      </c>
      <c r="V13" s="74">
        <f t="shared" si="5"/>
        <v>722792</v>
      </c>
      <c r="W13" s="74">
        <f t="shared" si="6"/>
        <v>59781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59781</v>
      </c>
      <c r="AB13" s="75">
        <v>0</v>
      </c>
      <c r="AC13" s="74">
        <f t="shared" si="11"/>
        <v>0</v>
      </c>
      <c r="AD13" s="74">
        <f t="shared" si="12"/>
        <v>663011</v>
      </c>
    </row>
    <row r="14" spans="1:30" s="50" customFormat="1" ht="12" customHeight="1">
      <c r="A14" s="53" t="s">
        <v>241</v>
      </c>
      <c r="B14" s="54" t="s">
        <v>299</v>
      </c>
      <c r="C14" s="53" t="s">
        <v>300</v>
      </c>
      <c r="D14" s="74">
        <f t="shared" si="1"/>
        <v>454947</v>
      </c>
      <c r="E14" s="74">
        <f t="shared" si="2"/>
        <v>288</v>
      </c>
      <c r="F14" s="74">
        <v>0</v>
      </c>
      <c r="G14" s="74">
        <v>0</v>
      </c>
      <c r="H14" s="74">
        <v>0</v>
      </c>
      <c r="I14" s="74">
        <v>288</v>
      </c>
      <c r="J14" s="75">
        <v>0</v>
      </c>
      <c r="K14" s="74">
        <v>0</v>
      </c>
      <c r="L14" s="74">
        <v>454659</v>
      </c>
      <c r="M14" s="74">
        <f t="shared" si="3"/>
        <v>145012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145012</v>
      </c>
      <c r="V14" s="74">
        <f t="shared" si="5"/>
        <v>599959</v>
      </c>
      <c r="W14" s="74">
        <f t="shared" si="6"/>
        <v>288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288</v>
      </c>
      <c r="AB14" s="75">
        <v>0</v>
      </c>
      <c r="AC14" s="74">
        <f t="shared" si="11"/>
        <v>0</v>
      </c>
      <c r="AD14" s="74">
        <f t="shared" si="12"/>
        <v>599671</v>
      </c>
    </row>
    <row r="15" spans="1:30" s="50" customFormat="1" ht="12" customHeight="1">
      <c r="A15" s="53" t="s">
        <v>285</v>
      </c>
      <c r="B15" s="54" t="s">
        <v>301</v>
      </c>
      <c r="C15" s="53" t="s">
        <v>302</v>
      </c>
      <c r="D15" s="74">
        <f t="shared" si="1"/>
        <v>1062384</v>
      </c>
      <c r="E15" s="74">
        <f t="shared" si="2"/>
        <v>215847</v>
      </c>
      <c r="F15" s="74">
        <v>0</v>
      </c>
      <c r="G15" s="74">
        <v>0</v>
      </c>
      <c r="H15" s="74">
        <v>0</v>
      </c>
      <c r="I15" s="74">
        <v>64007</v>
      </c>
      <c r="J15" s="75">
        <v>0</v>
      </c>
      <c r="K15" s="74">
        <v>151840</v>
      </c>
      <c r="L15" s="74">
        <v>846537</v>
      </c>
      <c r="M15" s="74">
        <f t="shared" si="3"/>
        <v>238530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238530</v>
      </c>
      <c r="V15" s="74">
        <f t="shared" si="5"/>
        <v>1300914</v>
      </c>
      <c r="W15" s="74">
        <f t="shared" si="6"/>
        <v>215847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64007</v>
      </c>
      <c r="AB15" s="75">
        <v>0</v>
      </c>
      <c r="AC15" s="74">
        <f t="shared" si="11"/>
        <v>151840</v>
      </c>
      <c r="AD15" s="74">
        <f t="shared" si="12"/>
        <v>1085067</v>
      </c>
    </row>
    <row r="16" spans="1:30" s="50" customFormat="1" ht="12" customHeight="1">
      <c r="A16" s="53" t="s">
        <v>241</v>
      </c>
      <c r="B16" s="54" t="s">
        <v>303</v>
      </c>
      <c r="C16" s="53" t="s">
        <v>304</v>
      </c>
      <c r="D16" s="74">
        <f t="shared" si="1"/>
        <v>311012</v>
      </c>
      <c r="E16" s="74">
        <f t="shared" si="2"/>
        <v>71442</v>
      </c>
      <c r="F16" s="74">
        <v>0</v>
      </c>
      <c r="G16" s="74">
        <v>0</v>
      </c>
      <c r="H16" s="74">
        <v>0</v>
      </c>
      <c r="I16" s="74">
        <v>71424</v>
      </c>
      <c r="J16" s="75">
        <v>0</v>
      </c>
      <c r="K16" s="74">
        <v>18</v>
      </c>
      <c r="L16" s="74">
        <v>239570</v>
      </c>
      <c r="M16" s="74">
        <f t="shared" si="3"/>
        <v>120901</v>
      </c>
      <c r="N16" s="74">
        <f t="shared" si="4"/>
        <v>1596</v>
      </c>
      <c r="O16" s="74">
        <v>0</v>
      </c>
      <c r="P16" s="74">
        <v>0</v>
      </c>
      <c r="Q16" s="74">
        <v>0</v>
      </c>
      <c r="R16" s="74">
        <v>1596</v>
      </c>
      <c r="S16" s="75">
        <v>0</v>
      </c>
      <c r="T16" s="74">
        <v>0</v>
      </c>
      <c r="U16" s="74">
        <v>119305</v>
      </c>
      <c r="V16" s="74">
        <f t="shared" si="5"/>
        <v>431913</v>
      </c>
      <c r="W16" s="74">
        <f t="shared" si="6"/>
        <v>73038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73020</v>
      </c>
      <c r="AB16" s="75">
        <v>0</v>
      </c>
      <c r="AC16" s="74">
        <f t="shared" si="11"/>
        <v>18</v>
      </c>
      <c r="AD16" s="74">
        <f t="shared" si="12"/>
        <v>358875</v>
      </c>
    </row>
    <row r="17" spans="1:30" s="50" customFormat="1" ht="12" customHeight="1">
      <c r="A17" s="53" t="s">
        <v>285</v>
      </c>
      <c r="B17" s="54" t="s">
        <v>305</v>
      </c>
      <c r="C17" s="53" t="s">
        <v>306</v>
      </c>
      <c r="D17" s="74">
        <f t="shared" si="1"/>
        <v>756736</v>
      </c>
      <c r="E17" s="74">
        <f t="shared" si="2"/>
        <v>128634</v>
      </c>
      <c r="F17" s="74">
        <v>0</v>
      </c>
      <c r="G17" s="74">
        <v>0</v>
      </c>
      <c r="H17" s="74">
        <v>0</v>
      </c>
      <c r="I17" s="74">
        <v>123150</v>
      </c>
      <c r="J17" s="75">
        <v>0</v>
      </c>
      <c r="K17" s="74">
        <v>5484</v>
      </c>
      <c r="L17" s="74">
        <v>628102</v>
      </c>
      <c r="M17" s="74">
        <f t="shared" si="3"/>
        <v>224524</v>
      </c>
      <c r="N17" s="74">
        <f t="shared" si="4"/>
        <v>77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77</v>
      </c>
      <c r="U17" s="74">
        <v>224447</v>
      </c>
      <c r="V17" s="74">
        <f t="shared" si="5"/>
        <v>981260</v>
      </c>
      <c r="W17" s="74">
        <f t="shared" si="6"/>
        <v>128711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123150</v>
      </c>
      <c r="AB17" s="75">
        <v>0</v>
      </c>
      <c r="AC17" s="74">
        <f t="shared" si="11"/>
        <v>5561</v>
      </c>
      <c r="AD17" s="74">
        <f t="shared" si="12"/>
        <v>852549</v>
      </c>
    </row>
    <row r="18" spans="1:30" s="50" customFormat="1" ht="12" customHeight="1">
      <c r="A18" s="53" t="s">
        <v>241</v>
      </c>
      <c r="B18" s="54" t="s">
        <v>307</v>
      </c>
      <c r="C18" s="53" t="s">
        <v>308</v>
      </c>
      <c r="D18" s="74">
        <f t="shared" si="1"/>
        <v>434306</v>
      </c>
      <c r="E18" s="74">
        <f t="shared" si="2"/>
        <v>48156</v>
      </c>
      <c r="F18" s="74">
        <v>0</v>
      </c>
      <c r="G18" s="74">
        <v>2098</v>
      </c>
      <c r="H18" s="74">
        <v>0</v>
      </c>
      <c r="I18" s="74">
        <v>15983</v>
      </c>
      <c r="J18" s="75">
        <v>0</v>
      </c>
      <c r="K18" s="74">
        <v>30075</v>
      </c>
      <c r="L18" s="74">
        <v>386150</v>
      </c>
      <c r="M18" s="74">
        <f t="shared" si="3"/>
        <v>141490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141490</v>
      </c>
      <c r="V18" s="74">
        <f t="shared" si="5"/>
        <v>575796</v>
      </c>
      <c r="W18" s="74">
        <f t="shared" si="6"/>
        <v>48156</v>
      </c>
      <c r="X18" s="74">
        <f t="shared" si="7"/>
        <v>0</v>
      </c>
      <c r="Y18" s="74">
        <f t="shared" si="8"/>
        <v>2098</v>
      </c>
      <c r="Z18" s="74">
        <f t="shared" si="9"/>
        <v>0</v>
      </c>
      <c r="AA18" s="74">
        <f t="shared" si="10"/>
        <v>15983</v>
      </c>
      <c r="AB18" s="75">
        <v>0</v>
      </c>
      <c r="AC18" s="74">
        <f t="shared" si="11"/>
        <v>30075</v>
      </c>
      <c r="AD18" s="74">
        <f t="shared" si="12"/>
        <v>527640</v>
      </c>
    </row>
    <row r="19" spans="1:30" s="50" customFormat="1" ht="12" customHeight="1">
      <c r="A19" s="53" t="s">
        <v>285</v>
      </c>
      <c r="B19" s="54" t="s">
        <v>309</v>
      </c>
      <c r="C19" s="53" t="s">
        <v>310</v>
      </c>
      <c r="D19" s="74">
        <f t="shared" si="1"/>
        <v>317515</v>
      </c>
      <c r="E19" s="74">
        <f t="shared" si="2"/>
        <v>154167</v>
      </c>
      <c r="F19" s="74">
        <v>0</v>
      </c>
      <c r="G19" s="74">
        <v>220</v>
      </c>
      <c r="H19" s="74">
        <v>101100</v>
      </c>
      <c r="I19" s="74">
        <v>9469</v>
      </c>
      <c r="J19" s="75">
        <v>0</v>
      </c>
      <c r="K19" s="74">
        <v>43378</v>
      </c>
      <c r="L19" s="74">
        <v>163348</v>
      </c>
      <c r="M19" s="74">
        <f t="shared" si="3"/>
        <v>79408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/>
      <c r="U19" s="74">
        <v>79408</v>
      </c>
      <c r="V19" s="74">
        <f t="shared" si="5"/>
        <v>396923</v>
      </c>
      <c r="W19" s="74">
        <f t="shared" si="6"/>
        <v>154167</v>
      </c>
      <c r="X19" s="74">
        <f t="shared" si="7"/>
        <v>0</v>
      </c>
      <c r="Y19" s="74">
        <f t="shared" si="8"/>
        <v>220</v>
      </c>
      <c r="Z19" s="74">
        <f t="shared" si="9"/>
        <v>101100</v>
      </c>
      <c r="AA19" s="74">
        <f t="shared" si="10"/>
        <v>9469</v>
      </c>
      <c r="AB19" s="75">
        <v>0</v>
      </c>
      <c r="AC19" s="74">
        <f t="shared" si="11"/>
        <v>43378</v>
      </c>
      <c r="AD19" s="74">
        <f t="shared" si="12"/>
        <v>242756</v>
      </c>
    </row>
    <row r="20" spans="1:30" s="50" customFormat="1" ht="12" customHeight="1">
      <c r="A20" s="53" t="s">
        <v>241</v>
      </c>
      <c r="B20" s="54" t="s">
        <v>311</v>
      </c>
      <c r="C20" s="53" t="s">
        <v>312</v>
      </c>
      <c r="D20" s="74">
        <f t="shared" si="1"/>
        <v>503466</v>
      </c>
      <c r="E20" s="74">
        <f t="shared" si="2"/>
        <v>24113</v>
      </c>
      <c r="F20" s="74">
        <v>0</v>
      </c>
      <c r="G20" s="74">
        <v>0</v>
      </c>
      <c r="H20" s="74">
        <v>0</v>
      </c>
      <c r="I20" s="74">
        <v>18762</v>
      </c>
      <c r="J20" s="75">
        <v>0</v>
      </c>
      <c r="K20" s="74">
        <v>5351</v>
      </c>
      <c r="L20" s="74">
        <v>479353</v>
      </c>
      <c r="M20" s="74">
        <f t="shared" si="3"/>
        <v>104002</v>
      </c>
      <c r="N20" s="74">
        <f t="shared" si="4"/>
        <v>4553</v>
      </c>
      <c r="O20" s="74">
        <v>0</v>
      </c>
      <c r="P20" s="74">
        <v>0</v>
      </c>
      <c r="Q20" s="74">
        <v>0</v>
      </c>
      <c r="R20" s="74">
        <v>4553</v>
      </c>
      <c r="S20" s="75">
        <v>0</v>
      </c>
      <c r="T20" s="74">
        <v>0</v>
      </c>
      <c r="U20" s="74">
        <v>99449</v>
      </c>
      <c r="V20" s="74">
        <f t="shared" si="5"/>
        <v>607468</v>
      </c>
      <c r="W20" s="74">
        <f t="shared" si="6"/>
        <v>28666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23315</v>
      </c>
      <c r="AB20" s="75">
        <v>0</v>
      </c>
      <c r="AC20" s="74">
        <f t="shared" si="11"/>
        <v>5351</v>
      </c>
      <c r="AD20" s="74">
        <f t="shared" si="12"/>
        <v>578802</v>
      </c>
    </row>
    <row r="21" spans="1:30" s="50" customFormat="1" ht="12" customHeight="1">
      <c r="A21" s="53" t="s">
        <v>285</v>
      </c>
      <c r="B21" s="54" t="s">
        <v>313</v>
      </c>
      <c r="C21" s="53" t="s">
        <v>314</v>
      </c>
      <c r="D21" s="74">
        <f t="shared" si="1"/>
        <v>176059</v>
      </c>
      <c r="E21" s="74">
        <f t="shared" si="2"/>
        <v>0</v>
      </c>
      <c r="F21" s="74">
        <v>0</v>
      </c>
      <c r="G21" s="74">
        <v>0</v>
      </c>
      <c r="H21" s="74">
        <v>0</v>
      </c>
      <c r="I21" s="74">
        <v>0</v>
      </c>
      <c r="J21" s="75">
        <v>0</v>
      </c>
      <c r="K21" s="74">
        <v>0</v>
      </c>
      <c r="L21" s="74">
        <v>176059</v>
      </c>
      <c r="M21" s="74">
        <f t="shared" si="3"/>
        <v>62025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62025</v>
      </c>
      <c r="V21" s="74">
        <f t="shared" si="5"/>
        <v>238084</v>
      </c>
      <c r="W21" s="74">
        <f t="shared" si="6"/>
        <v>0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0</v>
      </c>
      <c r="AB21" s="75">
        <v>0</v>
      </c>
      <c r="AC21" s="74">
        <f t="shared" si="11"/>
        <v>0</v>
      </c>
      <c r="AD21" s="74">
        <f t="shared" si="12"/>
        <v>238084</v>
      </c>
    </row>
    <row r="22" spans="1:30" s="50" customFormat="1" ht="12" customHeight="1">
      <c r="A22" s="53" t="s">
        <v>241</v>
      </c>
      <c r="B22" s="54" t="s">
        <v>315</v>
      </c>
      <c r="C22" s="53" t="s">
        <v>316</v>
      </c>
      <c r="D22" s="74">
        <f t="shared" si="1"/>
        <v>33486</v>
      </c>
      <c r="E22" s="74">
        <f t="shared" si="2"/>
        <v>5</v>
      </c>
      <c r="F22" s="74">
        <v>0</v>
      </c>
      <c r="G22" s="74">
        <v>0</v>
      </c>
      <c r="H22" s="74">
        <v>0</v>
      </c>
      <c r="I22" s="74">
        <v>5</v>
      </c>
      <c r="J22" s="75">
        <v>0</v>
      </c>
      <c r="K22" s="74">
        <v>0</v>
      </c>
      <c r="L22" s="74">
        <v>33481</v>
      </c>
      <c r="M22" s="74">
        <f t="shared" si="3"/>
        <v>8926</v>
      </c>
      <c r="N22" s="74">
        <f t="shared" si="4"/>
        <v>5</v>
      </c>
      <c r="O22" s="74">
        <v>0</v>
      </c>
      <c r="P22" s="74">
        <v>0</v>
      </c>
      <c r="Q22" s="74">
        <v>0</v>
      </c>
      <c r="R22" s="74">
        <v>5</v>
      </c>
      <c r="S22" s="75">
        <v>0</v>
      </c>
      <c r="T22" s="74">
        <v>0</v>
      </c>
      <c r="U22" s="74">
        <v>8921</v>
      </c>
      <c r="V22" s="74">
        <f t="shared" si="5"/>
        <v>42412</v>
      </c>
      <c r="W22" s="74">
        <f t="shared" si="6"/>
        <v>10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10</v>
      </c>
      <c r="AB22" s="75">
        <v>0</v>
      </c>
      <c r="AC22" s="74">
        <f t="shared" si="11"/>
        <v>0</v>
      </c>
      <c r="AD22" s="74">
        <f t="shared" si="12"/>
        <v>42402</v>
      </c>
    </row>
    <row r="23" spans="1:30" s="50" customFormat="1" ht="12" customHeight="1">
      <c r="A23" s="53" t="s">
        <v>285</v>
      </c>
      <c r="B23" s="54" t="s">
        <v>317</v>
      </c>
      <c r="C23" s="53" t="s">
        <v>318</v>
      </c>
      <c r="D23" s="74">
        <f t="shared" si="1"/>
        <v>28043</v>
      </c>
      <c r="E23" s="74">
        <f t="shared" si="2"/>
        <v>6313</v>
      </c>
      <c r="F23" s="74">
        <v>0</v>
      </c>
      <c r="G23" s="74">
        <v>0</v>
      </c>
      <c r="H23" s="74">
        <v>0</v>
      </c>
      <c r="I23" s="74">
        <v>5257</v>
      </c>
      <c r="J23" s="75">
        <v>0</v>
      </c>
      <c r="K23" s="74">
        <v>1056</v>
      </c>
      <c r="L23" s="74">
        <v>21730</v>
      </c>
      <c r="M23" s="74">
        <f t="shared" si="3"/>
        <v>11737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11737</v>
      </c>
      <c r="V23" s="74">
        <f t="shared" si="5"/>
        <v>39780</v>
      </c>
      <c r="W23" s="74">
        <f t="shared" si="6"/>
        <v>6313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5257</v>
      </c>
      <c r="AB23" s="75">
        <v>0</v>
      </c>
      <c r="AC23" s="74">
        <f t="shared" si="11"/>
        <v>1056</v>
      </c>
      <c r="AD23" s="74">
        <f t="shared" si="12"/>
        <v>33467</v>
      </c>
    </row>
    <row r="24" spans="1:30" s="50" customFormat="1" ht="12" customHeight="1">
      <c r="A24" s="53" t="s">
        <v>241</v>
      </c>
      <c r="B24" s="54" t="s">
        <v>319</v>
      </c>
      <c r="C24" s="53" t="s">
        <v>320</v>
      </c>
      <c r="D24" s="74">
        <f t="shared" si="1"/>
        <v>236520</v>
      </c>
      <c r="E24" s="74">
        <f t="shared" si="2"/>
        <v>20040</v>
      </c>
      <c r="F24" s="74">
        <v>0</v>
      </c>
      <c r="G24" s="74">
        <v>0</v>
      </c>
      <c r="H24" s="74">
        <v>0</v>
      </c>
      <c r="I24" s="74">
        <v>19106</v>
      </c>
      <c r="J24" s="75">
        <v>0</v>
      </c>
      <c r="K24" s="74">
        <v>934</v>
      </c>
      <c r="L24" s="74">
        <v>216480</v>
      </c>
      <c r="M24" s="74">
        <f t="shared" si="3"/>
        <v>54825</v>
      </c>
      <c r="N24" s="74">
        <f t="shared" si="4"/>
        <v>10298</v>
      </c>
      <c r="O24" s="74">
        <v>4778</v>
      </c>
      <c r="P24" s="74">
        <v>5520</v>
      </c>
      <c r="Q24" s="74">
        <v>0</v>
      </c>
      <c r="R24" s="74">
        <v>0</v>
      </c>
      <c r="S24" s="75">
        <v>0</v>
      </c>
      <c r="T24" s="74">
        <v>0</v>
      </c>
      <c r="U24" s="74">
        <v>44527</v>
      </c>
      <c r="V24" s="74">
        <f t="shared" si="5"/>
        <v>291345</v>
      </c>
      <c r="W24" s="74">
        <f t="shared" si="6"/>
        <v>30338</v>
      </c>
      <c r="X24" s="74">
        <f t="shared" si="7"/>
        <v>4778</v>
      </c>
      <c r="Y24" s="74">
        <f t="shared" si="8"/>
        <v>5520</v>
      </c>
      <c r="Z24" s="74">
        <f t="shared" si="9"/>
        <v>0</v>
      </c>
      <c r="AA24" s="74">
        <f t="shared" si="10"/>
        <v>19106</v>
      </c>
      <c r="AB24" s="75">
        <v>0</v>
      </c>
      <c r="AC24" s="74">
        <f t="shared" si="11"/>
        <v>934</v>
      </c>
      <c r="AD24" s="74">
        <f t="shared" si="12"/>
        <v>261007</v>
      </c>
    </row>
    <row r="25" spans="1:30" s="50" customFormat="1" ht="12" customHeight="1">
      <c r="A25" s="53" t="s">
        <v>321</v>
      </c>
      <c r="B25" s="54" t="s">
        <v>322</v>
      </c>
      <c r="C25" s="53" t="s">
        <v>323</v>
      </c>
      <c r="D25" s="74">
        <f t="shared" si="1"/>
        <v>38286</v>
      </c>
      <c r="E25" s="74">
        <f t="shared" si="2"/>
        <v>10757</v>
      </c>
      <c r="F25" s="74">
        <v>0</v>
      </c>
      <c r="G25" s="74">
        <v>0</v>
      </c>
      <c r="H25" s="74">
        <v>0</v>
      </c>
      <c r="I25" s="74">
        <v>10741</v>
      </c>
      <c r="J25" s="75">
        <v>0</v>
      </c>
      <c r="K25" s="74">
        <v>16</v>
      </c>
      <c r="L25" s="74">
        <v>27529</v>
      </c>
      <c r="M25" s="74">
        <f t="shared" si="3"/>
        <v>23794</v>
      </c>
      <c r="N25" s="74">
        <f t="shared" si="4"/>
        <v>60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60</v>
      </c>
      <c r="U25" s="74">
        <v>23734</v>
      </c>
      <c r="V25" s="74">
        <f t="shared" si="5"/>
        <v>62080</v>
      </c>
      <c r="W25" s="74">
        <f t="shared" si="6"/>
        <v>10817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10741</v>
      </c>
      <c r="AB25" s="75">
        <v>0</v>
      </c>
      <c r="AC25" s="74">
        <f t="shared" si="11"/>
        <v>76</v>
      </c>
      <c r="AD25" s="74">
        <f t="shared" si="12"/>
        <v>51263</v>
      </c>
    </row>
    <row r="26" spans="1:30" s="50" customFormat="1" ht="12" customHeight="1">
      <c r="A26" s="53" t="s">
        <v>241</v>
      </c>
      <c r="B26" s="54" t="s">
        <v>324</v>
      </c>
      <c r="C26" s="53" t="s">
        <v>325</v>
      </c>
      <c r="D26" s="74">
        <f t="shared" si="1"/>
        <v>113102</v>
      </c>
      <c r="E26" s="74">
        <f t="shared" si="2"/>
        <v>21142</v>
      </c>
      <c r="F26" s="74">
        <v>0</v>
      </c>
      <c r="G26" s="74">
        <v>0</v>
      </c>
      <c r="H26" s="74">
        <v>0</v>
      </c>
      <c r="I26" s="74">
        <v>21142</v>
      </c>
      <c r="J26" s="75">
        <v>0</v>
      </c>
      <c r="K26" s="74">
        <v>0</v>
      </c>
      <c r="L26" s="74">
        <v>91960</v>
      </c>
      <c r="M26" s="74">
        <f t="shared" si="3"/>
        <v>67736</v>
      </c>
      <c r="N26" s="74">
        <f t="shared" si="4"/>
        <v>1746</v>
      </c>
      <c r="O26" s="74">
        <v>0</v>
      </c>
      <c r="P26" s="74">
        <v>0</v>
      </c>
      <c r="Q26" s="74">
        <v>0</v>
      </c>
      <c r="R26" s="74">
        <v>1746</v>
      </c>
      <c r="S26" s="75">
        <v>0</v>
      </c>
      <c r="T26" s="74">
        <v>0</v>
      </c>
      <c r="U26" s="74">
        <v>65990</v>
      </c>
      <c r="V26" s="74">
        <f t="shared" si="5"/>
        <v>180838</v>
      </c>
      <c r="W26" s="74">
        <f t="shared" si="6"/>
        <v>22888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22888</v>
      </c>
      <c r="AB26" s="75">
        <v>0</v>
      </c>
      <c r="AC26" s="74">
        <f t="shared" si="11"/>
        <v>0</v>
      </c>
      <c r="AD26" s="74">
        <f t="shared" si="12"/>
        <v>157950</v>
      </c>
    </row>
    <row r="27" spans="1:30" s="50" customFormat="1" ht="12" customHeight="1">
      <c r="A27" s="53" t="s">
        <v>321</v>
      </c>
      <c r="B27" s="54" t="s">
        <v>326</v>
      </c>
      <c r="C27" s="53" t="s">
        <v>327</v>
      </c>
      <c r="D27" s="74">
        <f t="shared" si="1"/>
        <v>66862</v>
      </c>
      <c r="E27" s="74">
        <f t="shared" si="2"/>
        <v>14466</v>
      </c>
      <c r="F27" s="74">
        <v>0</v>
      </c>
      <c r="G27" s="74">
        <v>0</v>
      </c>
      <c r="H27" s="74">
        <v>0</v>
      </c>
      <c r="I27" s="74">
        <v>13718</v>
      </c>
      <c r="J27" s="75">
        <v>0</v>
      </c>
      <c r="K27" s="74">
        <v>748</v>
      </c>
      <c r="L27" s="74">
        <v>52396</v>
      </c>
      <c r="M27" s="74">
        <f t="shared" si="3"/>
        <v>16664</v>
      </c>
      <c r="N27" s="74">
        <f t="shared" si="4"/>
        <v>9</v>
      </c>
      <c r="O27" s="74">
        <v>0</v>
      </c>
      <c r="P27" s="74">
        <v>0</v>
      </c>
      <c r="Q27" s="74">
        <v>0</v>
      </c>
      <c r="R27" s="74">
        <v>9</v>
      </c>
      <c r="S27" s="75">
        <v>0</v>
      </c>
      <c r="T27" s="74">
        <v>0</v>
      </c>
      <c r="U27" s="74">
        <v>16655</v>
      </c>
      <c r="V27" s="74">
        <f t="shared" si="5"/>
        <v>83526</v>
      </c>
      <c r="W27" s="74">
        <f t="shared" si="6"/>
        <v>14475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13727</v>
      </c>
      <c r="AB27" s="75">
        <v>0</v>
      </c>
      <c r="AC27" s="74">
        <f t="shared" si="11"/>
        <v>748</v>
      </c>
      <c r="AD27" s="74">
        <f t="shared" si="12"/>
        <v>69051</v>
      </c>
    </row>
    <row r="28" spans="1:30" s="50" customFormat="1" ht="12" customHeight="1">
      <c r="A28" s="53" t="s">
        <v>241</v>
      </c>
      <c r="B28" s="54" t="s">
        <v>328</v>
      </c>
      <c r="C28" s="53" t="s">
        <v>329</v>
      </c>
      <c r="D28" s="74">
        <f t="shared" si="1"/>
        <v>51973</v>
      </c>
      <c r="E28" s="74">
        <f t="shared" si="2"/>
        <v>3220</v>
      </c>
      <c r="F28" s="74">
        <v>0</v>
      </c>
      <c r="G28" s="74">
        <v>0</v>
      </c>
      <c r="H28" s="74">
        <v>0</v>
      </c>
      <c r="I28" s="74">
        <v>3217</v>
      </c>
      <c r="J28" s="75">
        <v>0</v>
      </c>
      <c r="K28" s="74">
        <v>3</v>
      </c>
      <c r="L28" s="74">
        <v>48753</v>
      </c>
      <c r="M28" s="74">
        <f t="shared" si="3"/>
        <v>14300</v>
      </c>
      <c r="N28" s="74">
        <f t="shared" si="4"/>
        <v>2613</v>
      </c>
      <c r="O28" s="74">
        <v>0</v>
      </c>
      <c r="P28" s="74">
        <v>0</v>
      </c>
      <c r="Q28" s="74">
        <v>0</v>
      </c>
      <c r="R28" s="74">
        <v>2602</v>
      </c>
      <c r="S28" s="75">
        <v>0</v>
      </c>
      <c r="T28" s="74">
        <v>11</v>
      </c>
      <c r="U28" s="74">
        <v>11687</v>
      </c>
      <c r="V28" s="74">
        <f t="shared" si="5"/>
        <v>66273</v>
      </c>
      <c r="W28" s="74">
        <f t="shared" si="6"/>
        <v>5833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5819</v>
      </c>
      <c r="AB28" s="75">
        <v>0</v>
      </c>
      <c r="AC28" s="74">
        <f t="shared" si="11"/>
        <v>14</v>
      </c>
      <c r="AD28" s="74">
        <f t="shared" si="12"/>
        <v>60440</v>
      </c>
    </row>
    <row r="29" spans="1:30" s="50" customFormat="1" ht="12" customHeight="1">
      <c r="A29" s="53" t="s">
        <v>241</v>
      </c>
      <c r="B29" s="54" t="s">
        <v>330</v>
      </c>
      <c r="C29" s="53" t="s">
        <v>331</v>
      </c>
      <c r="D29" s="74">
        <f t="shared" si="1"/>
        <v>45200</v>
      </c>
      <c r="E29" s="74">
        <f t="shared" si="2"/>
        <v>7667</v>
      </c>
      <c r="F29" s="74">
        <v>0</v>
      </c>
      <c r="G29" s="74">
        <v>0</v>
      </c>
      <c r="H29" s="74">
        <v>0</v>
      </c>
      <c r="I29" s="74">
        <v>7667</v>
      </c>
      <c r="J29" s="75">
        <v>0</v>
      </c>
      <c r="K29" s="74">
        <v>0</v>
      </c>
      <c r="L29" s="74">
        <v>37533</v>
      </c>
      <c r="M29" s="74">
        <f t="shared" si="3"/>
        <v>0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0</v>
      </c>
      <c r="V29" s="74">
        <f t="shared" si="5"/>
        <v>45200</v>
      </c>
      <c r="W29" s="74">
        <f t="shared" si="6"/>
        <v>7667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7667</v>
      </c>
      <c r="AB29" s="75">
        <v>0</v>
      </c>
      <c r="AC29" s="74">
        <f t="shared" si="11"/>
        <v>0</v>
      </c>
      <c r="AD29" s="74">
        <f t="shared" si="12"/>
        <v>37533</v>
      </c>
    </row>
    <row r="30" spans="1:30" s="50" customFormat="1" ht="12" customHeight="1">
      <c r="A30" s="53" t="s">
        <v>241</v>
      </c>
      <c r="B30" s="54" t="s">
        <v>332</v>
      </c>
      <c r="C30" s="53" t="s">
        <v>333</v>
      </c>
      <c r="D30" s="74">
        <f t="shared" si="1"/>
        <v>173784</v>
      </c>
      <c r="E30" s="74">
        <f t="shared" si="2"/>
        <v>29792</v>
      </c>
      <c r="F30" s="74">
        <v>0</v>
      </c>
      <c r="G30" s="74">
        <v>0</v>
      </c>
      <c r="H30" s="74">
        <v>0</v>
      </c>
      <c r="I30" s="74">
        <v>29792</v>
      </c>
      <c r="J30" s="75">
        <v>0</v>
      </c>
      <c r="K30" s="74">
        <v>0</v>
      </c>
      <c r="L30" s="74">
        <v>143992</v>
      </c>
      <c r="M30" s="74">
        <f t="shared" si="3"/>
        <v>53226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53226</v>
      </c>
      <c r="V30" s="74">
        <f t="shared" si="5"/>
        <v>227010</v>
      </c>
      <c r="W30" s="74">
        <f t="shared" si="6"/>
        <v>29792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29792</v>
      </c>
      <c r="AB30" s="75">
        <v>0</v>
      </c>
      <c r="AC30" s="74">
        <f t="shared" si="11"/>
        <v>0</v>
      </c>
      <c r="AD30" s="74">
        <f t="shared" si="12"/>
        <v>197218</v>
      </c>
    </row>
    <row r="31" spans="1:30" s="50" customFormat="1" ht="12" customHeight="1">
      <c r="A31" s="53" t="s">
        <v>241</v>
      </c>
      <c r="B31" s="54" t="s">
        <v>334</v>
      </c>
      <c r="C31" s="53" t="s">
        <v>335</v>
      </c>
      <c r="D31" s="74">
        <f t="shared" si="1"/>
        <v>150739</v>
      </c>
      <c r="E31" s="74">
        <f t="shared" si="2"/>
        <v>18924</v>
      </c>
      <c r="F31" s="74">
        <v>0</v>
      </c>
      <c r="G31" s="74">
        <v>0</v>
      </c>
      <c r="H31" s="74">
        <v>0</v>
      </c>
      <c r="I31" s="74">
        <v>18891</v>
      </c>
      <c r="J31" s="75">
        <v>0</v>
      </c>
      <c r="K31" s="74">
        <v>33</v>
      </c>
      <c r="L31" s="74">
        <v>131815</v>
      </c>
      <c r="M31" s="74">
        <f t="shared" si="3"/>
        <v>44724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44724</v>
      </c>
      <c r="V31" s="74">
        <f t="shared" si="5"/>
        <v>195463</v>
      </c>
      <c r="W31" s="74">
        <f t="shared" si="6"/>
        <v>18924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18891</v>
      </c>
      <c r="AB31" s="75">
        <v>0</v>
      </c>
      <c r="AC31" s="74">
        <f t="shared" si="11"/>
        <v>33</v>
      </c>
      <c r="AD31" s="74">
        <f t="shared" si="12"/>
        <v>176539</v>
      </c>
    </row>
    <row r="32" spans="1:30" s="50" customFormat="1" ht="12" customHeight="1">
      <c r="A32" s="53" t="s">
        <v>241</v>
      </c>
      <c r="B32" s="54" t="s">
        <v>336</v>
      </c>
      <c r="C32" s="53" t="s">
        <v>337</v>
      </c>
      <c r="D32" s="74">
        <f t="shared" si="1"/>
        <v>29324</v>
      </c>
      <c r="E32" s="74">
        <f t="shared" si="2"/>
        <v>0</v>
      </c>
      <c r="F32" s="74">
        <v>0</v>
      </c>
      <c r="G32" s="74">
        <v>0</v>
      </c>
      <c r="H32" s="74">
        <v>0</v>
      </c>
      <c r="I32" s="74">
        <v>0</v>
      </c>
      <c r="J32" s="75">
        <v>0</v>
      </c>
      <c r="K32" s="74">
        <v>0</v>
      </c>
      <c r="L32" s="74">
        <v>29324</v>
      </c>
      <c r="M32" s="74">
        <f t="shared" si="3"/>
        <v>9823</v>
      </c>
      <c r="N32" s="74">
        <f t="shared" si="4"/>
        <v>16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16</v>
      </c>
      <c r="U32" s="74">
        <v>9807</v>
      </c>
      <c r="V32" s="74">
        <f t="shared" si="5"/>
        <v>39147</v>
      </c>
      <c r="W32" s="74">
        <f t="shared" si="6"/>
        <v>16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0</v>
      </c>
      <c r="AB32" s="75">
        <v>0</v>
      </c>
      <c r="AC32" s="74">
        <f t="shared" si="11"/>
        <v>16</v>
      </c>
      <c r="AD32" s="74">
        <f t="shared" si="12"/>
        <v>39131</v>
      </c>
    </row>
    <row r="33" spans="1:30" s="50" customFormat="1" ht="12" customHeight="1">
      <c r="A33" s="53" t="s">
        <v>241</v>
      </c>
      <c r="B33" s="54" t="s">
        <v>338</v>
      </c>
      <c r="C33" s="53" t="s">
        <v>339</v>
      </c>
      <c r="D33" s="74">
        <f t="shared" si="1"/>
        <v>0</v>
      </c>
      <c r="E33" s="74">
        <f t="shared" si="2"/>
        <v>0</v>
      </c>
      <c r="F33" s="74">
        <v>0</v>
      </c>
      <c r="G33" s="74">
        <v>0</v>
      </c>
      <c r="H33" s="74">
        <v>0</v>
      </c>
      <c r="I33" s="74">
        <v>0</v>
      </c>
      <c r="J33" s="75">
        <v>0</v>
      </c>
      <c r="K33" s="74">
        <v>0</v>
      </c>
      <c r="L33" s="74">
        <v>0</v>
      </c>
      <c r="M33" s="74">
        <f t="shared" si="3"/>
        <v>7602</v>
      </c>
      <c r="N33" s="74">
        <f t="shared" si="4"/>
        <v>7602</v>
      </c>
      <c r="O33" s="74">
        <v>0</v>
      </c>
      <c r="P33" s="74">
        <v>0</v>
      </c>
      <c r="Q33" s="74">
        <v>0</v>
      </c>
      <c r="R33" s="74">
        <v>7602</v>
      </c>
      <c r="S33" s="75">
        <v>219875</v>
      </c>
      <c r="T33" s="74">
        <v>0</v>
      </c>
      <c r="U33" s="74">
        <v>0</v>
      </c>
      <c r="V33" s="74">
        <f t="shared" si="5"/>
        <v>7602</v>
      </c>
      <c r="W33" s="74">
        <f t="shared" si="6"/>
        <v>7602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7602</v>
      </c>
      <c r="AB33" s="75">
        <f aca="true" t="shared" si="13" ref="AB33:AB42">+SUM(J33,S33)</f>
        <v>219875</v>
      </c>
      <c r="AC33" s="74">
        <f t="shared" si="11"/>
        <v>0</v>
      </c>
      <c r="AD33" s="74">
        <f t="shared" si="12"/>
        <v>0</v>
      </c>
    </row>
    <row r="34" spans="1:30" s="50" customFormat="1" ht="12" customHeight="1">
      <c r="A34" s="53" t="s">
        <v>241</v>
      </c>
      <c r="B34" s="54" t="s">
        <v>340</v>
      </c>
      <c r="C34" s="53" t="s">
        <v>341</v>
      </c>
      <c r="D34" s="74">
        <f t="shared" si="1"/>
        <v>364</v>
      </c>
      <c r="E34" s="74">
        <f t="shared" si="2"/>
        <v>364</v>
      </c>
      <c r="F34" s="74">
        <v>0</v>
      </c>
      <c r="G34" s="74">
        <v>0</v>
      </c>
      <c r="H34" s="74">
        <v>0</v>
      </c>
      <c r="I34" s="74">
        <v>364</v>
      </c>
      <c r="J34" s="75">
        <v>103136</v>
      </c>
      <c r="K34" s="74">
        <v>0</v>
      </c>
      <c r="L34" s="74">
        <v>0</v>
      </c>
      <c r="M34" s="74">
        <f t="shared" si="3"/>
        <v>0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0</v>
      </c>
      <c r="V34" s="74">
        <f t="shared" si="5"/>
        <v>364</v>
      </c>
      <c r="W34" s="74">
        <f t="shared" si="6"/>
        <v>364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364</v>
      </c>
      <c r="AB34" s="75">
        <f t="shared" si="13"/>
        <v>103136</v>
      </c>
      <c r="AC34" s="74">
        <f t="shared" si="11"/>
        <v>0</v>
      </c>
      <c r="AD34" s="74">
        <f t="shared" si="12"/>
        <v>0</v>
      </c>
    </row>
    <row r="35" spans="1:30" s="50" customFormat="1" ht="12" customHeight="1">
      <c r="A35" s="53" t="s">
        <v>241</v>
      </c>
      <c r="B35" s="54" t="s">
        <v>342</v>
      </c>
      <c r="C35" s="53" t="s">
        <v>343</v>
      </c>
      <c r="D35" s="74">
        <f t="shared" si="1"/>
        <v>677292</v>
      </c>
      <c r="E35" s="74">
        <f t="shared" si="2"/>
        <v>676765</v>
      </c>
      <c r="F35" s="74">
        <v>3333</v>
      </c>
      <c r="G35" s="74">
        <v>24578</v>
      </c>
      <c r="H35" s="74">
        <v>460900</v>
      </c>
      <c r="I35" s="74">
        <v>65420</v>
      </c>
      <c r="J35" s="75">
        <v>492838</v>
      </c>
      <c r="K35" s="74">
        <v>122534</v>
      </c>
      <c r="L35" s="74">
        <v>527</v>
      </c>
      <c r="M35" s="74">
        <f t="shared" si="3"/>
        <v>13106</v>
      </c>
      <c r="N35" s="74">
        <f t="shared" si="4"/>
        <v>13093</v>
      </c>
      <c r="O35" s="74">
        <v>0</v>
      </c>
      <c r="P35" s="74">
        <v>0</v>
      </c>
      <c r="Q35" s="74">
        <v>0</v>
      </c>
      <c r="R35" s="74">
        <v>13093</v>
      </c>
      <c r="S35" s="75">
        <v>208991</v>
      </c>
      <c r="T35" s="74">
        <v>0</v>
      </c>
      <c r="U35" s="74">
        <v>13</v>
      </c>
      <c r="V35" s="74">
        <f t="shared" si="5"/>
        <v>690398</v>
      </c>
      <c r="W35" s="74">
        <f t="shared" si="6"/>
        <v>689858</v>
      </c>
      <c r="X35" s="74">
        <f t="shared" si="7"/>
        <v>3333</v>
      </c>
      <c r="Y35" s="74">
        <f t="shared" si="8"/>
        <v>24578</v>
      </c>
      <c r="Z35" s="74">
        <f t="shared" si="9"/>
        <v>460900</v>
      </c>
      <c r="AA35" s="74">
        <f t="shared" si="10"/>
        <v>78513</v>
      </c>
      <c r="AB35" s="75">
        <f t="shared" si="13"/>
        <v>701829</v>
      </c>
      <c r="AC35" s="74">
        <f t="shared" si="11"/>
        <v>122534</v>
      </c>
      <c r="AD35" s="74">
        <f t="shared" si="12"/>
        <v>540</v>
      </c>
    </row>
    <row r="36" spans="1:30" s="50" customFormat="1" ht="12" customHeight="1">
      <c r="A36" s="53" t="s">
        <v>241</v>
      </c>
      <c r="B36" s="54" t="s">
        <v>344</v>
      </c>
      <c r="C36" s="53" t="s">
        <v>345</v>
      </c>
      <c r="D36" s="74">
        <f t="shared" si="1"/>
        <v>288178</v>
      </c>
      <c r="E36" s="74">
        <f t="shared" si="2"/>
        <v>288178</v>
      </c>
      <c r="F36" s="74">
        <v>41904</v>
      </c>
      <c r="G36" s="74">
        <v>0</v>
      </c>
      <c r="H36" s="74">
        <v>101600</v>
      </c>
      <c r="I36" s="74">
        <v>114552</v>
      </c>
      <c r="J36" s="75">
        <v>547331</v>
      </c>
      <c r="K36" s="74">
        <v>30122</v>
      </c>
      <c r="L36" s="74">
        <v>0</v>
      </c>
      <c r="M36" s="74">
        <f t="shared" si="3"/>
        <v>19059</v>
      </c>
      <c r="N36" s="74">
        <f t="shared" si="4"/>
        <v>14060</v>
      </c>
      <c r="O36" s="74">
        <v>0</v>
      </c>
      <c r="P36" s="74">
        <v>0</v>
      </c>
      <c r="Q36" s="74">
        <v>0</v>
      </c>
      <c r="R36" s="74">
        <v>14060</v>
      </c>
      <c r="S36" s="75">
        <v>261656</v>
      </c>
      <c r="T36" s="74">
        <v>0</v>
      </c>
      <c r="U36" s="74">
        <v>4999</v>
      </c>
      <c r="V36" s="74">
        <f t="shared" si="5"/>
        <v>307237</v>
      </c>
      <c r="W36" s="74">
        <f t="shared" si="6"/>
        <v>302238</v>
      </c>
      <c r="X36" s="74">
        <f t="shared" si="7"/>
        <v>41904</v>
      </c>
      <c r="Y36" s="74">
        <f t="shared" si="8"/>
        <v>0</v>
      </c>
      <c r="Z36" s="74">
        <f t="shared" si="9"/>
        <v>101600</v>
      </c>
      <c r="AA36" s="74">
        <f t="shared" si="10"/>
        <v>128612</v>
      </c>
      <c r="AB36" s="75">
        <f t="shared" si="13"/>
        <v>808987</v>
      </c>
      <c r="AC36" s="74">
        <f t="shared" si="11"/>
        <v>30122</v>
      </c>
      <c r="AD36" s="74">
        <f t="shared" si="12"/>
        <v>4999</v>
      </c>
    </row>
    <row r="37" spans="1:30" s="50" customFormat="1" ht="12" customHeight="1">
      <c r="A37" s="53" t="s">
        <v>241</v>
      </c>
      <c r="B37" s="54" t="s">
        <v>346</v>
      </c>
      <c r="C37" s="53" t="s">
        <v>347</v>
      </c>
      <c r="D37" s="74">
        <f t="shared" si="1"/>
        <v>0</v>
      </c>
      <c r="E37" s="74">
        <f t="shared" si="2"/>
        <v>0</v>
      </c>
      <c r="F37" s="74">
        <v>0</v>
      </c>
      <c r="G37" s="74">
        <v>0</v>
      </c>
      <c r="H37" s="74">
        <v>0</v>
      </c>
      <c r="I37" s="74">
        <v>0</v>
      </c>
      <c r="J37" s="75">
        <v>0</v>
      </c>
      <c r="K37" s="74">
        <v>0</v>
      </c>
      <c r="L37" s="74">
        <v>0</v>
      </c>
      <c r="M37" s="74">
        <f t="shared" si="3"/>
        <v>32439</v>
      </c>
      <c r="N37" s="74">
        <f t="shared" si="4"/>
        <v>32439</v>
      </c>
      <c r="O37" s="74">
        <v>0</v>
      </c>
      <c r="P37" s="74">
        <v>0</v>
      </c>
      <c r="Q37" s="74">
        <v>0</v>
      </c>
      <c r="R37" s="74">
        <v>32439</v>
      </c>
      <c r="S37" s="75">
        <v>306110</v>
      </c>
      <c r="T37" s="74">
        <v>0</v>
      </c>
      <c r="U37" s="74">
        <v>0</v>
      </c>
      <c r="V37" s="74">
        <f t="shared" si="5"/>
        <v>32439</v>
      </c>
      <c r="W37" s="74">
        <f t="shared" si="6"/>
        <v>32439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32439</v>
      </c>
      <c r="AB37" s="75">
        <f t="shared" si="13"/>
        <v>306110</v>
      </c>
      <c r="AC37" s="74">
        <f t="shared" si="11"/>
        <v>0</v>
      </c>
      <c r="AD37" s="74">
        <f t="shared" si="12"/>
        <v>0</v>
      </c>
    </row>
    <row r="38" spans="1:30" s="50" customFormat="1" ht="12" customHeight="1">
      <c r="A38" s="53" t="s">
        <v>241</v>
      </c>
      <c r="B38" s="54" t="s">
        <v>348</v>
      </c>
      <c r="C38" s="53" t="s">
        <v>349</v>
      </c>
      <c r="D38" s="74">
        <f t="shared" si="1"/>
        <v>65045</v>
      </c>
      <c r="E38" s="74">
        <f t="shared" si="2"/>
        <v>65045</v>
      </c>
      <c r="F38" s="74">
        <v>0</v>
      </c>
      <c r="G38" s="74">
        <v>0</v>
      </c>
      <c r="H38" s="74">
        <v>0</v>
      </c>
      <c r="I38" s="74">
        <v>64320</v>
      </c>
      <c r="J38" s="75">
        <v>315960</v>
      </c>
      <c r="K38" s="74">
        <v>725</v>
      </c>
      <c r="L38" s="74">
        <v>0</v>
      </c>
      <c r="M38" s="74">
        <f t="shared" si="3"/>
        <v>34539</v>
      </c>
      <c r="N38" s="74">
        <f t="shared" si="4"/>
        <v>34539</v>
      </c>
      <c r="O38" s="74">
        <v>0</v>
      </c>
      <c r="P38" s="74">
        <v>0</v>
      </c>
      <c r="Q38" s="74">
        <v>0</v>
      </c>
      <c r="R38" s="74">
        <v>3953</v>
      </c>
      <c r="S38" s="75">
        <v>236520</v>
      </c>
      <c r="T38" s="74">
        <v>30586</v>
      </c>
      <c r="U38" s="74">
        <v>0</v>
      </c>
      <c r="V38" s="74">
        <f t="shared" si="5"/>
        <v>99584</v>
      </c>
      <c r="W38" s="74">
        <f t="shared" si="6"/>
        <v>99584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68273</v>
      </c>
      <c r="AB38" s="75">
        <f t="shared" si="13"/>
        <v>552480</v>
      </c>
      <c r="AC38" s="74">
        <f t="shared" si="11"/>
        <v>31311</v>
      </c>
      <c r="AD38" s="74">
        <f t="shared" si="12"/>
        <v>0</v>
      </c>
    </row>
    <row r="39" spans="1:30" s="50" customFormat="1" ht="12" customHeight="1">
      <c r="A39" s="53" t="s">
        <v>241</v>
      </c>
      <c r="B39" s="54" t="s">
        <v>350</v>
      </c>
      <c r="C39" s="53" t="s">
        <v>351</v>
      </c>
      <c r="D39" s="74">
        <f t="shared" si="1"/>
        <v>32315</v>
      </c>
      <c r="E39" s="74">
        <f t="shared" si="2"/>
        <v>32315</v>
      </c>
      <c r="F39" s="74">
        <v>0</v>
      </c>
      <c r="G39" s="74">
        <v>0</v>
      </c>
      <c r="H39" s="74">
        <v>0</v>
      </c>
      <c r="I39" s="74">
        <v>19202</v>
      </c>
      <c r="J39" s="75">
        <v>533651</v>
      </c>
      <c r="K39" s="74">
        <v>13113</v>
      </c>
      <c r="L39" s="74">
        <v>0</v>
      </c>
      <c r="M39" s="74">
        <f t="shared" si="3"/>
        <v>7264</v>
      </c>
      <c r="N39" s="74">
        <f t="shared" si="4"/>
        <v>7264</v>
      </c>
      <c r="O39" s="74">
        <v>0</v>
      </c>
      <c r="P39" s="74">
        <v>0</v>
      </c>
      <c r="Q39" s="74">
        <v>0</v>
      </c>
      <c r="R39" s="74">
        <v>7264</v>
      </c>
      <c r="S39" s="75">
        <v>175395</v>
      </c>
      <c r="T39" s="74">
        <v>0</v>
      </c>
      <c r="U39" s="74">
        <v>0</v>
      </c>
      <c r="V39" s="74">
        <f t="shared" si="5"/>
        <v>39579</v>
      </c>
      <c r="W39" s="74">
        <f t="shared" si="6"/>
        <v>39579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26466</v>
      </c>
      <c r="AB39" s="75">
        <f t="shared" si="13"/>
        <v>709046</v>
      </c>
      <c r="AC39" s="74">
        <f t="shared" si="11"/>
        <v>13113</v>
      </c>
      <c r="AD39" s="74">
        <f t="shared" si="12"/>
        <v>0</v>
      </c>
    </row>
    <row r="40" spans="1:30" s="50" customFormat="1" ht="12" customHeight="1">
      <c r="A40" s="53" t="s">
        <v>241</v>
      </c>
      <c r="B40" s="54" t="s">
        <v>352</v>
      </c>
      <c r="C40" s="53" t="s">
        <v>353</v>
      </c>
      <c r="D40" s="74">
        <f t="shared" si="1"/>
        <v>0</v>
      </c>
      <c r="E40" s="74">
        <f t="shared" si="2"/>
        <v>0</v>
      </c>
      <c r="F40" s="74">
        <v>0</v>
      </c>
      <c r="G40" s="74">
        <v>0</v>
      </c>
      <c r="H40" s="74">
        <v>0</v>
      </c>
      <c r="I40" s="74">
        <v>0</v>
      </c>
      <c r="J40" s="75">
        <v>0</v>
      </c>
      <c r="K40" s="74">
        <v>0</v>
      </c>
      <c r="L40" s="74">
        <v>0</v>
      </c>
      <c r="M40" s="74">
        <f t="shared" si="3"/>
        <v>5778</v>
      </c>
      <c r="N40" s="74">
        <f t="shared" si="4"/>
        <v>4939</v>
      </c>
      <c r="O40" s="74">
        <v>0</v>
      </c>
      <c r="P40" s="74">
        <v>0</v>
      </c>
      <c r="Q40" s="74">
        <v>0</v>
      </c>
      <c r="R40" s="74">
        <v>4939</v>
      </c>
      <c r="S40" s="75">
        <v>272850</v>
      </c>
      <c r="T40" s="74">
        <v>0</v>
      </c>
      <c r="U40" s="74">
        <v>839</v>
      </c>
      <c r="V40" s="74">
        <f t="shared" si="5"/>
        <v>5778</v>
      </c>
      <c r="W40" s="74">
        <f t="shared" si="6"/>
        <v>4939</v>
      </c>
      <c r="X40" s="74">
        <f t="shared" si="7"/>
        <v>0</v>
      </c>
      <c r="Y40" s="74">
        <f t="shared" si="8"/>
        <v>0</v>
      </c>
      <c r="Z40" s="74">
        <f t="shared" si="9"/>
        <v>0</v>
      </c>
      <c r="AA40" s="74">
        <f t="shared" si="10"/>
        <v>4939</v>
      </c>
      <c r="AB40" s="75">
        <f t="shared" si="13"/>
        <v>272850</v>
      </c>
      <c r="AC40" s="74">
        <f t="shared" si="11"/>
        <v>0</v>
      </c>
      <c r="AD40" s="74">
        <f t="shared" si="12"/>
        <v>839</v>
      </c>
    </row>
    <row r="41" spans="1:30" s="50" customFormat="1" ht="12" customHeight="1">
      <c r="A41" s="53" t="s">
        <v>241</v>
      </c>
      <c r="B41" s="54" t="s">
        <v>354</v>
      </c>
      <c r="C41" s="53" t="s">
        <v>355</v>
      </c>
      <c r="D41" s="74">
        <f t="shared" si="1"/>
        <v>0</v>
      </c>
      <c r="E41" s="74">
        <f t="shared" si="2"/>
        <v>0</v>
      </c>
      <c r="F41" s="74">
        <v>0</v>
      </c>
      <c r="G41" s="74">
        <v>0</v>
      </c>
      <c r="H41" s="74">
        <v>0</v>
      </c>
      <c r="I41" s="74">
        <v>0</v>
      </c>
      <c r="J41" s="75">
        <v>0</v>
      </c>
      <c r="K41" s="74">
        <v>0</v>
      </c>
      <c r="L41" s="74">
        <v>0</v>
      </c>
      <c r="M41" s="74">
        <f t="shared" si="3"/>
        <v>2613</v>
      </c>
      <c r="N41" s="74">
        <f t="shared" si="4"/>
        <v>2613</v>
      </c>
      <c r="O41" s="74">
        <v>0</v>
      </c>
      <c r="P41" s="74">
        <v>0</v>
      </c>
      <c r="Q41" s="74">
        <v>0</v>
      </c>
      <c r="R41" s="74">
        <v>2602</v>
      </c>
      <c r="S41" s="75">
        <v>30959</v>
      </c>
      <c r="T41" s="74">
        <v>11</v>
      </c>
      <c r="U41" s="74">
        <v>0</v>
      </c>
      <c r="V41" s="74">
        <f t="shared" si="5"/>
        <v>2613</v>
      </c>
      <c r="W41" s="74">
        <f t="shared" si="6"/>
        <v>2613</v>
      </c>
      <c r="X41" s="74">
        <f t="shared" si="7"/>
        <v>0</v>
      </c>
      <c r="Y41" s="74">
        <f t="shared" si="8"/>
        <v>0</v>
      </c>
      <c r="Z41" s="74">
        <f t="shared" si="9"/>
        <v>0</v>
      </c>
      <c r="AA41" s="74">
        <f t="shared" si="10"/>
        <v>2602</v>
      </c>
      <c r="AB41" s="75">
        <f t="shared" si="13"/>
        <v>30959</v>
      </c>
      <c r="AC41" s="74">
        <f t="shared" si="11"/>
        <v>11</v>
      </c>
      <c r="AD41" s="74">
        <f t="shared" si="12"/>
        <v>0</v>
      </c>
    </row>
    <row r="42" spans="1:30" s="50" customFormat="1" ht="12" customHeight="1">
      <c r="A42" s="53" t="s">
        <v>241</v>
      </c>
      <c r="B42" s="54" t="s">
        <v>356</v>
      </c>
      <c r="C42" s="53" t="s">
        <v>357</v>
      </c>
      <c r="D42" s="74">
        <f t="shared" si="1"/>
        <v>50562</v>
      </c>
      <c r="E42" s="74">
        <f t="shared" si="2"/>
        <v>32900</v>
      </c>
      <c r="F42" s="74">
        <v>0</v>
      </c>
      <c r="G42" s="74">
        <v>0</v>
      </c>
      <c r="H42" s="74">
        <v>0</v>
      </c>
      <c r="I42" s="74">
        <v>32900</v>
      </c>
      <c r="J42" s="75">
        <v>241002</v>
      </c>
      <c r="K42" s="74">
        <v>0</v>
      </c>
      <c r="L42" s="74">
        <v>17662</v>
      </c>
      <c r="M42" s="74">
        <f t="shared" si="3"/>
        <v>0</v>
      </c>
      <c r="N42" s="74">
        <f t="shared" si="4"/>
        <v>0</v>
      </c>
      <c r="O42" s="74">
        <v>0</v>
      </c>
      <c r="P42" s="74">
        <v>0</v>
      </c>
      <c r="Q42" s="74">
        <v>0</v>
      </c>
      <c r="R42" s="74">
        <v>0</v>
      </c>
      <c r="S42" s="75">
        <v>0</v>
      </c>
      <c r="T42" s="74">
        <v>0</v>
      </c>
      <c r="U42" s="74">
        <v>0</v>
      </c>
      <c r="V42" s="74">
        <f t="shared" si="5"/>
        <v>50562</v>
      </c>
      <c r="W42" s="74">
        <f t="shared" si="6"/>
        <v>32900</v>
      </c>
      <c r="X42" s="74">
        <f t="shared" si="7"/>
        <v>0</v>
      </c>
      <c r="Y42" s="74">
        <f t="shared" si="8"/>
        <v>0</v>
      </c>
      <c r="Z42" s="74">
        <f t="shared" si="9"/>
        <v>0</v>
      </c>
      <c r="AA42" s="74">
        <f t="shared" si="10"/>
        <v>32900</v>
      </c>
      <c r="AB42" s="75">
        <f t="shared" si="13"/>
        <v>241002</v>
      </c>
      <c r="AC42" s="74">
        <f t="shared" si="11"/>
        <v>0</v>
      </c>
      <c r="AD42" s="74">
        <f t="shared" si="12"/>
        <v>17662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358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359</v>
      </c>
      <c r="B2" s="147" t="s">
        <v>360</v>
      </c>
      <c r="C2" s="153" t="s">
        <v>361</v>
      </c>
      <c r="D2" s="132" t="s">
        <v>362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363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364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365</v>
      </c>
      <c r="E3" s="80"/>
      <c r="F3" s="80"/>
      <c r="G3" s="80"/>
      <c r="H3" s="80"/>
      <c r="I3" s="80"/>
      <c r="J3" s="80"/>
      <c r="K3" s="85"/>
      <c r="L3" s="81" t="s">
        <v>366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367</v>
      </c>
      <c r="AE3" s="90" t="s">
        <v>368</v>
      </c>
      <c r="AF3" s="134" t="s">
        <v>365</v>
      </c>
      <c r="AG3" s="80"/>
      <c r="AH3" s="80"/>
      <c r="AI3" s="80"/>
      <c r="AJ3" s="80"/>
      <c r="AK3" s="80"/>
      <c r="AL3" s="80"/>
      <c r="AM3" s="85"/>
      <c r="AN3" s="81" t="s">
        <v>366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367</v>
      </c>
      <c r="BG3" s="90" t="s">
        <v>368</v>
      </c>
      <c r="BH3" s="134" t="s">
        <v>365</v>
      </c>
      <c r="BI3" s="80"/>
      <c r="BJ3" s="80"/>
      <c r="BK3" s="80"/>
      <c r="BL3" s="80"/>
      <c r="BM3" s="80"/>
      <c r="BN3" s="80"/>
      <c r="BO3" s="85"/>
      <c r="BP3" s="81" t="s">
        <v>366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367</v>
      </c>
      <c r="CI3" s="90" t="s">
        <v>368</v>
      </c>
    </row>
    <row r="4" spans="1:87" s="45" customFormat="1" ht="13.5" customHeight="1">
      <c r="A4" s="148"/>
      <c r="B4" s="148"/>
      <c r="C4" s="154"/>
      <c r="D4" s="90" t="s">
        <v>368</v>
      </c>
      <c r="E4" s="95" t="s">
        <v>369</v>
      </c>
      <c r="F4" s="89"/>
      <c r="G4" s="93"/>
      <c r="H4" s="80"/>
      <c r="I4" s="94"/>
      <c r="J4" s="135" t="s">
        <v>370</v>
      </c>
      <c r="K4" s="145" t="s">
        <v>371</v>
      </c>
      <c r="L4" s="90" t="s">
        <v>368</v>
      </c>
      <c r="M4" s="134" t="s">
        <v>372</v>
      </c>
      <c r="N4" s="87"/>
      <c r="O4" s="87"/>
      <c r="P4" s="87"/>
      <c r="Q4" s="88"/>
      <c r="R4" s="134" t="s">
        <v>373</v>
      </c>
      <c r="S4" s="80"/>
      <c r="T4" s="80"/>
      <c r="U4" s="94"/>
      <c r="V4" s="95" t="s">
        <v>374</v>
      </c>
      <c r="W4" s="134" t="s">
        <v>375</v>
      </c>
      <c r="X4" s="86"/>
      <c r="Y4" s="87"/>
      <c r="Z4" s="87"/>
      <c r="AA4" s="88"/>
      <c r="AB4" s="95" t="s">
        <v>376</v>
      </c>
      <c r="AC4" s="95" t="s">
        <v>377</v>
      </c>
      <c r="AD4" s="90"/>
      <c r="AE4" s="90"/>
      <c r="AF4" s="90" t="s">
        <v>368</v>
      </c>
      <c r="AG4" s="95" t="s">
        <v>369</v>
      </c>
      <c r="AH4" s="89"/>
      <c r="AI4" s="93"/>
      <c r="AJ4" s="80"/>
      <c r="AK4" s="94"/>
      <c r="AL4" s="135" t="s">
        <v>370</v>
      </c>
      <c r="AM4" s="145" t="s">
        <v>371</v>
      </c>
      <c r="AN4" s="90" t="s">
        <v>368</v>
      </c>
      <c r="AO4" s="134" t="s">
        <v>372</v>
      </c>
      <c r="AP4" s="87"/>
      <c r="AQ4" s="87"/>
      <c r="AR4" s="87"/>
      <c r="AS4" s="88"/>
      <c r="AT4" s="134" t="s">
        <v>373</v>
      </c>
      <c r="AU4" s="80"/>
      <c r="AV4" s="80"/>
      <c r="AW4" s="94"/>
      <c r="AX4" s="95" t="s">
        <v>374</v>
      </c>
      <c r="AY4" s="134" t="s">
        <v>375</v>
      </c>
      <c r="AZ4" s="96"/>
      <c r="BA4" s="96"/>
      <c r="BB4" s="97"/>
      <c r="BC4" s="88"/>
      <c r="BD4" s="95" t="s">
        <v>376</v>
      </c>
      <c r="BE4" s="95" t="s">
        <v>377</v>
      </c>
      <c r="BF4" s="90"/>
      <c r="BG4" s="90"/>
      <c r="BH4" s="90" t="s">
        <v>368</v>
      </c>
      <c r="BI4" s="95" t="s">
        <v>369</v>
      </c>
      <c r="BJ4" s="89"/>
      <c r="BK4" s="93"/>
      <c r="BL4" s="80"/>
      <c r="BM4" s="94"/>
      <c r="BN4" s="135" t="s">
        <v>370</v>
      </c>
      <c r="BO4" s="145" t="s">
        <v>371</v>
      </c>
      <c r="BP4" s="90" t="s">
        <v>368</v>
      </c>
      <c r="BQ4" s="134" t="s">
        <v>372</v>
      </c>
      <c r="BR4" s="87"/>
      <c r="BS4" s="87"/>
      <c r="BT4" s="87"/>
      <c r="BU4" s="88"/>
      <c r="BV4" s="134" t="s">
        <v>373</v>
      </c>
      <c r="BW4" s="80"/>
      <c r="BX4" s="80"/>
      <c r="BY4" s="94"/>
      <c r="BZ4" s="95" t="s">
        <v>374</v>
      </c>
      <c r="CA4" s="134" t="s">
        <v>375</v>
      </c>
      <c r="CB4" s="87"/>
      <c r="CC4" s="87"/>
      <c r="CD4" s="87"/>
      <c r="CE4" s="88"/>
      <c r="CF4" s="95" t="s">
        <v>376</v>
      </c>
      <c r="CG4" s="95" t="s">
        <v>377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368</v>
      </c>
      <c r="F5" s="135" t="s">
        <v>378</v>
      </c>
      <c r="G5" s="135" t="s">
        <v>379</v>
      </c>
      <c r="H5" s="135" t="s">
        <v>380</v>
      </c>
      <c r="I5" s="135" t="s">
        <v>367</v>
      </c>
      <c r="J5" s="98"/>
      <c r="K5" s="146"/>
      <c r="L5" s="90"/>
      <c r="M5" s="90" t="s">
        <v>368</v>
      </c>
      <c r="N5" s="90" t="s">
        <v>381</v>
      </c>
      <c r="O5" s="90" t="s">
        <v>382</v>
      </c>
      <c r="P5" s="90" t="s">
        <v>383</v>
      </c>
      <c r="Q5" s="90" t="s">
        <v>384</v>
      </c>
      <c r="R5" s="90" t="s">
        <v>368</v>
      </c>
      <c r="S5" s="95" t="s">
        <v>385</v>
      </c>
      <c r="T5" s="95" t="s">
        <v>386</v>
      </c>
      <c r="U5" s="95" t="s">
        <v>387</v>
      </c>
      <c r="V5" s="90"/>
      <c r="W5" s="90" t="s">
        <v>368</v>
      </c>
      <c r="X5" s="95" t="s">
        <v>385</v>
      </c>
      <c r="Y5" s="95" t="s">
        <v>386</v>
      </c>
      <c r="Z5" s="95" t="s">
        <v>387</v>
      </c>
      <c r="AA5" s="95" t="s">
        <v>367</v>
      </c>
      <c r="AB5" s="90"/>
      <c r="AC5" s="90"/>
      <c r="AD5" s="90"/>
      <c r="AE5" s="90"/>
      <c r="AF5" s="90"/>
      <c r="AG5" s="90" t="s">
        <v>368</v>
      </c>
      <c r="AH5" s="135" t="s">
        <v>378</v>
      </c>
      <c r="AI5" s="135" t="s">
        <v>379</v>
      </c>
      <c r="AJ5" s="135" t="s">
        <v>380</v>
      </c>
      <c r="AK5" s="135" t="s">
        <v>367</v>
      </c>
      <c r="AL5" s="98"/>
      <c r="AM5" s="146"/>
      <c r="AN5" s="90"/>
      <c r="AO5" s="90" t="s">
        <v>368</v>
      </c>
      <c r="AP5" s="90" t="s">
        <v>381</v>
      </c>
      <c r="AQ5" s="90" t="s">
        <v>382</v>
      </c>
      <c r="AR5" s="90" t="s">
        <v>383</v>
      </c>
      <c r="AS5" s="90" t="s">
        <v>384</v>
      </c>
      <c r="AT5" s="90" t="s">
        <v>368</v>
      </c>
      <c r="AU5" s="95" t="s">
        <v>385</v>
      </c>
      <c r="AV5" s="95" t="s">
        <v>386</v>
      </c>
      <c r="AW5" s="95" t="s">
        <v>387</v>
      </c>
      <c r="AX5" s="90"/>
      <c r="AY5" s="90" t="s">
        <v>368</v>
      </c>
      <c r="AZ5" s="95" t="s">
        <v>385</v>
      </c>
      <c r="BA5" s="95" t="s">
        <v>386</v>
      </c>
      <c r="BB5" s="95" t="s">
        <v>387</v>
      </c>
      <c r="BC5" s="95" t="s">
        <v>367</v>
      </c>
      <c r="BD5" s="90"/>
      <c r="BE5" s="90"/>
      <c r="BF5" s="90"/>
      <c r="BG5" s="90"/>
      <c r="BH5" s="90"/>
      <c r="BI5" s="90" t="s">
        <v>368</v>
      </c>
      <c r="BJ5" s="135" t="s">
        <v>378</v>
      </c>
      <c r="BK5" s="135" t="s">
        <v>379</v>
      </c>
      <c r="BL5" s="135" t="s">
        <v>380</v>
      </c>
      <c r="BM5" s="135" t="s">
        <v>367</v>
      </c>
      <c r="BN5" s="98"/>
      <c r="BO5" s="146"/>
      <c r="BP5" s="90"/>
      <c r="BQ5" s="90" t="s">
        <v>368</v>
      </c>
      <c r="BR5" s="90" t="s">
        <v>381</v>
      </c>
      <c r="BS5" s="90" t="s">
        <v>382</v>
      </c>
      <c r="BT5" s="90" t="s">
        <v>383</v>
      </c>
      <c r="BU5" s="90" t="s">
        <v>384</v>
      </c>
      <c r="BV5" s="90" t="s">
        <v>368</v>
      </c>
      <c r="BW5" s="95" t="s">
        <v>385</v>
      </c>
      <c r="BX5" s="95" t="s">
        <v>386</v>
      </c>
      <c r="BY5" s="95" t="s">
        <v>387</v>
      </c>
      <c r="BZ5" s="90"/>
      <c r="CA5" s="90" t="s">
        <v>368</v>
      </c>
      <c r="CB5" s="95" t="s">
        <v>385</v>
      </c>
      <c r="CC5" s="95" t="s">
        <v>386</v>
      </c>
      <c r="CD5" s="95" t="s">
        <v>387</v>
      </c>
      <c r="CE5" s="95" t="s">
        <v>367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388</v>
      </c>
      <c r="E6" s="101" t="s">
        <v>388</v>
      </c>
      <c r="F6" s="102" t="s">
        <v>388</v>
      </c>
      <c r="G6" s="102" t="s">
        <v>388</v>
      </c>
      <c r="H6" s="102" t="s">
        <v>388</v>
      </c>
      <c r="I6" s="102" t="s">
        <v>388</v>
      </c>
      <c r="J6" s="102" t="s">
        <v>388</v>
      </c>
      <c r="K6" s="102" t="s">
        <v>388</v>
      </c>
      <c r="L6" s="101" t="s">
        <v>388</v>
      </c>
      <c r="M6" s="101" t="s">
        <v>388</v>
      </c>
      <c r="N6" s="101" t="s">
        <v>388</v>
      </c>
      <c r="O6" s="101" t="s">
        <v>388</v>
      </c>
      <c r="P6" s="101" t="s">
        <v>388</v>
      </c>
      <c r="Q6" s="101" t="s">
        <v>388</v>
      </c>
      <c r="R6" s="101" t="s">
        <v>388</v>
      </c>
      <c r="S6" s="101" t="s">
        <v>388</v>
      </c>
      <c r="T6" s="101" t="s">
        <v>388</v>
      </c>
      <c r="U6" s="101" t="s">
        <v>388</v>
      </c>
      <c r="V6" s="101" t="s">
        <v>388</v>
      </c>
      <c r="W6" s="101" t="s">
        <v>388</v>
      </c>
      <c r="X6" s="101" t="s">
        <v>388</v>
      </c>
      <c r="Y6" s="101" t="s">
        <v>388</v>
      </c>
      <c r="Z6" s="101" t="s">
        <v>388</v>
      </c>
      <c r="AA6" s="101" t="s">
        <v>388</v>
      </c>
      <c r="AB6" s="101" t="s">
        <v>388</v>
      </c>
      <c r="AC6" s="101" t="s">
        <v>388</v>
      </c>
      <c r="AD6" s="101" t="s">
        <v>388</v>
      </c>
      <c r="AE6" s="101" t="s">
        <v>388</v>
      </c>
      <c r="AF6" s="101" t="s">
        <v>388</v>
      </c>
      <c r="AG6" s="101" t="s">
        <v>388</v>
      </c>
      <c r="AH6" s="102" t="s">
        <v>388</v>
      </c>
      <c r="AI6" s="102" t="s">
        <v>388</v>
      </c>
      <c r="AJ6" s="102" t="s">
        <v>388</v>
      </c>
      <c r="AK6" s="102" t="s">
        <v>388</v>
      </c>
      <c r="AL6" s="102" t="s">
        <v>388</v>
      </c>
      <c r="AM6" s="102" t="s">
        <v>388</v>
      </c>
      <c r="AN6" s="101" t="s">
        <v>388</v>
      </c>
      <c r="AO6" s="101" t="s">
        <v>388</v>
      </c>
      <c r="AP6" s="101" t="s">
        <v>388</v>
      </c>
      <c r="AQ6" s="101" t="s">
        <v>388</v>
      </c>
      <c r="AR6" s="101" t="s">
        <v>388</v>
      </c>
      <c r="AS6" s="101" t="s">
        <v>388</v>
      </c>
      <c r="AT6" s="101" t="s">
        <v>388</v>
      </c>
      <c r="AU6" s="101" t="s">
        <v>388</v>
      </c>
      <c r="AV6" s="101" t="s">
        <v>388</v>
      </c>
      <c r="AW6" s="101" t="s">
        <v>388</v>
      </c>
      <c r="AX6" s="101" t="s">
        <v>388</v>
      </c>
      <c r="AY6" s="101" t="s">
        <v>388</v>
      </c>
      <c r="AZ6" s="101" t="s">
        <v>388</v>
      </c>
      <c r="BA6" s="101" t="s">
        <v>388</v>
      </c>
      <c r="BB6" s="101" t="s">
        <v>388</v>
      </c>
      <c r="BC6" s="101" t="s">
        <v>388</v>
      </c>
      <c r="BD6" s="101" t="s">
        <v>388</v>
      </c>
      <c r="BE6" s="101" t="s">
        <v>388</v>
      </c>
      <c r="BF6" s="101" t="s">
        <v>388</v>
      </c>
      <c r="BG6" s="101" t="s">
        <v>388</v>
      </c>
      <c r="BH6" s="101" t="s">
        <v>388</v>
      </c>
      <c r="BI6" s="101" t="s">
        <v>388</v>
      </c>
      <c r="BJ6" s="102" t="s">
        <v>388</v>
      </c>
      <c r="BK6" s="102" t="s">
        <v>388</v>
      </c>
      <c r="BL6" s="102" t="s">
        <v>388</v>
      </c>
      <c r="BM6" s="102" t="s">
        <v>388</v>
      </c>
      <c r="BN6" s="102" t="s">
        <v>388</v>
      </c>
      <c r="BO6" s="102" t="s">
        <v>388</v>
      </c>
      <c r="BP6" s="101" t="s">
        <v>388</v>
      </c>
      <c r="BQ6" s="101" t="s">
        <v>388</v>
      </c>
      <c r="BR6" s="102" t="s">
        <v>388</v>
      </c>
      <c r="BS6" s="102" t="s">
        <v>388</v>
      </c>
      <c r="BT6" s="102" t="s">
        <v>388</v>
      </c>
      <c r="BU6" s="102" t="s">
        <v>388</v>
      </c>
      <c r="BV6" s="101" t="s">
        <v>388</v>
      </c>
      <c r="BW6" s="101" t="s">
        <v>388</v>
      </c>
      <c r="BX6" s="101" t="s">
        <v>388</v>
      </c>
      <c r="BY6" s="101" t="s">
        <v>388</v>
      </c>
      <c r="BZ6" s="101" t="s">
        <v>388</v>
      </c>
      <c r="CA6" s="101" t="s">
        <v>388</v>
      </c>
      <c r="CB6" s="101" t="s">
        <v>388</v>
      </c>
      <c r="CC6" s="101" t="s">
        <v>388</v>
      </c>
      <c r="CD6" s="101" t="s">
        <v>388</v>
      </c>
      <c r="CE6" s="101" t="s">
        <v>388</v>
      </c>
      <c r="CF6" s="101" t="s">
        <v>388</v>
      </c>
      <c r="CG6" s="101" t="s">
        <v>388</v>
      </c>
      <c r="CH6" s="101" t="s">
        <v>388</v>
      </c>
      <c r="CI6" s="101" t="s">
        <v>388</v>
      </c>
    </row>
    <row r="7" spans="1:87" s="50" customFormat="1" ht="12" customHeight="1">
      <c r="A7" s="48" t="s">
        <v>389</v>
      </c>
      <c r="B7" s="63" t="s">
        <v>390</v>
      </c>
      <c r="C7" s="48" t="s">
        <v>368</v>
      </c>
      <c r="D7" s="70">
        <f aca="true" t="shared" si="0" ref="D7:AI7">SUM(D8:D42)</f>
        <v>1080344</v>
      </c>
      <c r="E7" s="70">
        <f t="shared" si="0"/>
        <v>1067137</v>
      </c>
      <c r="F7" s="70">
        <f t="shared" si="0"/>
        <v>0</v>
      </c>
      <c r="G7" s="70">
        <f t="shared" si="0"/>
        <v>395563</v>
      </c>
      <c r="H7" s="70">
        <f t="shared" si="0"/>
        <v>671574</v>
      </c>
      <c r="I7" s="70">
        <f t="shared" si="0"/>
        <v>0</v>
      </c>
      <c r="J7" s="70">
        <f t="shared" si="0"/>
        <v>13207</v>
      </c>
      <c r="K7" s="70">
        <f t="shared" si="0"/>
        <v>74495</v>
      </c>
      <c r="L7" s="70">
        <f t="shared" si="0"/>
        <v>11892879</v>
      </c>
      <c r="M7" s="70">
        <f t="shared" si="0"/>
        <v>2645997</v>
      </c>
      <c r="N7" s="70">
        <f t="shared" si="0"/>
        <v>1163015</v>
      </c>
      <c r="O7" s="70">
        <f t="shared" si="0"/>
        <v>383786</v>
      </c>
      <c r="P7" s="70">
        <f t="shared" si="0"/>
        <v>1017851</v>
      </c>
      <c r="Q7" s="70">
        <f t="shared" si="0"/>
        <v>81345</v>
      </c>
      <c r="R7" s="70">
        <f t="shared" si="0"/>
        <v>3332223</v>
      </c>
      <c r="S7" s="70">
        <f t="shared" si="0"/>
        <v>79507</v>
      </c>
      <c r="T7" s="70">
        <f t="shared" si="0"/>
        <v>2988899</v>
      </c>
      <c r="U7" s="70">
        <f t="shared" si="0"/>
        <v>263817</v>
      </c>
      <c r="V7" s="70">
        <f t="shared" si="0"/>
        <v>0</v>
      </c>
      <c r="W7" s="70">
        <f t="shared" si="0"/>
        <v>5907293</v>
      </c>
      <c r="X7" s="70">
        <f t="shared" si="0"/>
        <v>2877619</v>
      </c>
      <c r="Y7" s="70">
        <f t="shared" si="0"/>
        <v>2588570</v>
      </c>
      <c r="Z7" s="70">
        <f t="shared" si="0"/>
        <v>220659</v>
      </c>
      <c r="AA7" s="70">
        <f t="shared" si="0"/>
        <v>220445</v>
      </c>
      <c r="AB7" s="70">
        <f t="shared" si="0"/>
        <v>2159423</v>
      </c>
      <c r="AC7" s="70">
        <f t="shared" si="0"/>
        <v>7366</v>
      </c>
      <c r="AD7" s="70">
        <f t="shared" si="0"/>
        <v>1059776</v>
      </c>
      <c r="AE7" s="70">
        <f t="shared" si="0"/>
        <v>14032999</v>
      </c>
      <c r="AF7" s="70">
        <f t="shared" si="0"/>
        <v>13852</v>
      </c>
      <c r="AG7" s="70">
        <f t="shared" si="0"/>
        <v>11017</v>
      </c>
      <c r="AH7" s="70">
        <f t="shared" si="0"/>
        <v>9352</v>
      </c>
      <c r="AI7" s="70">
        <f t="shared" si="0"/>
        <v>1665</v>
      </c>
      <c r="AJ7" s="70">
        <f aca="true" t="shared" si="1" ref="AJ7:BO7">SUM(AJ8:AJ42)</f>
        <v>0</v>
      </c>
      <c r="AK7" s="70">
        <f t="shared" si="1"/>
        <v>0</v>
      </c>
      <c r="AL7" s="70">
        <f t="shared" si="1"/>
        <v>2835</v>
      </c>
      <c r="AM7" s="70">
        <f t="shared" si="1"/>
        <v>1665</v>
      </c>
      <c r="AN7" s="70">
        <f t="shared" si="1"/>
        <v>3169820</v>
      </c>
      <c r="AO7" s="70">
        <f t="shared" si="1"/>
        <v>857510</v>
      </c>
      <c r="AP7" s="70">
        <f t="shared" si="1"/>
        <v>643188</v>
      </c>
      <c r="AQ7" s="70">
        <f t="shared" si="1"/>
        <v>0</v>
      </c>
      <c r="AR7" s="70">
        <f t="shared" si="1"/>
        <v>214322</v>
      </c>
      <c r="AS7" s="70">
        <f t="shared" si="1"/>
        <v>0</v>
      </c>
      <c r="AT7" s="70">
        <f t="shared" si="1"/>
        <v>1329793</v>
      </c>
      <c r="AU7" s="70">
        <f t="shared" si="1"/>
        <v>0</v>
      </c>
      <c r="AV7" s="70">
        <f t="shared" si="1"/>
        <v>1323253</v>
      </c>
      <c r="AW7" s="70">
        <f t="shared" si="1"/>
        <v>6540</v>
      </c>
      <c r="AX7" s="70">
        <f t="shared" si="1"/>
        <v>0</v>
      </c>
      <c r="AY7" s="70">
        <f t="shared" si="1"/>
        <v>981967</v>
      </c>
      <c r="AZ7" s="70">
        <f t="shared" si="1"/>
        <v>7700</v>
      </c>
      <c r="BA7" s="70">
        <f t="shared" si="1"/>
        <v>910709</v>
      </c>
      <c r="BB7" s="70">
        <f t="shared" si="1"/>
        <v>7610</v>
      </c>
      <c r="BC7" s="70">
        <f t="shared" si="1"/>
        <v>55948</v>
      </c>
      <c r="BD7" s="70">
        <f t="shared" si="1"/>
        <v>1710691</v>
      </c>
      <c r="BE7" s="70">
        <f t="shared" si="1"/>
        <v>550</v>
      </c>
      <c r="BF7" s="70">
        <f t="shared" si="1"/>
        <v>21279</v>
      </c>
      <c r="BG7" s="70">
        <f t="shared" si="1"/>
        <v>3204951</v>
      </c>
      <c r="BH7" s="70">
        <f t="shared" si="1"/>
        <v>1094196</v>
      </c>
      <c r="BI7" s="70">
        <f t="shared" si="1"/>
        <v>1078154</v>
      </c>
      <c r="BJ7" s="70">
        <f t="shared" si="1"/>
        <v>9352</v>
      </c>
      <c r="BK7" s="70">
        <f t="shared" si="1"/>
        <v>397228</v>
      </c>
      <c r="BL7" s="70">
        <f t="shared" si="1"/>
        <v>671574</v>
      </c>
      <c r="BM7" s="70">
        <f t="shared" si="1"/>
        <v>0</v>
      </c>
      <c r="BN7" s="70">
        <f t="shared" si="1"/>
        <v>16042</v>
      </c>
      <c r="BO7" s="70">
        <f t="shared" si="1"/>
        <v>76160</v>
      </c>
      <c r="BP7" s="70">
        <f aca="true" t="shared" si="2" ref="BP7:CU7">SUM(BP8:BP42)</f>
        <v>15062699</v>
      </c>
      <c r="BQ7" s="70">
        <f t="shared" si="2"/>
        <v>3503507</v>
      </c>
      <c r="BR7" s="70">
        <f t="shared" si="2"/>
        <v>1806203</v>
      </c>
      <c r="BS7" s="70">
        <f t="shared" si="2"/>
        <v>383786</v>
      </c>
      <c r="BT7" s="70">
        <f t="shared" si="2"/>
        <v>1232173</v>
      </c>
      <c r="BU7" s="70">
        <f t="shared" si="2"/>
        <v>81345</v>
      </c>
      <c r="BV7" s="70">
        <f t="shared" si="2"/>
        <v>4662016</v>
      </c>
      <c r="BW7" s="70">
        <f t="shared" si="2"/>
        <v>79507</v>
      </c>
      <c r="BX7" s="70">
        <f t="shared" si="2"/>
        <v>4312152</v>
      </c>
      <c r="BY7" s="70">
        <f t="shared" si="2"/>
        <v>270357</v>
      </c>
      <c r="BZ7" s="70">
        <f t="shared" si="2"/>
        <v>0</v>
      </c>
      <c r="CA7" s="70">
        <f t="shared" si="2"/>
        <v>6889260</v>
      </c>
      <c r="CB7" s="70">
        <f t="shared" si="2"/>
        <v>2885319</v>
      </c>
      <c r="CC7" s="70">
        <f t="shared" si="2"/>
        <v>3499279</v>
      </c>
      <c r="CD7" s="70">
        <f t="shared" si="2"/>
        <v>228269</v>
      </c>
      <c r="CE7" s="70">
        <f t="shared" si="2"/>
        <v>276393</v>
      </c>
      <c r="CF7" s="70">
        <f t="shared" si="2"/>
        <v>3870114</v>
      </c>
      <c r="CG7" s="70">
        <f t="shared" si="2"/>
        <v>7916</v>
      </c>
      <c r="CH7" s="70">
        <f t="shared" si="2"/>
        <v>1081055</v>
      </c>
      <c r="CI7" s="70">
        <f t="shared" si="2"/>
        <v>17237950</v>
      </c>
    </row>
    <row r="8" spans="1:87" s="50" customFormat="1" ht="12" customHeight="1">
      <c r="A8" s="51" t="s">
        <v>389</v>
      </c>
      <c r="B8" s="64" t="s">
        <v>391</v>
      </c>
      <c r="C8" s="51" t="s">
        <v>392</v>
      </c>
      <c r="D8" s="72">
        <f aca="true" t="shared" si="3" ref="D8:D42">+SUM(E8,J8)</f>
        <v>0</v>
      </c>
      <c r="E8" s="72">
        <f aca="true" t="shared" si="4" ref="E8:E42">+SUM(F8:I8)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3">
        <v>0</v>
      </c>
      <c r="L8" s="72">
        <f aca="true" t="shared" si="5" ref="L8:L42">+SUM(M8,R8,V8,W8,AC8)</f>
        <v>3676595</v>
      </c>
      <c r="M8" s="72">
        <f aca="true" t="shared" si="6" ref="M8:M42">+SUM(N8:Q8)</f>
        <v>1200058</v>
      </c>
      <c r="N8" s="72">
        <v>300810</v>
      </c>
      <c r="O8" s="72">
        <v>311604</v>
      </c>
      <c r="P8" s="72">
        <v>556446</v>
      </c>
      <c r="Q8" s="72">
        <v>31198</v>
      </c>
      <c r="R8" s="72">
        <f aca="true" t="shared" si="7" ref="R8:R42">+SUM(S8:U8)</f>
        <v>681081</v>
      </c>
      <c r="S8" s="72">
        <v>12913</v>
      </c>
      <c r="T8" s="72">
        <v>638762</v>
      </c>
      <c r="U8" s="72">
        <v>29406</v>
      </c>
      <c r="V8" s="72">
        <v>0</v>
      </c>
      <c r="W8" s="72">
        <f aca="true" t="shared" si="8" ref="W8:W42">+SUM(X8:AA8)</f>
        <v>1795456</v>
      </c>
      <c r="X8" s="72">
        <v>952467</v>
      </c>
      <c r="Y8" s="72">
        <v>832012</v>
      </c>
      <c r="Z8" s="72">
        <v>5498</v>
      </c>
      <c r="AA8" s="72">
        <v>5479</v>
      </c>
      <c r="AB8" s="73">
        <v>0</v>
      </c>
      <c r="AC8" s="72">
        <v>0</v>
      </c>
      <c r="AD8" s="72">
        <v>781825</v>
      </c>
      <c r="AE8" s="72">
        <f aca="true" t="shared" si="9" ref="AE8:AE42">+SUM(D8,L8,AD8)</f>
        <v>4458420</v>
      </c>
      <c r="AF8" s="72">
        <f aca="true" t="shared" si="10" ref="AF8:AF42">+SUM(AG8,AL8)</f>
        <v>0</v>
      </c>
      <c r="AG8" s="72">
        <f aca="true" t="shared" si="11" ref="AG8:AG42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42">+SUM(AO8,AT8,AX8,AY8,BE8)</f>
        <v>371791</v>
      </c>
      <c r="AO8" s="72">
        <f aca="true" t="shared" si="13" ref="AO8:AO42">+SUM(AP8:AS8)</f>
        <v>196518</v>
      </c>
      <c r="AP8" s="72">
        <v>97521</v>
      </c>
      <c r="AQ8" s="72">
        <v>0</v>
      </c>
      <c r="AR8" s="72">
        <v>98997</v>
      </c>
      <c r="AS8" s="72">
        <v>0</v>
      </c>
      <c r="AT8" s="72">
        <f aca="true" t="shared" si="14" ref="AT8:AT42">+SUM(AU8:AW8)</f>
        <v>131891</v>
      </c>
      <c r="AU8" s="72">
        <v>0</v>
      </c>
      <c r="AV8" s="72">
        <v>131891</v>
      </c>
      <c r="AW8" s="72">
        <v>0</v>
      </c>
      <c r="AX8" s="72">
        <v>0</v>
      </c>
      <c r="AY8" s="72">
        <f aca="true" t="shared" si="15" ref="AY8:AY42">+SUM(AZ8:BC8)</f>
        <v>43382</v>
      </c>
      <c r="AZ8" s="72">
        <v>0</v>
      </c>
      <c r="BA8" s="72"/>
      <c r="BB8" s="72">
        <v>0</v>
      </c>
      <c r="BC8" s="72">
        <v>43382</v>
      </c>
      <c r="BD8" s="73">
        <v>0</v>
      </c>
      <c r="BE8" s="72">
        <v>0</v>
      </c>
      <c r="BF8" s="72">
        <v>8273</v>
      </c>
      <c r="BG8" s="72">
        <f aca="true" t="shared" si="16" ref="BG8:BG42">+SUM(BF8,AN8,AF8)</f>
        <v>380064</v>
      </c>
      <c r="BH8" s="72">
        <f aca="true" t="shared" si="17" ref="BH8:BH32">SUM(D8,AF8)</f>
        <v>0</v>
      </c>
      <c r="BI8" s="72">
        <f aca="true" t="shared" si="18" ref="BI8:BI32">SUM(E8,AG8)</f>
        <v>0</v>
      </c>
      <c r="BJ8" s="72">
        <f aca="true" t="shared" si="19" ref="BJ8:BJ32">SUM(F8,AH8)</f>
        <v>0</v>
      </c>
      <c r="BK8" s="72">
        <f aca="true" t="shared" si="20" ref="BK8:BK32">SUM(G8,AI8)</f>
        <v>0</v>
      </c>
      <c r="BL8" s="72">
        <f aca="true" t="shared" si="21" ref="BL8:BL32">SUM(H8,AJ8)</f>
        <v>0</v>
      </c>
      <c r="BM8" s="72">
        <f aca="true" t="shared" si="22" ref="BM8:BM32">SUM(I8,AK8)</f>
        <v>0</v>
      </c>
      <c r="BN8" s="72">
        <f aca="true" t="shared" si="23" ref="BN8:BN32">SUM(J8,AL8)</f>
        <v>0</v>
      </c>
      <c r="BO8" s="73">
        <f aca="true" t="shared" si="24" ref="BO8:BO32">SUM(K8,AM8)</f>
        <v>0</v>
      </c>
      <c r="BP8" s="72">
        <f aca="true" t="shared" si="25" ref="BP8:BP32">SUM(L8,AN8)</f>
        <v>4048386</v>
      </c>
      <c r="BQ8" s="72">
        <f aca="true" t="shared" si="26" ref="BQ8:BQ32">SUM(M8,AO8)</f>
        <v>1396576</v>
      </c>
      <c r="BR8" s="72">
        <f aca="true" t="shared" si="27" ref="BR8:BR32">SUM(N8,AP8)</f>
        <v>398331</v>
      </c>
      <c r="BS8" s="72">
        <f aca="true" t="shared" si="28" ref="BS8:BS32">SUM(O8,AQ8)</f>
        <v>311604</v>
      </c>
      <c r="BT8" s="72">
        <f aca="true" t="shared" si="29" ref="BT8:BT32">SUM(P8,AR8)</f>
        <v>655443</v>
      </c>
      <c r="BU8" s="72">
        <f aca="true" t="shared" si="30" ref="BU8:BU32">SUM(Q8,AS8)</f>
        <v>31198</v>
      </c>
      <c r="BV8" s="72">
        <f aca="true" t="shared" si="31" ref="BV8:BV32">SUM(R8,AT8)</f>
        <v>812972</v>
      </c>
      <c r="BW8" s="72">
        <f aca="true" t="shared" si="32" ref="BW8:BW32">SUM(S8,AU8)</f>
        <v>12913</v>
      </c>
      <c r="BX8" s="72">
        <f aca="true" t="shared" si="33" ref="BX8:BX32">SUM(T8,AV8)</f>
        <v>770653</v>
      </c>
      <c r="BY8" s="72">
        <f aca="true" t="shared" si="34" ref="BY8:BY32">SUM(U8,AW8)</f>
        <v>29406</v>
      </c>
      <c r="BZ8" s="72">
        <f aca="true" t="shared" si="35" ref="BZ8:BZ32">SUM(V8,AX8)</f>
        <v>0</v>
      </c>
      <c r="CA8" s="72">
        <f aca="true" t="shared" si="36" ref="CA8:CA32">SUM(W8,AY8)</f>
        <v>1838838</v>
      </c>
      <c r="CB8" s="72">
        <f aca="true" t="shared" si="37" ref="CB8:CB32">SUM(X8,AZ8)</f>
        <v>952467</v>
      </c>
      <c r="CC8" s="72">
        <f aca="true" t="shared" si="38" ref="CC8:CC32">SUM(Y8,BA8)</f>
        <v>832012</v>
      </c>
      <c r="CD8" s="72">
        <f aca="true" t="shared" si="39" ref="CD8:CD32">SUM(Z8,BB8)</f>
        <v>5498</v>
      </c>
      <c r="CE8" s="72">
        <f aca="true" t="shared" si="40" ref="CE8:CE32">SUM(AA8,BC8)</f>
        <v>48861</v>
      </c>
      <c r="CF8" s="73">
        <f aca="true" t="shared" si="41" ref="CF8:CF32">SUM(AB8,BD8)</f>
        <v>0</v>
      </c>
      <c r="CG8" s="72">
        <f aca="true" t="shared" si="42" ref="CG8:CG32">SUM(AC8,BE8)</f>
        <v>0</v>
      </c>
      <c r="CH8" s="72">
        <f aca="true" t="shared" si="43" ref="CH8:CH32">SUM(AD8,BF8)</f>
        <v>790098</v>
      </c>
      <c r="CI8" s="72">
        <f aca="true" t="shared" si="44" ref="CI8:CI32">SUM(AE8,BG8)</f>
        <v>4838484</v>
      </c>
    </row>
    <row r="9" spans="1:87" s="50" customFormat="1" ht="12" customHeight="1">
      <c r="A9" s="51" t="s">
        <v>389</v>
      </c>
      <c r="B9" s="64" t="s">
        <v>393</v>
      </c>
      <c r="C9" s="51" t="s">
        <v>394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305412</v>
      </c>
      <c r="M9" s="72">
        <f t="shared" si="6"/>
        <v>60569</v>
      </c>
      <c r="N9" s="72">
        <v>26500</v>
      </c>
      <c r="O9" s="72">
        <v>25525</v>
      </c>
      <c r="P9" s="72">
        <v>0</v>
      </c>
      <c r="Q9" s="72">
        <v>8544</v>
      </c>
      <c r="R9" s="72">
        <f t="shared" si="7"/>
        <v>49184</v>
      </c>
      <c r="S9" s="72">
        <v>32063</v>
      </c>
      <c r="T9" s="72">
        <v>458</v>
      </c>
      <c r="U9" s="72">
        <v>16663</v>
      </c>
      <c r="V9" s="72">
        <v>0</v>
      </c>
      <c r="W9" s="72">
        <f t="shared" si="8"/>
        <v>195659</v>
      </c>
      <c r="X9" s="72">
        <v>165440</v>
      </c>
      <c r="Y9" s="72">
        <v>16095</v>
      </c>
      <c r="Z9" s="72">
        <v>12198</v>
      </c>
      <c r="AA9" s="72">
        <v>1926</v>
      </c>
      <c r="AB9" s="73">
        <v>229265</v>
      </c>
      <c r="AC9" s="72">
        <v>0</v>
      </c>
      <c r="AD9" s="72">
        <v>0</v>
      </c>
      <c r="AE9" s="72">
        <f t="shared" si="9"/>
        <v>305412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0</v>
      </c>
      <c r="AO9" s="72">
        <f t="shared" si="13"/>
        <v>0</v>
      </c>
      <c r="AP9" s="72">
        <v>0</v>
      </c>
      <c r="AQ9" s="72">
        <v>0</v>
      </c>
      <c r="AR9" s="72">
        <v>0</v>
      </c>
      <c r="AS9" s="72">
        <v>0</v>
      </c>
      <c r="AT9" s="72">
        <f t="shared" si="14"/>
        <v>0</v>
      </c>
      <c r="AU9" s="72">
        <v>0</v>
      </c>
      <c r="AV9" s="72">
        <v>0</v>
      </c>
      <c r="AW9" s="72">
        <v>0</v>
      </c>
      <c r="AX9" s="72">
        <v>0</v>
      </c>
      <c r="AY9" s="72">
        <f t="shared" si="15"/>
        <v>0</v>
      </c>
      <c r="AZ9" s="72">
        <v>0</v>
      </c>
      <c r="BA9" s="72">
        <v>0</v>
      </c>
      <c r="BB9" s="72">
        <v>0</v>
      </c>
      <c r="BC9" s="72">
        <v>0</v>
      </c>
      <c r="BD9" s="73">
        <v>215623</v>
      </c>
      <c r="BE9" s="72">
        <v>0</v>
      </c>
      <c r="BF9" s="72">
        <v>0</v>
      </c>
      <c r="BG9" s="72">
        <f t="shared" si="16"/>
        <v>0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305412</v>
      </c>
      <c r="BQ9" s="72">
        <f t="shared" si="26"/>
        <v>60569</v>
      </c>
      <c r="BR9" s="72">
        <f t="shared" si="27"/>
        <v>26500</v>
      </c>
      <c r="BS9" s="72">
        <f t="shared" si="28"/>
        <v>25525</v>
      </c>
      <c r="BT9" s="72">
        <f t="shared" si="29"/>
        <v>0</v>
      </c>
      <c r="BU9" s="72">
        <f t="shared" si="30"/>
        <v>8544</v>
      </c>
      <c r="BV9" s="72">
        <f t="shared" si="31"/>
        <v>49184</v>
      </c>
      <c r="BW9" s="72">
        <f t="shared" si="32"/>
        <v>32063</v>
      </c>
      <c r="BX9" s="72">
        <f t="shared" si="33"/>
        <v>458</v>
      </c>
      <c r="BY9" s="72">
        <f t="shared" si="34"/>
        <v>16663</v>
      </c>
      <c r="BZ9" s="72">
        <f t="shared" si="35"/>
        <v>0</v>
      </c>
      <c r="CA9" s="72">
        <f t="shared" si="36"/>
        <v>195659</v>
      </c>
      <c r="CB9" s="72">
        <f t="shared" si="37"/>
        <v>165440</v>
      </c>
      <c r="CC9" s="72">
        <f t="shared" si="38"/>
        <v>16095</v>
      </c>
      <c r="CD9" s="72">
        <f t="shared" si="39"/>
        <v>12198</v>
      </c>
      <c r="CE9" s="72">
        <f t="shared" si="40"/>
        <v>1926</v>
      </c>
      <c r="CF9" s="73">
        <f t="shared" si="41"/>
        <v>444888</v>
      </c>
      <c r="CG9" s="72">
        <f t="shared" si="42"/>
        <v>0</v>
      </c>
      <c r="CH9" s="72">
        <f t="shared" si="43"/>
        <v>0</v>
      </c>
      <c r="CI9" s="72">
        <f t="shared" si="44"/>
        <v>305412</v>
      </c>
    </row>
    <row r="10" spans="1:87" s="50" customFormat="1" ht="12" customHeight="1">
      <c r="A10" s="51" t="s">
        <v>389</v>
      </c>
      <c r="B10" s="64" t="s">
        <v>395</v>
      </c>
      <c r="C10" s="51" t="s">
        <v>396</v>
      </c>
      <c r="D10" s="72">
        <f t="shared" si="3"/>
        <v>2119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2119</v>
      </c>
      <c r="K10" s="73">
        <v>0</v>
      </c>
      <c r="L10" s="72">
        <f t="shared" si="5"/>
        <v>923175</v>
      </c>
      <c r="M10" s="72">
        <f t="shared" si="6"/>
        <v>246883</v>
      </c>
      <c r="N10" s="72">
        <v>69221</v>
      </c>
      <c r="O10" s="72">
        <v>0</v>
      </c>
      <c r="P10" s="72">
        <v>160220</v>
      </c>
      <c r="Q10" s="72">
        <v>17442</v>
      </c>
      <c r="R10" s="72">
        <f t="shared" si="7"/>
        <v>448786</v>
      </c>
      <c r="S10" s="72">
        <v>0</v>
      </c>
      <c r="T10" s="72">
        <v>426169</v>
      </c>
      <c r="U10" s="72">
        <v>22617</v>
      </c>
      <c r="V10" s="72">
        <v>0</v>
      </c>
      <c r="W10" s="72">
        <f t="shared" si="8"/>
        <v>227506</v>
      </c>
      <c r="X10" s="72">
        <v>227506</v>
      </c>
      <c r="Y10" s="72">
        <v>0</v>
      </c>
      <c r="Z10" s="72">
        <v>0</v>
      </c>
      <c r="AA10" s="72">
        <v>0</v>
      </c>
      <c r="AB10" s="73">
        <v>0</v>
      </c>
      <c r="AC10" s="72">
        <v>0</v>
      </c>
      <c r="AD10" s="72">
        <v>5259</v>
      </c>
      <c r="AE10" s="72">
        <f t="shared" si="9"/>
        <v>930553</v>
      </c>
      <c r="AF10" s="72">
        <f t="shared" si="10"/>
        <v>2835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2835</v>
      </c>
      <c r="AM10" s="73">
        <v>0</v>
      </c>
      <c r="AN10" s="72">
        <f t="shared" si="12"/>
        <v>246938</v>
      </c>
      <c r="AO10" s="72">
        <f t="shared" si="13"/>
        <v>85893</v>
      </c>
      <c r="AP10" s="72">
        <v>49428</v>
      </c>
      <c r="AQ10" s="72">
        <v>0</v>
      </c>
      <c r="AR10" s="72">
        <v>36465</v>
      </c>
      <c r="AS10" s="72">
        <v>0</v>
      </c>
      <c r="AT10" s="72">
        <f t="shared" si="14"/>
        <v>161045</v>
      </c>
      <c r="AU10" s="72">
        <v>0</v>
      </c>
      <c r="AV10" s="72">
        <v>161045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0</v>
      </c>
      <c r="BE10" s="72">
        <v>0</v>
      </c>
      <c r="BF10" s="72">
        <v>0</v>
      </c>
      <c r="BG10" s="72">
        <f t="shared" si="16"/>
        <v>249773</v>
      </c>
      <c r="BH10" s="72">
        <f t="shared" si="17"/>
        <v>4954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4954</v>
      </c>
      <c r="BO10" s="73">
        <f t="shared" si="24"/>
        <v>0</v>
      </c>
      <c r="BP10" s="72">
        <f t="shared" si="25"/>
        <v>1170113</v>
      </c>
      <c r="BQ10" s="72">
        <f t="shared" si="26"/>
        <v>332776</v>
      </c>
      <c r="BR10" s="72">
        <f t="shared" si="27"/>
        <v>118649</v>
      </c>
      <c r="BS10" s="72">
        <f t="shared" si="28"/>
        <v>0</v>
      </c>
      <c r="BT10" s="72">
        <f t="shared" si="29"/>
        <v>196685</v>
      </c>
      <c r="BU10" s="72">
        <f t="shared" si="30"/>
        <v>17442</v>
      </c>
      <c r="BV10" s="72">
        <f t="shared" si="31"/>
        <v>609831</v>
      </c>
      <c r="BW10" s="72">
        <f t="shared" si="32"/>
        <v>0</v>
      </c>
      <c r="BX10" s="72">
        <f t="shared" si="33"/>
        <v>587214</v>
      </c>
      <c r="BY10" s="72">
        <f t="shared" si="34"/>
        <v>22617</v>
      </c>
      <c r="BZ10" s="72">
        <f t="shared" si="35"/>
        <v>0</v>
      </c>
      <c r="CA10" s="72">
        <f t="shared" si="36"/>
        <v>227506</v>
      </c>
      <c r="CB10" s="72">
        <f t="shared" si="37"/>
        <v>227506</v>
      </c>
      <c r="CC10" s="72">
        <f t="shared" si="38"/>
        <v>0</v>
      </c>
      <c r="CD10" s="72">
        <f t="shared" si="39"/>
        <v>0</v>
      </c>
      <c r="CE10" s="72">
        <f t="shared" si="40"/>
        <v>0</v>
      </c>
      <c r="CF10" s="73">
        <f t="shared" si="41"/>
        <v>0</v>
      </c>
      <c r="CG10" s="72">
        <f t="shared" si="42"/>
        <v>0</v>
      </c>
      <c r="CH10" s="72">
        <f t="shared" si="43"/>
        <v>5259</v>
      </c>
      <c r="CI10" s="72">
        <f t="shared" si="44"/>
        <v>1180326</v>
      </c>
    </row>
    <row r="11" spans="1:87" s="50" customFormat="1" ht="12" customHeight="1">
      <c r="A11" s="51" t="s">
        <v>389</v>
      </c>
      <c r="B11" s="64" t="s">
        <v>397</v>
      </c>
      <c r="C11" s="51" t="s">
        <v>398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1120421</v>
      </c>
      <c r="M11" s="72">
        <f t="shared" si="6"/>
        <v>0</v>
      </c>
      <c r="N11" s="72">
        <v>0</v>
      </c>
      <c r="O11" s="72">
        <v>0</v>
      </c>
      <c r="P11" s="72">
        <v>0</v>
      </c>
      <c r="Q11" s="72">
        <v>0</v>
      </c>
      <c r="R11" s="72">
        <f t="shared" si="7"/>
        <v>0</v>
      </c>
      <c r="S11" s="72">
        <v>0</v>
      </c>
      <c r="T11" s="72">
        <v>0</v>
      </c>
      <c r="U11" s="72">
        <v>0</v>
      </c>
      <c r="V11" s="72">
        <v>0</v>
      </c>
      <c r="W11" s="72">
        <f t="shared" si="8"/>
        <v>1120421</v>
      </c>
      <c r="X11" s="72">
        <v>205352</v>
      </c>
      <c r="Y11" s="72">
        <v>877931</v>
      </c>
      <c r="Z11" s="72">
        <v>37138</v>
      </c>
      <c r="AA11" s="72">
        <v>0</v>
      </c>
      <c r="AB11" s="73">
        <v>0</v>
      </c>
      <c r="AC11" s="72">
        <v>0</v>
      </c>
      <c r="AD11" s="72">
        <v>0</v>
      </c>
      <c r="AE11" s="72">
        <f t="shared" si="9"/>
        <v>1120421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470464</v>
      </c>
      <c r="AO11" s="72">
        <f t="shared" si="13"/>
        <v>104053</v>
      </c>
      <c r="AP11" s="72">
        <v>104053</v>
      </c>
      <c r="AQ11" s="72">
        <v>0</v>
      </c>
      <c r="AR11" s="72">
        <v>0</v>
      </c>
      <c r="AS11" s="72">
        <v>0</v>
      </c>
      <c r="AT11" s="72">
        <f t="shared" si="14"/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f t="shared" si="15"/>
        <v>366411</v>
      </c>
      <c r="AZ11" s="72">
        <v>6050</v>
      </c>
      <c r="BA11" s="72">
        <v>356040</v>
      </c>
      <c r="BB11" s="72">
        <v>4321</v>
      </c>
      <c r="BC11" s="72">
        <v>0</v>
      </c>
      <c r="BD11" s="73">
        <v>0</v>
      </c>
      <c r="BE11" s="72">
        <v>0</v>
      </c>
      <c r="BF11" s="72">
        <v>0</v>
      </c>
      <c r="BG11" s="72">
        <f t="shared" si="16"/>
        <v>470464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1590885</v>
      </c>
      <c r="BQ11" s="72">
        <f t="shared" si="26"/>
        <v>104053</v>
      </c>
      <c r="BR11" s="72">
        <f t="shared" si="27"/>
        <v>104053</v>
      </c>
      <c r="BS11" s="72">
        <f t="shared" si="28"/>
        <v>0</v>
      </c>
      <c r="BT11" s="72">
        <f t="shared" si="29"/>
        <v>0</v>
      </c>
      <c r="BU11" s="72">
        <f t="shared" si="30"/>
        <v>0</v>
      </c>
      <c r="BV11" s="72">
        <f t="shared" si="31"/>
        <v>0</v>
      </c>
      <c r="BW11" s="72">
        <f t="shared" si="32"/>
        <v>0</v>
      </c>
      <c r="BX11" s="72">
        <f t="shared" si="33"/>
        <v>0</v>
      </c>
      <c r="BY11" s="72">
        <f t="shared" si="34"/>
        <v>0</v>
      </c>
      <c r="BZ11" s="72">
        <f t="shared" si="35"/>
        <v>0</v>
      </c>
      <c r="CA11" s="72">
        <f t="shared" si="36"/>
        <v>1486832</v>
      </c>
      <c r="CB11" s="72">
        <f t="shared" si="37"/>
        <v>211402</v>
      </c>
      <c r="CC11" s="72">
        <f t="shared" si="38"/>
        <v>1233971</v>
      </c>
      <c r="CD11" s="72">
        <f t="shared" si="39"/>
        <v>41459</v>
      </c>
      <c r="CE11" s="72">
        <f t="shared" si="40"/>
        <v>0</v>
      </c>
      <c r="CF11" s="73">
        <f t="shared" si="41"/>
        <v>0</v>
      </c>
      <c r="CG11" s="72">
        <f t="shared" si="42"/>
        <v>0</v>
      </c>
      <c r="CH11" s="72">
        <f t="shared" si="43"/>
        <v>0</v>
      </c>
      <c r="CI11" s="72">
        <f t="shared" si="44"/>
        <v>1590885</v>
      </c>
    </row>
    <row r="12" spans="1:87" s="50" customFormat="1" ht="12" customHeight="1">
      <c r="A12" s="53" t="s">
        <v>389</v>
      </c>
      <c r="B12" s="54" t="s">
        <v>399</v>
      </c>
      <c r="C12" s="53" t="s">
        <v>400</v>
      </c>
      <c r="D12" s="74">
        <f t="shared" si="3"/>
        <v>4669</v>
      </c>
      <c r="E12" s="74">
        <f t="shared" si="4"/>
        <v>4669</v>
      </c>
      <c r="F12" s="74">
        <v>0</v>
      </c>
      <c r="G12" s="74">
        <v>0</v>
      </c>
      <c r="H12" s="74">
        <v>4669</v>
      </c>
      <c r="I12" s="74">
        <v>0</v>
      </c>
      <c r="J12" s="74">
        <v>0</v>
      </c>
      <c r="K12" s="75">
        <v>0</v>
      </c>
      <c r="L12" s="74">
        <f t="shared" si="5"/>
        <v>189176</v>
      </c>
      <c r="M12" s="74">
        <f t="shared" si="6"/>
        <v>0</v>
      </c>
      <c r="N12" s="74">
        <v>0</v>
      </c>
      <c r="O12" s="74">
        <v>0</v>
      </c>
      <c r="P12" s="74">
        <v>0</v>
      </c>
      <c r="Q12" s="74">
        <v>0</v>
      </c>
      <c r="R12" s="74">
        <f t="shared" si="7"/>
        <v>15421</v>
      </c>
      <c r="S12" s="74">
        <v>0</v>
      </c>
      <c r="T12" s="74">
        <v>58</v>
      </c>
      <c r="U12" s="74">
        <v>15363</v>
      </c>
      <c r="V12" s="74">
        <v>0</v>
      </c>
      <c r="W12" s="74">
        <f t="shared" si="8"/>
        <v>173755</v>
      </c>
      <c r="X12" s="74">
        <v>144355</v>
      </c>
      <c r="Y12" s="74">
        <v>230</v>
      </c>
      <c r="Z12" s="74">
        <v>29170</v>
      </c>
      <c r="AA12" s="74">
        <v>0</v>
      </c>
      <c r="AB12" s="75">
        <v>129235</v>
      </c>
      <c r="AC12" s="74">
        <v>0</v>
      </c>
      <c r="AD12" s="74">
        <v>0</v>
      </c>
      <c r="AE12" s="74">
        <f t="shared" si="9"/>
        <v>193845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0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190536</v>
      </c>
      <c r="BE12" s="74">
        <v>0</v>
      </c>
      <c r="BF12" s="74">
        <v>0</v>
      </c>
      <c r="BG12" s="74">
        <f t="shared" si="16"/>
        <v>0</v>
      </c>
      <c r="BH12" s="74">
        <f t="shared" si="17"/>
        <v>4669</v>
      </c>
      <c r="BI12" s="74">
        <f t="shared" si="18"/>
        <v>4669</v>
      </c>
      <c r="BJ12" s="74">
        <f t="shared" si="19"/>
        <v>0</v>
      </c>
      <c r="BK12" s="74">
        <f t="shared" si="20"/>
        <v>0</v>
      </c>
      <c r="BL12" s="74">
        <f t="shared" si="21"/>
        <v>4669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189176</v>
      </c>
      <c r="BQ12" s="74">
        <f t="shared" si="26"/>
        <v>0</v>
      </c>
      <c r="BR12" s="74">
        <f t="shared" si="27"/>
        <v>0</v>
      </c>
      <c r="BS12" s="74">
        <f t="shared" si="28"/>
        <v>0</v>
      </c>
      <c r="BT12" s="74">
        <f t="shared" si="29"/>
        <v>0</v>
      </c>
      <c r="BU12" s="74">
        <f t="shared" si="30"/>
        <v>0</v>
      </c>
      <c r="BV12" s="74">
        <f t="shared" si="31"/>
        <v>15421</v>
      </c>
      <c r="BW12" s="74">
        <f t="shared" si="32"/>
        <v>0</v>
      </c>
      <c r="BX12" s="74">
        <f t="shared" si="33"/>
        <v>58</v>
      </c>
      <c r="BY12" s="74">
        <f t="shared" si="34"/>
        <v>15363</v>
      </c>
      <c r="BZ12" s="74">
        <f t="shared" si="35"/>
        <v>0</v>
      </c>
      <c r="CA12" s="74">
        <f t="shared" si="36"/>
        <v>173755</v>
      </c>
      <c r="CB12" s="74">
        <f t="shared" si="37"/>
        <v>144355</v>
      </c>
      <c r="CC12" s="74">
        <f t="shared" si="38"/>
        <v>230</v>
      </c>
      <c r="CD12" s="74">
        <f t="shared" si="39"/>
        <v>29170</v>
      </c>
      <c r="CE12" s="74">
        <f t="shared" si="40"/>
        <v>0</v>
      </c>
      <c r="CF12" s="75">
        <f t="shared" si="41"/>
        <v>319771</v>
      </c>
      <c r="CG12" s="74">
        <f t="shared" si="42"/>
        <v>0</v>
      </c>
      <c r="CH12" s="74">
        <f t="shared" si="43"/>
        <v>0</v>
      </c>
      <c r="CI12" s="74">
        <f t="shared" si="44"/>
        <v>193845</v>
      </c>
    </row>
    <row r="13" spans="1:87" s="50" customFormat="1" ht="12" customHeight="1">
      <c r="A13" s="53" t="s">
        <v>389</v>
      </c>
      <c r="B13" s="54" t="s">
        <v>401</v>
      </c>
      <c r="C13" s="53" t="s">
        <v>402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51601</v>
      </c>
      <c r="L13" s="74">
        <f t="shared" si="5"/>
        <v>200453</v>
      </c>
      <c r="M13" s="74">
        <f t="shared" si="6"/>
        <v>11551</v>
      </c>
      <c r="N13" s="74">
        <v>11551</v>
      </c>
      <c r="O13" s="74">
        <v>0</v>
      </c>
      <c r="P13" s="74">
        <v>0</v>
      </c>
      <c r="Q13" s="74">
        <v>0</v>
      </c>
      <c r="R13" s="74">
        <f t="shared" si="7"/>
        <v>0</v>
      </c>
      <c r="S13" s="74">
        <v>0</v>
      </c>
      <c r="T13" s="74">
        <v>0</v>
      </c>
      <c r="U13" s="74">
        <v>0</v>
      </c>
      <c r="V13" s="74">
        <v>0</v>
      </c>
      <c r="W13" s="74">
        <f t="shared" si="8"/>
        <v>188902</v>
      </c>
      <c r="X13" s="74">
        <v>178314</v>
      </c>
      <c r="Y13" s="74">
        <v>0</v>
      </c>
      <c r="Z13" s="74">
        <v>0</v>
      </c>
      <c r="AA13" s="74">
        <v>10588</v>
      </c>
      <c r="AB13" s="75">
        <v>316294</v>
      </c>
      <c r="AC13" s="74">
        <v>0</v>
      </c>
      <c r="AD13" s="74">
        <v>0</v>
      </c>
      <c r="AE13" s="74">
        <f t="shared" si="9"/>
        <v>200453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1230</v>
      </c>
      <c r="AN13" s="74">
        <f t="shared" si="12"/>
        <v>0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153214</v>
      </c>
      <c r="BE13" s="74">
        <v>0</v>
      </c>
      <c r="BF13" s="74">
        <v>0</v>
      </c>
      <c r="BG13" s="74">
        <f t="shared" si="16"/>
        <v>0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52831</v>
      </c>
      <c r="BP13" s="74">
        <f t="shared" si="25"/>
        <v>200453</v>
      </c>
      <c r="BQ13" s="74">
        <f t="shared" si="26"/>
        <v>11551</v>
      </c>
      <c r="BR13" s="74">
        <f t="shared" si="27"/>
        <v>11551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0</v>
      </c>
      <c r="BW13" s="74">
        <f t="shared" si="32"/>
        <v>0</v>
      </c>
      <c r="BX13" s="74">
        <f t="shared" si="33"/>
        <v>0</v>
      </c>
      <c r="BY13" s="74">
        <f t="shared" si="34"/>
        <v>0</v>
      </c>
      <c r="BZ13" s="74">
        <f t="shared" si="35"/>
        <v>0</v>
      </c>
      <c r="CA13" s="74">
        <f t="shared" si="36"/>
        <v>188902</v>
      </c>
      <c r="CB13" s="74">
        <f t="shared" si="37"/>
        <v>178314</v>
      </c>
      <c r="CC13" s="74">
        <f t="shared" si="38"/>
        <v>0</v>
      </c>
      <c r="CD13" s="74">
        <f t="shared" si="39"/>
        <v>0</v>
      </c>
      <c r="CE13" s="74">
        <f t="shared" si="40"/>
        <v>10588</v>
      </c>
      <c r="CF13" s="75">
        <f t="shared" si="41"/>
        <v>469508</v>
      </c>
      <c r="CG13" s="74">
        <f t="shared" si="42"/>
        <v>0</v>
      </c>
      <c r="CH13" s="74">
        <f t="shared" si="43"/>
        <v>0</v>
      </c>
      <c r="CI13" s="74">
        <f t="shared" si="44"/>
        <v>200453</v>
      </c>
    </row>
    <row r="14" spans="1:87" s="50" customFormat="1" ht="12" customHeight="1">
      <c r="A14" s="53" t="s">
        <v>389</v>
      </c>
      <c r="B14" s="54" t="s">
        <v>403</v>
      </c>
      <c r="C14" s="53" t="s">
        <v>404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4143</v>
      </c>
      <c r="M14" s="74">
        <f t="shared" si="6"/>
        <v>0</v>
      </c>
      <c r="N14" s="74">
        <v>0</v>
      </c>
      <c r="O14" s="74">
        <v>0</v>
      </c>
      <c r="P14" s="74">
        <v>0</v>
      </c>
      <c r="Q14" s="74">
        <v>0</v>
      </c>
      <c r="R14" s="74">
        <f t="shared" si="7"/>
        <v>0</v>
      </c>
      <c r="S14" s="74">
        <v>0</v>
      </c>
      <c r="T14" s="74">
        <v>0</v>
      </c>
      <c r="U14" s="74">
        <v>0</v>
      </c>
      <c r="V14" s="74">
        <v>0</v>
      </c>
      <c r="W14" s="74">
        <f t="shared" si="8"/>
        <v>4143</v>
      </c>
      <c r="X14" s="74">
        <v>0</v>
      </c>
      <c r="Y14" s="74">
        <v>0</v>
      </c>
      <c r="Z14" s="74">
        <v>3452</v>
      </c>
      <c r="AA14" s="74">
        <v>691</v>
      </c>
      <c r="AB14" s="75">
        <v>450804</v>
      </c>
      <c r="AC14" s="74">
        <v>0</v>
      </c>
      <c r="AD14" s="74">
        <v>0</v>
      </c>
      <c r="AE14" s="74">
        <f t="shared" si="9"/>
        <v>4143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145012</v>
      </c>
      <c r="BE14" s="74">
        <v>0</v>
      </c>
      <c r="BF14" s="74">
        <v>0</v>
      </c>
      <c r="BG14" s="74">
        <f t="shared" si="16"/>
        <v>0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4143</v>
      </c>
      <c r="BQ14" s="74">
        <f t="shared" si="26"/>
        <v>0</v>
      </c>
      <c r="BR14" s="74">
        <f t="shared" si="27"/>
        <v>0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0</v>
      </c>
      <c r="BW14" s="74">
        <f t="shared" si="32"/>
        <v>0</v>
      </c>
      <c r="BX14" s="74">
        <f t="shared" si="33"/>
        <v>0</v>
      </c>
      <c r="BY14" s="74">
        <f t="shared" si="34"/>
        <v>0</v>
      </c>
      <c r="BZ14" s="74">
        <f t="shared" si="35"/>
        <v>0</v>
      </c>
      <c r="CA14" s="74">
        <f t="shared" si="36"/>
        <v>4143</v>
      </c>
      <c r="CB14" s="74">
        <f t="shared" si="37"/>
        <v>0</v>
      </c>
      <c r="CC14" s="74">
        <f t="shared" si="38"/>
        <v>0</v>
      </c>
      <c r="CD14" s="74">
        <f t="shared" si="39"/>
        <v>3452</v>
      </c>
      <c r="CE14" s="74">
        <f t="shared" si="40"/>
        <v>691</v>
      </c>
      <c r="CF14" s="75">
        <f t="shared" si="41"/>
        <v>595816</v>
      </c>
      <c r="CG14" s="74">
        <f t="shared" si="42"/>
        <v>0</v>
      </c>
      <c r="CH14" s="74">
        <f t="shared" si="43"/>
        <v>0</v>
      </c>
      <c r="CI14" s="74">
        <f t="shared" si="44"/>
        <v>4143</v>
      </c>
    </row>
    <row r="15" spans="1:87" s="50" customFormat="1" ht="12" customHeight="1">
      <c r="A15" s="53" t="s">
        <v>389</v>
      </c>
      <c r="B15" s="54" t="s">
        <v>405</v>
      </c>
      <c r="C15" s="53" t="s">
        <v>406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925044</v>
      </c>
      <c r="M15" s="74">
        <f t="shared" si="6"/>
        <v>257473</v>
      </c>
      <c r="N15" s="74">
        <v>117008</v>
      </c>
      <c r="O15" s="74">
        <v>1766</v>
      </c>
      <c r="P15" s="74">
        <v>138398</v>
      </c>
      <c r="Q15" s="74">
        <v>301</v>
      </c>
      <c r="R15" s="74">
        <f t="shared" si="7"/>
        <v>301713</v>
      </c>
      <c r="S15" s="74">
        <v>1032</v>
      </c>
      <c r="T15" s="74">
        <v>240080</v>
      </c>
      <c r="U15" s="74">
        <v>60601</v>
      </c>
      <c r="V15" s="74">
        <v>0</v>
      </c>
      <c r="W15" s="74">
        <f t="shared" si="8"/>
        <v>365858</v>
      </c>
      <c r="X15" s="74">
        <v>266113</v>
      </c>
      <c r="Y15" s="74">
        <v>1193</v>
      </c>
      <c r="Z15" s="74">
        <v>29998</v>
      </c>
      <c r="AA15" s="74">
        <v>68554</v>
      </c>
      <c r="AB15" s="75">
        <v>0</v>
      </c>
      <c r="AC15" s="74">
        <v>0</v>
      </c>
      <c r="AD15" s="74">
        <v>137340</v>
      </c>
      <c r="AE15" s="74">
        <f t="shared" si="9"/>
        <v>1062384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0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238530</v>
      </c>
      <c r="BE15" s="74">
        <v>0</v>
      </c>
      <c r="BF15" s="74">
        <v>0</v>
      </c>
      <c r="BG15" s="74">
        <f t="shared" si="16"/>
        <v>0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925044</v>
      </c>
      <c r="BQ15" s="74">
        <f t="shared" si="26"/>
        <v>257473</v>
      </c>
      <c r="BR15" s="74">
        <f t="shared" si="27"/>
        <v>117008</v>
      </c>
      <c r="BS15" s="74">
        <f t="shared" si="28"/>
        <v>1766</v>
      </c>
      <c r="BT15" s="74">
        <f t="shared" si="29"/>
        <v>138398</v>
      </c>
      <c r="BU15" s="74">
        <f t="shared" si="30"/>
        <v>301</v>
      </c>
      <c r="BV15" s="74">
        <f t="shared" si="31"/>
        <v>301713</v>
      </c>
      <c r="BW15" s="74">
        <f t="shared" si="32"/>
        <v>1032</v>
      </c>
      <c r="BX15" s="74">
        <f t="shared" si="33"/>
        <v>240080</v>
      </c>
      <c r="BY15" s="74">
        <f t="shared" si="34"/>
        <v>60601</v>
      </c>
      <c r="BZ15" s="74">
        <f t="shared" si="35"/>
        <v>0</v>
      </c>
      <c r="CA15" s="74">
        <f t="shared" si="36"/>
        <v>365858</v>
      </c>
      <c r="CB15" s="74">
        <f t="shared" si="37"/>
        <v>266113</v>
      </c>
      <c r="CC15" s="74">
        <f t="shared" si="38"/>
        <v>1193</v>
      </c>
      <c r="CD15" s="74">
        <f t="shared" si="39"/>
        <v>29998</v>
      </c>
      <c r="CE15" s="74">
        <f t="shared" si="40"/>
        <v>68554</v>
      </c>
      <c r="CF15" s="75">
        <f t="shared" si="41"/>
        <v>238530</v>
      </c>
      <c r="CG15" s="74">
        <f t="shared" si="42"/>
        <v>0</v>
      </c>
      <c r="CH15" s="74">
        <f t="shared" si="43"/>
        <v>137340</v>
      </c>
      <c r="CI15" s="74">
        <f t="shared" si="44"/>
        <v>1062384</v>
      </c>
    </row>
    <row r="16" spans="1:87" s="50" customFormat="1" ht="12" customHeight="1">
      <c r="A16" s="53" t="s">
        <v>389</v>
      </c>
      <c r="B16" s="54" t="s">
        <v>407</v>
      </c>
      <c r="C16" s="53" t="s">
        <v>408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296655</v>
      </c>
      <c r="M16" s="74">
        <f t="shared" si="6"/>
        <v>75601</v>
      </c>
      <c r="N16" s="74">
        <v>75601</v>
      </c>
      <c r="O16" s="74">
        <v>0</v>
      </c>
      <c r="P16" s="74">
        <v>0</v>
      </c>
      <c r="Q16" s="74">
        <v>0</v>
      </c>
      <c r="R16" s="74">
        <f t="shared" si="7"/>
        <v>112985</v>
      </c>
      <c r="S16" s="74">
        <v>0</v>
      </c>
      <c r="T16" s="74">
        <v>95039</v>
      </c>
      <c r="U16" s="74">
        <v>17946</v>
      </c>
      <c r="V16" s="74">
        <v>0</v>
      </c>
      <c r="W16" s="74">
        <f t="shared" si="8"/>
        <v>108069</v>
      </c>
      <c r="X16" s="74">
        <v>77703</v>
      </c>
      <c r="Y16" s="74">
        <v>30366</v>
      </c>
      <c r="Z16" s="74">
        <v>0</v>
      </c>
      <c r="AA16" s="74">
        <v>0</v>
      </c>
      <c r="AB16" s="75">
        <v>0</v>
      </c>
      <c r="AC16" s="74">
        <v>0</v>
      </c>
      <c r="AD16" s="74">
        <v>14357</v>
      </c>
      <c r="AE16" s="74">
        <f t="shared" si="9"/>
        <v>311012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38469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16683</v>
      </c>
      <c r="AU16" s="74">
        <v>0</v>
      </c>
      <c r="AV16" s="74">
        <v>16683</v>
      </c>
      <c r="AW16" s="74">
        <v>0</v>
      </c>
      <c r="AX16" s="74">
        <v>0</v>
      </c>
      <c r="AY16" s="74">
        <f t="shared" si="15"/>
        <v>21786</v>
      </c>
      <c r="AZ16" s="74">
        <v>0</v>
      </c>
      <c r="BA16" s="74">
        <v>21786</v>
      </c>
      <c r="BB16" s="74">
        <v>0</v>
      </c>
      <c r="BC16" s="74">
        <v>0</v>
      </c>
      <c r="BD16" s="75">
        <v>82314</v>
      </c>
      <c r="BE16" s="74">
        <v>0</v>
      </c>
      <c r="BF16" s="74">
        <v>118</v>
      </c>
      <c r="BG16" s="74">
        <f t="shared" si="16"/>
        <v>38587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335124</v>
      </c>
      <c r="BQ16" s="74">
        <f t="shared" si="26"/>
        <v>75601</v>
      </c>
      <c r="BR16" s="74">
        <f t="shared" si="27"/>
        <v>75601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129668</v>
      </c>
      <c r="BW16" s="74">
        <f t="shared" si="32"/>
        <v>0</v>
      </c>
      <c r="BX16" s="74">
        <f t="shared" si="33"/>
        <v>111722</v>
      </c>
      <c r="BY16" s="74">
        <f t="shared" si="34"/>
        <v>17946</v>
      </c>
      <c r="BZ16" s="74">
        <f t="shared" si="35"/>
        <v>0</v>
      </c>
      <c r="CA16" s="74">
        <f t="shared" si="36"/>
        <v>129855</v>
      </c>
      <c r="CB16" s="74">
        <f t="shared" si="37"/>
        <v>77703</v>
      </c>
      <c r="CC16" s="74">
        <f t="shared" si="38"/>
        <v>52152</v>
      </c>
      <c r="CD16" s="74">
        <f t="shared" si="39"/>
        <v>0</v>
      </c>
      <c r="CE16" s="74">
        <f t="shared" si="40"/>
        <v>0</v>
      </c>
      <c r="CF16" s="75">
        <f t="shared" si="41"/>
        <v>82314</v>
      </c>
      <c r="CG16" s="74">
        <f t="shared" si="42"/>
        <v>0</v>
      </c>
      <c r="CH16" s="74">
        <f t="shared" si="43"/>
        <v>14475</v>
      </c>
      <c r="CI16" s="74">
        <f t="shared" si="44"/>
        <v>349599</v>
      </c>
    </row>
    <row r="17" spans="1:87" s="50" customFormat="1" ht="12" customHeight="1">
      <c r="A17" s="53" t="s">
        <v>389</v>
      </c>
      <c r="B17" s="54" t="s">
        <v>409</v>
      </c>
      <c r="C17" s="53" t="s">
        <v>410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2333</v>
      </c>
      <c r="L17" s="74">
        <f t="shared" si="5"/>
        <v>302095</v>
      </c>
      <c r="M17" s="74">
        <f t="shared" si="6"/>
        <v>97920</v>
      </c>
      <c r="N17" s="74">
        <v>97920</v>
      </c>
      <c r="O17" s="74">
        <v>0</v>
      </c>
      <c r="P17" s="74">
        <v>0</v>
      </c>
      <c r="Q17" s="74">
        <v>0</v>
      </c>
      <c r="R17" s="74">
        <f t="shared" si="7"/>
        <v>11601</v>
      </c>
      <c r="S17" s="74">
        <v>300</v>
      </c>
      <c r="T17" s="74">
        <v>0</v>
      </c>
      <c r="U17" s="74">
        <v>11301</v>
      </c>
      <c r="V17" s="74">
        <v>0</v>
      </c>
      <c r="W17" s="74">
        <f t="shared" si="8"/>
        <v>192574</v>
      </c>
      <c r="X17" s="74">
        <v>161847</v>
      </c>
      <c r="Y17" s="74">
        <v>0</v>
      </c>
      <c r="Z17" s="74">
        <v>4547</v>
      </c>
      <c r="AA17" s="74">
        <v>26180</v>
      </c>
      <c r="AB17" s="75">
        <v>438519</v>
      </c>
      <c r="AC17" s="74">
        <v>0</v>
      </c>
      <c r="AD17" s="74">
        <v>13789</v>
      </c>
      <c r="AE17" s="74">
        <f t="shared" si="9"/>
        <v>315884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16094</v>
      </c>
      <c r="AO17" s="74">
        <f t="shared" si="13"/>
        <v>15065</v>
      </c>
      <c r="AP17" s="74">
        <v>15065</v>
      </c>
      <c r="AQ17" s="74">
        <v>0</v>
      </c>
      <c r="AR17" s="74">
        <v>0</v>
      </c>
      <c r="AS17" s="74">
        <v>0</v>
      </c>
      <c r="AT17" s="74">
        <f t="shared" si="14"/>
        <v>734</v>
      </c>
      <c r="AU17" s="74">
        <v>0</v>
      </c>
      <c r="AV17" s="74">
        <v>0</v>
      </c>
      <c r="AW17" s="74">
        <v>734</v>
      </c>
      <c r="AX17" s="74">
        <v>0</v>
      </c>
      <c r="AY17" s="74">
        <f t="shared" si="15"/>
        <v>295</v>
      </c>
      <c r="AZ17" s="74">
        <v>0</v>
      </c>
      <c r="BA17" s="74">
        <v>0</v>
      </c>
      <c r="BB17" s="74">
        <v>295</v>
      </c>
      <c r="BC17" s="74">
        <v>0</v>
      </c>
      <c r="BD17" s="75">
        <v>208430</v>
      </c>
      <c r="BE17" s="74">
        <v>0</v>
      </c>
      <c r="BF17" s="74">
        <v>0</v>
      </c>
      <c r="BG17" s="74">
        <f t="shared" si="16"/>
        <v>16094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2333</v>
      </c>
      <c r="BP17" s="74">
        <f t="shared" si="25"/>
        <v>318189</v>
      </c>
      <c r="BQ17" s="74">
        <f t="shared" si="26"/>
        <v>112985</v>
      </c>
      <c r="BR17" s="74">
        <f t="shared" si="27"/>
        <v>112985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12335</v>
      </c>
      <c r="BW17" s="74">
        <f t="shared" si="32"/>
        <v>300</v>
      </c>
      <c r="BX17" s="74">
        <f t="shared" si="33"/>
        <v>0</v>
      </c>
      <c r="BY17" s="74">
        <f t="shared" si="34"/>
        <v>12035</v>
      </c>
      <c r="BZ17" s="74">
        <f t="shared" si="35"/>
        <v>0</v>
      </c>
      <c r="CA17" s="74">
        <f t="shared" si="36"/>
        <v>192869</v>
      </c>
      <c r="CB17" s="74">
        <f t="shared" si="37"/>
        <v>161847</v>
      </c>
      <c r="CC17" s="74">
        <f t="shared" si="38"/>
        <v>0</v>
      </c>
      <c r="CD17" s="74">
        <f t="shared" si="39"/>
        <v>4842</v>
      </c>
      <c r="CE17" s="74">
        <f t="shared" si="40"/>
        <v>26180</v>
      </c>
      <c r="CF17" s="75">
        <f t="shared" si="41"/>
        <v>646949</v>
      </c>
      <c r="CG17" s="74">
        <f t="shared" si="42"/>
        <v>0</v>
      </c>
      <c r="CH17" s="74">
        <f t="shared" si="43"/>
        <v>13789</v>
      </c>
      <c r="CI17" s="74">
        <f t="shared" si="44"/>
        <v>331978</v>
      </c>
    </row>
    <row r="18" spans="1:87" s="50" customFormat="1" ht="12" customHeight="1">
      <c r="A18" s="53" t="s">
        <v>389</v>
      </c>
      <c r="B18" s="54" t="s">
        <v>411</v>
      </c>
      <c r="C18" s="53" t="s">
        <v>412</v>
      </c>
      <c r="D18" s="74">
        <f t="shared" si="3"/>
        <v>58806</v>
      </c>
      <c r="E18" s="74">
        <f t="shared" si="4"/>
        <v>58806</v>
      </c>
      <c r="F18" s="74">
        <v>0</v>
      </c>
      <c r="G18" s="74">
        <v>58806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285298</v>
      </c>
      <c r="M18" s="74">
        <f t="shared" si="6"/>
        <v>99708</v>
      </c>
      <c r="N18" s="74">
        <v>80779</v>
      </c>
      <c r="O18" s="74">
        <v>0</v>
      </c>
      <c r="P18" s="74">
        <v>18929</v>
      </c>
      <c r="Q18" s="74">
        <v>0</v>
      </c>
      <c r="R18" s="74">
        <f t="shared" si="7"/>
        <v>69606</v>
      </c>
      <c r="S18" s="74">
        <v>8345</v>
      </c>
      <c r="T18" s="74">
        <v>58162</v>
      </c>
      <c r="U18" s="74">
        <v>3099</v>
      </c>
      <c r="V18" s="74">
        <v>0</v>
      </c>
      <c r="W18" s="74">
        <f t="shared" si="8"/>
        <v>115984</v>
      </c>
      <c r="X18" s="74">
        <v>80858</v>
      </c>
      <c r="Y18" s="74">
        <v>29580</v>
      </c>
      <c r="Z18" s="74">
        <v>5546</v>
      </c>
      <c r="AA18" s="74">
        <v>0</v>
      </c>
      <c r="AB18" s="75">
        <v>89699</v>
      </c>
      <c r="AC18" s="74">
        <v>0</v>
      </c>
      <c r="AD18" s="74">
        <v>503</v>
      </c>
      <c r="AE18" s="74">
        <f t="shared" si="9"/>
        <v>344607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141490</v>
      </c>
      <c r="BE18" s="74">
        <v>0</v>
      </c>
      <c r="BF18" s="74">
        <v>0</v>
      </c>
      <c r="BG18" s="74">
        <f t="shared" si="16"/>
        <v>0</v>
      </c>
      <c r="BH18" s="74">
        <f t="shared" si="17"/>
        <v>58806</v>
      </c>
      <c r="BI18" s="74">
        <f t="shared" si="18"/>
        <v>58806</v>
      </c>
      <c r="BJ18" s="74">
        <f t="shared" si="19"/>
        <v>0</v>
      </c>
      <c r="BK18" s="74">
        <f t="shared" si="20"/>
        <v>58806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285298</v>
      </c>
      <c r="BQ18" s="74">
        <f t="shared" si="26"/>
        <v>99708</v>
      </c>
      <c r="BR18" s="74">
        <f t="shared" si="27"/>
        <v>80779</v>
      </c>
      <c r="BS18" s="74">
        <f t="shared" si="28"/>
        <v>0</v>
      </c>
      <c r="BT18" s="74">
        <f t="shared" si="29"/>
        <v>18929</v>
      </c>
      <c r="BU18" s="74">
        <f t="shared" si="30"/>
        <v>0</v>
      </c>
      <c r="BV18" s="74">
        <f t="shared" si="31"/>
        <v>69606</v>
      </c>
      <c r="BW18" s="74">
        <f t="shared" si="32"/>
        <v>8345</v>
      </c>
      <c r="BX18" s="74">
        <f t="shared" si="33"/>
        <v>58162</v>
      </c>
      <c r="BY18" s="74">
        <f t="shared" si="34"/>
        <v>3099</v>
      </c>
      <c r="BZ18" s="74">
        <f t="shared" si="35"/>
        <v>0</v>
      </c>
      <c r="CA18" s="74">
        <f t="shared" si="36"/>
        <v>115984</v>
      </c>
      <c r="CB18" s="74">
        <f t="shared" si="37"/>
        <v>80858</v>
      </c>
      <c r="CC18" s="74">
        <f t="shared" si="38"/>
        <v>29580</v>
      </c>
      <c r="CD18" s="74">
        <f t="shared" si="39"/>
        <v>5546</v>
      </c>
      <c r="CE18" s="74">
        <f t="shared" si="40"/>
        <v>0</v>
      </c>
      <c r="CF18" s="75">
        <f t="shared" si="41"/>
        <v>231189</v>
      </c>
      <c r="CG18" s="74">
        <f t="shared" si="42"/>
        <v>0</v>
      </c>
      <c r="CH18" s="74">
        <f t="shared" si="43"/>
        <v>503</v>
      </c>
      <c r="CI18" s="74">
        <f t="shared" si="44"/>
        <v>344607</v>
      </c>
    </row>
    <row r="19" spans="1:87" s="50" customFormat="1" ht="12" customHeight="1">
      <c r="A19" s="53" t="s">
        <v>389</v>
      </c>
      <c r="B19" s="54" t="s">
        <v>413</v>
      </c>
      <c r="C19" s="53" t="s">
        <v>414</v>
      </c>
      <c r="D19" s="74">
        <f t="shared" si="3"/>
        <v>115273</v>
      </c>
      <c r="E19" s="74">
        <f t="shared" si="4"/>
        <v>115273</v>
      </c>
      <c r="F19" s="74">
        <v>0</v>
      </c>
      <c r="G19" s="74">
        <v>112417</v>
      </c>
      <c r="H19" s="74">
        <v>2856</v>
      </c>
      <c r="I19" s="74">
        <v>0</v>
      </c>
      <c r="J19" s="74">
        <v>0</v>
      </c>
      <c r="K19" s="75">
        <v>0</v>
      </c>
      <c r="L19" s="74">
        <f t="shared" si="5"/>
        <v>202242</v>
      </c>
      <c r="M19" s="74">
        <f t="shared" si="6"/>
        <v>60628</v>
      </c>
      <c r="N19" s="74">
        <v>52643</v>
      </c>
      <c r="O19" s="74"/>
      <c r="P19" s="74">
        <v>7985</v>
      </c>
      <c r="Q19" s="74">
        <v>0</v>
      </c>
      <c r="R19" s="74">
        <f t="shared" si="7"/>
        <v>53993</v>
      </c>
      <c r="S19" s="74">
        <v>4111</v>
      </c>
      <c r="T19" s="74">
        <v>42424</v>
      </c>
      <c r="U19" s="74">
        <v>7458</v>
      </c>
      <c r="V19" s="74">
        <v>0</v>
      </c>
      <c r="W19" s="74">
        <f t="shared" si="8"/>
        <v>87621</v>
      </c>
      <c r="X19" s="74">
        <v>10922</v>
      </c>
      <c r="Y19" s="74">
        <v>0</v>
      </c>
      <c r="Z19" s="74">
        <v>12897</v>
      </c>
      <c r="AA19" s="74">
        <v>63802</v>
      </c>
      <c r="AB19" s="75">
        <v>0</v>
      </c>
      <c r="AC19" s="74">
        <v>0</v>
      </c>
      <c r="AD19" s="74">
        <v>0</v>
      </c>
      <c r="AE19" s="74">
        <f t="shared" si="9"/>
        <v>317515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11828</v>
      </c>
      <c r="AO19" s="74">
        <f t="shared" si="13"/>
        <v>11828</v>
      </c>
      <c r="AP19" s="74">
        <v>11828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67580</v>
      </c>
      <c r="BE19" s="74">
        <v>0</v>
      </c>
      <c r="BF19" s="74">
        <v>0</v>
      </c>
      <c r="BG19" s="74">
        <f t="shared" si="16"/>
        <v>11828</v>
      </c>
      <c r="BH19" s="74">
        <f t="shared" si="17"/>
        <v>115273</v>
      </c>
      <c r="BI19" s="74">
        <f t="shared" si="18"/>
        <v>115273</v>
      </c>
      <c r="BJ19" s="74">
        <f t="shared" si="19"/>
        <v>0</v>
      </c>
      <c r="BK19" s="74">
        <f t="shared" si="20"/>
        <v>112417</v>
      </c>
      <c r="BL19" s="74">
        <f t="shared" si="21"/>
        <v>2856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214070</v>
      </c>
      <c r="BQ19" s="74">
        <f t="shared" si="26"/>
        <v>72456</v>
      </c>
      <c r="BR19" s="74">
        <f t="shared" si="27"/>
        <v>64471</v>
      </c>
      <c r="BS19" s="74">
        <f t="shared" si="28"/>
        <v>0</v>
      </c>
      <c r="BT19" s="74">
        <f t="shared" si="29"/>
        <v>7985</v>
      </c>
      <c r="BU19" s="74">
        <f t="shared" si="30"/>
        <v>0</v>
      </c>
      <c r="BV19" s="74">
        <f t="shared" si="31"/>
        <v>53993</v>
      </c>
      <c r="BW19" s="74">
        <f t="shared" si="32"/>
        <v>4111</v>
      </c>
      <c r="BX19" s="74">
        <f t="shared" si="33"/>
        <v>42424</v>
      </c>
      <c r="BY19" s="74">
        <f t="shared" si="34"/>
        <v>7458</v>
      </c>
      <c r="BZ19" s="74">
        <f t="shared" si="35"/>
        <v>0</v>
      </c>
      <c r="CA19" s="74">
        <f t="shared" si="36"/>
        <v>87621</v>
      </c>
      <c r="CB19" s="74">
        <f t="shared" si="37"/>
        <v>10922</v>
      </c>
      <c r="CC19" s="74">
        <f t="shared" si="38"/>
        <v>0</v>
      </c>
      <c r="CD19" s="74">
        <f t="shared" si="39"/>
        <v>12897</v>
      </c>
      <c r="CE19" s="74">
        <f t="shared" si="40"/>
        <v>63802</v>
      </c>
      <c r="CF19" s="75">
        <f t="shared" si="41"/>
        <v>67580</v>
      </c>
      <c r="CG19" s="74">
        <f t="shared" si="42"/>
        <v>0</v>
      </c>
      <c r="CH19" s="74">
        <f t="shared" si="43"/>
        <v>0</v>
      </c>
      <c r="CI19" s="74">
        <f t="shared" si="44"/>
        <v>329343</v>
      </c>
    </row>
    <row r="20" spans="1:87" s="50" customFormat="1" ht="12" customHeight="1">
      <c r="A20" s="53" t="s">
        <v>389</v>
      </c>
      <c r="B20" s="54" t="s">
        <v>415</v>
      </c>
      <c r="C20" s="53" t="s">
        <v>416</v>
      </c>
      <c r="D20" s="74">
        <f t="shared" si="3"/>
        <v>76650</v>
      </c>
      <c r="E20" s="74">
        <f t="shared" si="4"/>
        <v>76650</v>
      </c>
      <c r="F20" s="74">
        <v>0</v>
      </c>
      <c r="G20" s="74">
        <v>76650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426816</v>
      </c>
      <c r="M20" s="74">
        <f t="shared" si="6"/>
        <v>45548</v>
      </c>
      <c r="N20" s="74">
        <v>36762</v>
      </c>
      <c r="O20" s="74">
        <v>0</v>
      </c>
      <c r="P20" s="74">
        <v>0</v>
      </c>
      <c r="Q20" s="74">
        <v>8786</v>
      </c>
      <c r="R20" s="74">
        <f t="shared" si="7"/>
        <v>69674</v>
      </c>
      <c r="S20" s="74">
        <v>0</v>
      </c>
      <c r="T20" s="74">
        <v>55196</v>
      </c>
      <c r="U20" s="74">
        <v>14478</v>
      </c>
      <c r="V20" s="74">
        <v>0</v>
      </c>
      <c r="W20" s="74">
        <f t="shared" si="8"/>
        <v>311594</v>
      </c>
      <c r="X20" s="74">
        <v>63017</v>
      </c>
      <c r="Y20" s="74">
        <v>226702</v>
      </c>
      <c r="Z20" s="74">
        <v>21875</v>
      </c>
      <c r="AA20" s="74">
        <v>0</v>
      </c>
      <c r="AB20" s="75">
        <v>0</v>
      </c>
      <c r="AC20" s="74">
        <v>0</v>
      </c>
      <c r="AD20" s="74">
        <v>0</v>
      </c>
      <c r="AE20" s="74">
        <f t="shared" si="9"/>
        <v>503466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104002</v>
      </c>
      <c r="AO20" s="74">
        <f t="shared" si="13"/>
        <v>6692</v>
      </c>
      <c r="AP20" s="74">
        <v>6692</v>
      </c>
      <c r="AQ20" s="74">
        <v>0</v>
      </c>
      <c r="AR20" s="74">
        <v>0</v>
      </c>
      <c r="AS20" s="74">
        <v>0</v>
      </c>
      <c r="AT20" s="74">
        <f t="shared" si="14"/>
        <v>17930</v>
      </c>
      <c r="AU20" s="74">
        <v>0</v>
      </c>
      <c r="AV20" s="74">
        <v>17930</v>
      </c>
      <c r="AW20" s="74">
        <v>0</v>
      </c>
      <c r="AX20" s="74">
        <v>0</v>
      </c>
      <c r="AY20" s="74">
        <f t="shared" si="15"/>
        <v>79380</v>
      </c>
      <c r="AZ20" s="74">
        <v>0</v>
      </c>
      <c r="BA20" s="74">
        <v>79380</v>
      </c>
      <c r="BB20" s="74">
        <v>0</v>
      </c>
      <c r="BC20" s="74">
        <v>0</v>
      </c>
      <c r="BD20" s="75">
        <v>0</v>
      </c>
      <c r="BE20" s="74">
        <v>0</v>
      </c>
      <c r="BF20" s="74">
        <v>0</v>
      </c>
      <c r="BG20" s="74">
        <f t="shared" si="16"/>
        <v>104002</v>
      </c>
      <c r="BH20" s="74">
        <f t="shared" si="17"/>
        <v>76650</v>
      </c>
      <c r="BI20" s="74">
        <f t="shared" si="18"/>
        <v>76650</v>
      </c>
      <c r="BJ20" s="74">
        <f t="shared" si="19"/>
        <v>0</v>
      </c>
      <c r="BK20" s="74">
        <f t="shared" si="20"/>
        <v>76650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530818</v>
      </c>
      <c r="BQ20" s="74">
        <f t="shared" si="26"/>
        <v>52240</v>
      </c>
      <c r="BR20" s="74">
        <f t="shared" si="27"/>
        <v>43454</v>
      </c>
      <c r="BS20" s="74">
        <f t="shared" si="28"/>
        <v>0</v>
      </c>
      <c r="BT20" s="74">
        <f t="shared" si="29"/>
        <v>0</v>
      </c>
      <c r="BU20" s="74">
        <f t="shared" si="30"/>
        <v>8786</v>
      </c>
      <c r="BV20" s="74">
        <f t="shared" si="31"/>
        <v>87604</v>
      </c>
      <c r="BW20" s="74">
        <f t="shared" si="32"/>
        <v>0</v>
      </c>
      <c r="BX20" s="74">
        <f t="shared" si="33"/>
        <v>73126</v>
      </c>
      <c r="BY20" s="74">
        <f t="shared" si="34"/>
        <v>14478</v>
      </c>
      <c r="BZ20" s="74">
        <f t="shared" si="35"/>
        <v>0</v>
      </c>
      <c r="CA20" s="74">
        <f t="shared" si="36"/>
        <v>390974</v>
      </c>
      <c r="CB20" s="74">
        <f t="shared" si="37"/>
        <v>63017</v>
      </c>
      <c r="CC20" s="74">
        <f t="shared" si="38"/>
        <v>306082</v>
      </c>
      <c r="CD20" s="74">
        <f t="shared" si="39"/>
        <v>21875</v>
      </c>
      <c r="CE20" s="74">
        <f t="shared" si="40"/>
        <v>0</v>
      </c>
      <c r="CF20" s="75">
        <f t="shared" si="41"/>
        <v>0</v>
      </c>
      <c r="CG20" s="74">
        <f t="shared" si="42"/>
        <v>0</v>
      </c>
      <c r="CH20" s="74">
        <f t="shared" si="43"/>
        <v>0</v>
      </c>
      <c r="CI20" s="74">
        <f t="shared" si="44"/>
        <v>607468</v>
      </c>
    </row>
    <row r="21" spans="1:87" s="50" customFormat="1" ht="12" customHeight="1">
      <c r="A21" s="53" t="s">
        <v>389</v>
      </c>
      <c r="B21" s="54" t="s">
        <v>417</v>
      </c>
      <c r="C21" s="53" t="s">
        <v>418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93212</v>
      </c>
      <c r="M21" s="74">
        <f t="shared" si="6"/>
        <v>1427</v>
      </c>
      <c r="N21" s="74">
        <v>1427</v>
      </c>
      <c r="O21" s="74">
        <v>0</v>
      </c>
      <c r="P21" s="74">
        <v>0</v>
      </c>
      <c r="Q21" s="74">
        <v>0</v>
      </c>
      <c r="R21" s="74">
        <f t="shared" si="7"/>
        <v>69246</v>
      </c>
      <c r="S21" s="74">
        <v>0</v>
      </c>
      <c r="T21" s="74">
        <v>63898</v>
      </c>
      <c r="U21" s="74">
        <v>5348</v>
      </c>
      <c r="V21" s="74">
        <v>0</v>
      </c>
      <c r="W21" s="74">
        <f t="shared" si="8"/>
        <v>22539</v>
      </c>
      <c r="X21" s="74">
        <v>16444</v>
      </c>
      <c r="Y21" s="74">
        <v>3515</v>
      </c>
      <c r="Z21" s="74">
        <v>2580</v>
      </c>
      <c r="AA21" s="74">
        <v>0</v>
      </c>
      <c r="AB21" s="75">
        <v>82847</v>
      </c>
      <c r="AC21" s="74">
        <v>0</v>
      </c>
      <c r="AD21" s="74">
        <v>0</v>
      </c>
      <c r="AE21" s="74">
        <f t="shared" si="9"/>
        <v>93212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31642</v>
      </c>
      <c r="AO21" s="74">
        <f t="shared" si="13"/>
        <v>7175</v>
      </c>
      <c r="AP21" s="74">
        <v>7175</v>
      </c>
      <c r="AQ21" s="74">
        <v>0</v>
      </c>
      <c r="AR21" s="74">
        <v>0</v>
      </c>
      <c r="AS21" s="74">
        <v>0</v>
      </c>
      <c r="AT21" s="74">
        <f t="shared" si="14"/>
        <v>12497</v>
      </c>
      <c r="AU21" s="74">
        <v>0</v>
      </c>
      <c r="AV21" s="74">
        <v>12497</v>
      </c>
      <c r="AW21" s="74">
        <v>0</v>
      </c>
      <c r="AX21" s="74">
        <v>0</v>
      </c>
      <c r="AY21" s="74">
        <f t="shared" si="15"/>
        <v>11970</v>
      </c>
      <c r="AZ21" s="74">
        <v>0</v>
      </c>
      <c r="BA21" s="74">
        <v>11805</v>
      </c>
      <c r="BB21" s="74">
        <v>165</v>
      </c>
      <c r="BC21" s="74">
        <v>0</v>
      </c>
      <c r="BD21" s="75">
        <v>30383</v>
      </c>
      <c r="BE21" s="74">
        <v>0</v>
      </c>
      <c r="BF21" s="74">
        <v>0</v>
      </c>
      <c r="BG21" s="74">
        <f t="shared" si="16"/>
        <v>31642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124854</v>
      </c>
      <c r="BQ21" s="74">
        <f t="shared" si="26"/>
        <v>8602</v>
      </c>
      <c r="BR21" s="74">
        <f t="shared" si="27"/>
        <v>8602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81743</v>
      </c>
      <c r="BW21" s="74">
        <f t="shared" si="32"/>
        <v>0</v>
      </c>
      <c r="BX21" s="74">
        <f t="shared" si="33"/>
        <v>76395</v>
      </c>
      <c r="BY21" s="74">
        <f t="shared" si="34"/>
        <v>5348</v>
      </c>
      <c r="BZ21" s="74">
        <f t="shared" si="35"/>
        <v>0</v>
      </c>
      <c r="CA21" s="74">
        <f t="shared" si="36"/>
        <v>34509</v>
      </c>
      <c r="CB21" s="74">
        <f t="shared" si="37"/>
        <v>16444</v>
      </c>
      <c r="CC21" s="74">
        <f t="shared" si="38"/>
        <v>15320</v>
      </c>
      <c r="CD21" s="74">
        <f t="shared" si="39"/>
        <v>2745</v>
      </c>
      <c r="CE21" s="74">
        <f t="shared" si="40"/>
        <v>0</v>
      </c>
      <c r="CF21" s="75">
        <f t="shared" si="41"/>
        <v>113230</v>
      </c>
      <c r="CG21" s="74">
        <f t="shared" si="42"/>
        <v>0</v>
      </c>
      <c r="CH21" s="74">
        <f t="shared" si="43"/>
        <v>0</v>
      </c>
      <c r="CI21" s="74">
        <f t="shared" si="44"/>
        <v>124854</v>
      </c>
    </row>
    <row r="22" spans="1:87" s="50" customFormat="1" ht="12" customHeight="1">
      <c r="A22" s="53" t="s">
        <v>389</v>
      </c>
      <c r="B22" s="54" t="s">
        <v>419</v>
      </c>
      <c r="C22" s="53" t="s">
        <v>420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16763</v>
      </c>
      <c r="M22" s="74">
        <f t="shared" si="6"/>
        <v>0</v>
      </c>
      <c r="N22" s="74">
        <v>0</v>
      </c>
      <c r="O22" s="74">
        <v>0</v>
      </c>
      <c r="P22" s="74">
        <v>0</v>
      </c>
      <c r="Q22" s="74">
        <v>0</v>
      </c>
      <c r="R22" s="74">
        <f t="shared" si="7"/>
        <v>1701</v>
      </c>
      <c r="S22" s="74">
        <v>1701</v>
      </c>
      <c r="T22" s="74">
        <v>0</v>
      </c>
      <c r="U22" s="74">
        <v>0</v>
      </c>
      <c r="V22" s="74">
        <v>0</v>
      </c>
      <c r="W22" s="74">
        <f t="shared" si="8"/>
        <v>15062</v>
      </c>
      <c r="X22" s="74">
        <v>105</v>
      </c>
      <c r="Y22" s="74">
        <v>0</v>
      </c>
      <c r="Z22" s="74">
        <v>0</v>
      </c>
      <c r="AA22" s="74">
        <v>14957</v>
      </c>
      <c r="AB22" s="75">
        <v>13437</v>
      </c>
      <c r="AC22" s="74">
        <v>0</v>
      </c>
      <c r="AD22" s="74">
        <v>3286</v>
      </c>
      <c r="AE22" s="74">
        <f t="shared" si="9"/>
        <v>20049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8926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16763</v>
      </c>
      <c r="BQ22" s="74">
        <f t="shared" si="26"/>
        <v>0</v>
      </c>
      <c r="BR22" s="74">
        <f t="shared" si="27"/>
        <v>0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1701</v>
      </c>
      <c r="BW22" s="74">
        <f t="shared" si="32"/>
        <v>1701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15062</v>
      </c>
      <c r="CB22" s="74">
        <f t="shared" si="37"/>
        <v>105</v>
      </c>
      <c r="CC22" s="74">
        <f t="shared" si="38"/>
        <v>0</v>
      </c>
      <c r="CD22" s="74">
        <f t="shared" si="39"/>
        <v>0</v>
      </c>
      <c r="CE22" s="74">
        <f t="shared" si="40"/>
        <v>14957</v>
      </c>
      <c r="CF22" s="75">
        <f t="shared" si="41"/>
        <v>22363</v>
      </c>
      <c r="CG22" s="74">
        <f t="shared" si="42"/>
        <v>0</v>
      </c>
      <c r="CH22" s="74">
        <f t="shared" si="43"/>
        <v>3286</v>
      </c>
      <c r="CI22" s="74">
        <f t="shared" si="44"/>
        <v>20049</v>
      </c>
    </row>
    <row r="23" spans="1:87" s="50" customFormat="1" ht="12" customHeight="1">
      <c r="A23" s="53" t="s">
        <v>389</v>
      </c>
      <c r="B23" s="54" t="s">
        <v>421</v>
      </c>
      <c r="C23" s="53" t="s">
        <v>422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18874</v>
      </c>
      <c r="M23" s="74">
        <f t="shared" si="6"/>
        <v>307</v>
      </c>
      <c r="N23" s="74">
        <v>0</v>
      </c>
      <c r="O23" s="74">
        <v>0</v>
      </c>
      <c r="P23" s="74">
        <v>0</v>
      </c>
      <c r="Q23" s="74">
        <v>307</v>
      </c>
      <c r="R23" s="74">
        <f t="shared" si="7"/>
        <v>4011</v>
      </c>
      <c r="S23" s="74">
        <v>3599</v>
      </c>
      <c r="T23" s="74">
        <v>0</v>
      </c>
      <c r="U23" s="74">
        <v>412</v>
      </c>
      <c r="V23" s="74">
        <v>0</v>
      </c>
      <c r="W23" s="74">
        <f t="shared" si="8"/>
        <v>14556</v>
      </c>
      <c r="X23" s="74">
        <v>11468</v>
      </c>
      <c r="Y23" s="74">
        <v>0</v>
      </c>
      <c r="Z23" s="74">
        <v>3088</v>
      </c>
      <c r="AA23" s="74">
        <v>0</v>
      </c>
      <c r="AB23" s="75">
        <v>9169</v>
      </c>
      <c r="AC23" s="74">
        <v>0</v>
      </c>
      <c r="AD23" s="74">
        <v>0</v>
      </c>
      <c r="AE23" s="74">
        <f t="shared" si="9"/>
        <v>18874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11737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18874</v>
      </c>
      <c r="BQ23" s="74">
        <f t="shared" si="26"/>
        <v>307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307</v>
      </c>
      <c r="BV23" s="74">
        <f t="shared" si="31"/>
        <v>4011</v>
      </c>
      <c r="BW23" s="74">
        <f t="shared" si="32"/>
        <v>3599</v>
      </c>
      <c r="BX23" s="74">
        <f t="shared" si="33"/>
        <v>0</v>
      </c>
      <c r="BY23" s="74">
        <f t="shared" si="34"/>
        <v>412</v>
      </c>
      <c r="BZ23" s="74">
        <f t="shared" si="35"/>
        <v>0</v>
      </c>
      <c r="CA23" s="74">
        <f t="shared" si="36"/>
        <v>14556</v>
      </c>
      <c r="CB23" s="74">
        <f t="shared" si="37"/>
        <v>11468</v>
      </c>
      <c r="CC23" s="74">
        <f t="shared" si="38"/>
        <v>0</v>
      </c>
      <c r="CD23" s="74">
        <f t="shared" si="39"/>
        <v>3088</v>
      </c>
      <c r="CE23" s="74">
        <f t="shared" si="40"/>
        <v>0</v>
      </c>
      <c r="CF23" s="75">
        <f t="shared" si="41"/>
        <v>20906</v>
      </c>
      <c r="CG23" s="74">
        <f t="shared" si="42"/>
        <v>0</v>
      </c>
      <c r="CH23" s="74">
        <f t="shared" si="43"/>
        <v>0</v>
      </c>
      <c r="CI23" s="74">
        <f t="shared" si="44"/>
        <v>18874</v>
      </c>
    </row>
    <row r="24" spans="1:87" s="50" customFormat="1" ht="12" customHeight="1">
      <c r="A24" s="53" t="s">
        <v>389</v>
      </c>
      <c r="B24" s="54" t="s">
        <v>423</v>
      </c>
      <c r="C24" s="53" t="s">
        <v>424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116330</v>
      </c>
      <c r="M24" s="74">
        <f t="shared" si="6"/>
        <v>77419</v>
      </c>
      <c r="N24" s="74">
        <v>77419</v>
      </c>
      <c r="O24" s="74">
        <v>0</v>
      </c>
      <c r="P24" s="74">
        <v>0</v>
      </c>
      <c r="Q24" s="74">
        <v>0</v>
      </c>
      <c r="R24" s="74">
        <f t="shared" si="7"/>
        <v>2134</v>
      </c>
      <c r="S24" s="74">
        <v>0</v>
      </c>
      <c r="T24" s="74">
        <v>2134</v>
      </c>
      <c r="U24" s="74">
        <v>0</v>
      </c>
      <c r="V24" s="74">
        <v>0</v>
      </c>
      <c r="W24" s="74">
        <f t="shared" si="8"/>
        <v>31317</v>
      </c>
      <c r="X24" s="74">
        <v>21626</v>
      </c>
      <c r="Y24" s="74">
        <v>2134</v>
      </c>
      <c r="Z24" s="74">
        <v>7557</v>
      </c>
      <c r="AA24" s="74">
        <v>0</v>
      </c>
      <c r="AB24" s="75">
        <v>49825</v>
      </c>
      <c r="AC24" s="74">
        <v>5460</v>
      </c>
      <c r="AD24" s="74">
        <v>70365</v>
      </c>
      <c r="AE24" s="74">
        <f t="shared" si="9"/>
        <v>186695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54825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116330</v>
      </c>
      <c r="BQ24" s="74">
        <f t="shared" si="26"/>
        <v>77419</v>
      </c>
      <c r="BR24" s="74">
        <f t="shared" si="27"/>
        <v>77419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2134</v>
      </c>
      <c r="BW24" s="74">
        <f t="shared" si="32"/>
        <v>0</v>
      </c>
      <c r="BX24" s="74">
        <f t="shared" si="33"/>
        <v>2134</v>
      </c>
      <c r="BY24" s="74">
        <f t="shared" si="34"/>
        <v>0</v>
      </c>
      <c r="BZ24" s="74">
        <f t="shared" si="35"/>
        <v>0</v>
      </c>
      <c r="CA24" s="74">
        <f t="shared" si="36"/>
        <v>31317</v>
      </c>
      <c r="CB24" s="74">
        <f t="shared" si="37"/>
        <v>21626</v>
      </c>
      <c r="CC24" s="74">
        <f t="shared" si="38"/>
        <v>2134</v>
      </c>
      <c r="CD24" s="74">
        <f t="shared" si="39"/>
        <v>7557</v>
      </c>
      <c r="CE24" s="74">
        <f t="shared" si="40"/>
        <v>0</v>
      </c>
      <c r="CF24" s="75">
        <f t="shared" si="41"/>
        <v>104650</v>
      </c>
      <c r="CG24" s="74">
        <f t="shared" si="42"/>
        <v>5460</v>
      </c>
      <c r="CH24" s="74">
        <f t="shared" si="43"/>
        <v>70365</v>
      </c>
      <c r="CI24" s="74">
        <f t="shared" si="44"/>
        <v>186695</v>
      </c>
    </row>
    <row r="25" spans="1:87" s="50" customFormat="1" ht="12" customHeight="1">
      <c r="A25" s="53" t="s">
        <v>389</v>
      </c>
      <c r="B25" s="54" t="s">
        <v>425</v>
      </c>
      <c r="C25" s="53" t="s">
        <v>426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10585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10585</v>
      </c>
      <c r="X25" s="74">
        <v>8059</v>
      </c>
      <c r="Y25" s="74">
        <v>2526</v>
      </c>
      <c r="Z25" s="74">
        <v>0</v>
      </c>
      <c r="AA25" s="74">
        <v>0</v>
      </c>
      <c r="AB25" s="75">
        <v>27701</v>
      </c>
      <c r="AC25" s="74">
        <v>0</v>
      </c>
      <c r="AD25" s="74">
        <v>0</v>
      </c>
      <c r="AE25" s="74">
        <f t="shared" si="9"/>
        <v>10585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23794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10585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10585</v>
      </c>
      <c r="CB25" s="74">
        <f t="shared" si="37"/>
        <v>8059</v>
      </c>
      <c r="CC25" s="74">
        <f t="shared" si="38"/>
        <v>2526</v>
      </c>
      <c r="CD25" s="74">
        <f t="shared" si="39"/>
        <v>0</v>
      </c>
      <c r="CE25" s="74">
        <f t="shared" si="40"/>
        <v>0</v>
      </c>
      <c r="CF25" s="75">
        <f t="shared" si="41"/>
        <v>51495</v>
      </c>
      <c r="CG25" s="74">
        <f t="shared" si="42"/>
        <v>0</v>
      </c>
      <c r="CH25" s="74">
        <f t="shared" si="43"/>
        <v>0</v>
      </c>
      <c r="CI25" s="74">
        <f t="shared" si="44"/>
        <v>10585</v>
      </c>
    </row>
    <row r="26" spans="1:87" s="50" customFormat="1" ht="12" customHeight="1">
      <c r="A26" s="53" t="s">
        <v>389</v>
      </c>
      <c r="B26" s="54" t="s">
        <v>427</v>
      </c>
      <c r="C26" s="53" t="s">
        <v>428</v>
      </c>
      <c r="D26" s="74">
        <f t="shared" si="3"/>
        <v>11088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11088</v>
      </c>
      <c r="K26" s="75">
        <v>0</v>
      </c>
      <c r="L26" s="74">
        <f t="shared" si="5"/>
        <v>56894</v>
      </c>
      <c r="M26" s="74">
        <f t="shared" si="6"/>
        <v>8138</v>
      </c>
      <c r="N26" s="74">
        <v>8138</v>
      </c>
      <c r="O26" s="74">
        <v>0</v>
      </c>
      <c r="P26" s="74">
        <v>0</v>
      </c>
      <c r="Q26" s="74">
        <v>0</v>
      </c>
      <c r="R26" s="74">
        <f t="shared" si="7"/>
        <v>3578</v>
      </c>
      <c r="S26" s="74">
        <v>0</v>
      </c>
      <c r="T26" s="74">
        <v>518</v>
      </c>
      <c r="U26" s="74">
        <v>3060</v>
      </c>
      <c r="V26" s="74">
        <v>0</v>
      </c>
      <c r="W26" s="74">
        <f t="shared" si="8"/>
        <v>45178</v>
      </c>
      <c r="X26" s="74">
        <v>43659</v>
      </c>
      <c r="Y26" s="74">
        <v>30</v>
      </c>
      <c r="Z26" s="74">
        <v>1489</v>
      </c>
      <c r="AA26" s="74">
        <v>0</v>
      </c>
      <c r="AB26" s="75">
        <v>40849</v>
      </c>
      <c r="AC26" s="74">
        <v>0</v>
      </c>
      <c r="AD26" s="74">
        <v>4271</v>
      </c>
      <c r="AE26" s="74">
        <f t="shared" si="9"/>
        <v>72253</v>
      </c>
      <c r="AF26" s="74">
        <f t="shared" si="10"/>
        <v>9352</v>
      </c>
      <c r="AG26" s="74">
        <f t="shared" si="11"/>
        <v>9352</v>
      </c>
      <c r="AH26" s="74">
        <v>9352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58384</v>
      </c>
      <c r="AO26" s="74">
        <f t="shared" si="13"/>
        <v>26151</v>
      </c>
      <c r="AP26" s="74">
        <v>26151</v>
      </c>
      <c r="AQ26" s="74">
        <v>0</v>
      </c>
      <c r="AR26" s="74">
        <v>0</v>
      </c>
      <c r="AS26" s="74">
        <v>0</v>
      </c>
      <c r="AT26" s="74">
        <f t="shared" si="14"/>
        <v>27941</v>
      </c>
      <c r="AU26" s="74">
        <v>0</v>
      </c>
      <c r="AV26" s="74">
        <v>27941</v>
      </c>
      <c r="AW26" s="74">
        <v>0</v>
      </c>
      <c r="AX26" s="74">
        <v>0</v>
      </c>
      <c r="AY26" s="74">
        <f t="shared" si="15"/>
        <v>4292</v>
      </c>
      <c r="AZ26" s="74">
        <v>0</v>
      </c>
      <c r="BA26" s="74">
        <v>4292</v>
      </c>
      <c r="BB26" s="74">
        <v>0</v>
      </c>
      <c r="BC26" s="74">
        <v>0</v>
      </c>
      <c r="BD26" s="75">
        <v>0</v>
      </c>
      <c r="BE26" s="74">
        <v>0</v>
      </c>
      <c r="BF26" s="74">
        <v>0</v>
      </c>
      <c r="BG26" s="74">
        <f t="shared" si="16"/>
        <v>67736</v>
      </c>
      <c r="BH26" s="74">
        <f t="shared" si="17"/>
        <v>20440</v>
      </c>
      <c r="BI26" s="74">
        <f t="shared" si="18"/>
        <v>9352</v>
      </c>
      <c r="BJ26" s="74">
        <f t="shared" si="19"/>
        <v>9352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11088</v>
      </c>
      <c r="BO26" s="75">
        <f t="shared" si="24"/>
        <v>0</v>
      </c>
      <c r="BP26" s="74">
        <f t="shared" si="25"/>
        <v>115278</v>
      </c>
      <c r="BQ26" s="74">
        <f t="shared" si="26"/>
        <v>34289</v>
      </c>
      <c r="BR26" s="74">
        <f t="shared" si="27"/>
        <v>34289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31519</v>
      </c>
      <c r="BW26" s="74">
        <f t="shared" si="32"/>
        <v>0</v>
      </c>
      <c r="BX26" s="74">
        <f t="shared" si="33"/>
        <v>28459</v>
      </c>
      <c r="BY26" s="74">
        <f t="shared" si="34"/>
        <v>3060</v>
      </c>
      <c r="BZ26" s="74">
        <f t="shared" si="35"/>
        <v>0</v>
      </c>
      <c r="CA26" s="74">
        <f t="shared" si="36"/>
        <v>49470</v>
      </c>
      <c r="CB26" s="74">
        <f t="shared" si="37"/>
        <v>43659</v>
      </c>
      <c r="CC26" s="74">
        <f t="shared" si="38"/>
        <v>4322</v>
      </c>
      <c r="CD26" s="74">
        <f t="shared" si="39"/>
        <v>1489</v>
      </c>
      <c r="CE26" s="74">
        <f t="shared" si="40"/>
        <v>0</v>
      </c>
      <c r="CF26" s="75">
        <f t="shared" si="41"/>
        <v>40849</v>
      </c>
      <c r="CG26" s="74">
        <f t="shared" si="42"/>
        <v>0</v>
      </c>
      <c r="CH26" s="74">
        <f t="shared" si="43"/>
        <v>4271</v>
      </c>
      <c r="CI26" s="74">
        <f t="shared" si="44"/>
        <v>139989</v>
      </c>
    </row>
    <row r="27" spans="1:87" s="50" customFormat="1" ht="12" customHeight="1">
      <c r="A27" s="53" t="s">
        <v>389</v>
      </c>
      <c r="B27" s="54" t="s">
        <v>429</v>
      </c>
      <c r="C27" s="53" t="s">
        <v>430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30942</v>
      </c>
      <c r="M27" s="74">
        <f t="shared" si="6"/>
        <v>9460</v>
      </c>
      <c r="N27" s="74">
        <v>8336</v>
      </c>
      <c r="O27" s="74">
        <v>0</v>
      </c>
      <c r="P27" s="74">
        <v>562</v>
      </c>
      <c r="Q27" s="74">
        <v>562</v>
      </c>
      <c r="R27" s="74">
        <f t="shared" si="7"/>
        <v>2721</v>
      </c>
      <c r="S27" s="74">
        <v>0</v>
      </c>
      <c r="T27" s="74">
        <v>176</v>
      </c>
      <c r="U27" s="74">
        <v>2545</v>
      </c>
      <c r="V27" s="74">
        <v>0</v>
      </c>
      <c r="W27" s="74">
        <f t="shared" si="8"/>
        <v>18761</v>
      </c>
      <c r="X27" s="74">
        <v>17515</v>
      </c>
      <c r="Y27" s="74">
        <v>0</v>
      </c>
      <c r="Z27" s="74">
        <v>1246</v>
      </c>
      <c r="AA27" s="74">
        <v>0</v>
      </c>
      <c r="AB27" s="75">
        <v>27443</v>
      </c>
      <c r="AC27" s="74">
        <v>0</v>
      </c>
      <c r="AD27" s="74">
        <v>8477</v>
      </c>
      <c r="AE27" s="74">
        <f t="shared" si="9"/>
        <v>39419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16659</v>
      </c>
      <c r="BE27" s="74">
        <v>0</v>
      </c>
      <c r="BF27" s="74">
        <v>5</v>
      </c>
      <c r="BG27" s="74">
        <f t="shared" si="16"/>
        <v>5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30942</v>
      </c>
      <c r="BQ27" s="74">
        <f t="shared" si="26"/>
        <v>9460</v>
      </c>
      <c r="BR27" s="74">
        <f t="shared" si="27"/>
        <v>8336</v>
      </c>
      <c r="BS27" s="74">
        <f t="shared" si="28"/>
        <v>0</v>
      </c>
      <c r="BT27" s="74">
        <f t="shared" si="29"/>
        <v>562</v>
      </c>
      <c r="BU27" s="74">
        <f t="shared" si="30"/>
        <v>562</v>
      </c>
      <c r="BV27" s="74">
        <f t="shared" si="31"/>
        <v>2721</v>
      </c>
      <c r="BW27" s="74">
        <f t="shared" si="32"/>
        <v>0</v>
      </c>
      <c r="BX27" s="74">
        <f t="shared" si="33"/>
        <v>176</v>
      </c>
      <c r="BY27" s="74">
        <f t="shared" si="34"/>
        <v>2545</v>
      </c>
      <c r="BZ27" s="74">
        <f t="shared" si="35"/>
        <v>0</v>
      </c>
      <c r="CA27" s="74">
        <f t="shared" si="36"/>
        <v>18761</v>
      </c>
      <c r="CB27" s="74">
        <f t="shared" si="37"/>
        <v>17515</v>
      </c>
      <c r="CC27" s="74">
        <f t="shared" si="38"/>
        <v>0</v>
      </c>
      <c r="CD27" s="74">
        <f t="shared" si="39"/>
        <v>1246</v>
      </c>
      <c r="CE27" s="74">
        <f t="shared" si="40"/>
        <v>0</v>
      </c>
      <c r="CF27" s="75">
        <f t="shared" si="41"/>
        <v>44102</v>
      </c>
      <c r="CG27" s="74">
        <f t="shared" si="42"/>
        <v>0</v>
      </c>
      <c r="CH27" s="74">
        <f t="shared" si="43"/>
        <v>8482</v>
      </c>
      <c r="CI27" s="74">
        <f t="shared" si="44"/>
        <v>39424</v>
      </c>
    </row>
    <row r="28" spans="1:87" s="50" customFormat="1" ht="12" customHeight="1">
      <c r="A28" s="53" t="s">
        <v>389</v>
      </c>
      <c r="B28" s="54" t="s">
        <v>431</v>
      </c>
      <c r="C28" s="53" t="s">
        <v>432</v>
      </c>
      <c r="D28" s="74">
        <f t="shared" si="3"/>
        <v>4571</v>
      </c>
      <c r="E28" s="74">
        <f t="shared" si="4"/>
        <v>4571</v>
      </c>
      <c r="F28" s="74">
        <v>0</v>
      </c>
      <c r="G28" s="74">
        <v>0</v>
      </c>
      <c r="H28" s="74">
        <v>4571</v>
      </c>
      <c r="I28" s="74">
        <v>0</v>
      </c>
      <c r="J28" s="74">
        <v>0</v>
      </c>
      <c r="K28" s="75">
        <v>0</v>
      </c>
      <c r="L28" s="74">
        <f t="shared" si="5"/>
        <v>21623</v>
      </c>
      <c r="M28" s="74">
        <f t="shared" si="6"/>
        <v>7029</v>
      </c>
      <c r="N28" s="74">
        <v>7029</v>
      </c>
      <c r="O28" s="74">
        <v>0</v>
      </c>
      <c r="P28" s="74">
        <v>0</v>
      </c>
      <c r="Q28" s="74">
        <v>0</v>
      </c>
      <c r="R28" s="74">
        <f t="shared" si="7"/>
        <v>1165</v>
      </c>
      <c r="S28" s="74">
        <v>0</v>
      </c>
      <c r="T28" s="74">
        <v>0</v>
      </c>
      <c r="U28" s="74">
        <v>1165</v>
      </c>
      <c r="V28" s="74">
        <v>0</v>
      </c>
      <c r="W28" s="74">
        <f t="shared" si="8"/>
        <v>13429</v>
      </c>
      <c r="X28" s="74">
        <v>11160</v>
      </c>
      <c r="Y28" s="74">
        <v>0</v>
      </c>
      <c r="Z28" s="74">
        <v>2075</v>
      </c>
      <c r="AA28" s="74">
        <v>194</v>
      </c>
      <c r="AB28" s="75">
        <v>25779</v>
      </c>
      <c r="AC28" s="74">
        <v>0</v>
      </c>
      <c r="AD28" s="74">
        <v>0</v>
      </c>
      <c r="AE28" s="74">
        <f t="shared" si="9"/>
        <v>26194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14300</v>
      </c>
      <c r="BE28" s="74">
        <v>0</v>
      </c>
      <c r="BF28" s="74">
        <v>0</v>
      </c>
      <c r="BG28" s="74">
        <f t="shared" si="16"/>
        <v>0</v>
      </c>
      <c r="BH28" s="74">
        <f t="shared" si="17"/>
        <v>4571</v>
      </c>
      <c r="BI28" s="74">
        <f t="shared" si="18"/>
        <v>4571</v>
      </c>
      <c r="BJ28" s="74">
        <f t="shared" si="19"/>
        <v>0</v>
      </c>
      <c r="BK28" s="74">
        <f t="shared" si="20"/>
        <v>0</v>
      </c>
      <c r="BL28" s="74">
        <f t="shared" si="21"/>
        <v>4571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21623</v>
      </c>
      <c r="BQ28" s="74">
        <f t="shared" si="26"/>
        <v>7029</v>
      </c>
      <c r="BR28" s="74">
        <f t="shared" si="27"/>
        <v>7029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1165</v>
      </c>
      <c r="BW28" s="74">
        <f t="shared" si="32"/>
        <v>0</v>
      </c>
      <c r="BX28" s="74">
        <f t="shared" si="33"/>
        <v>0</v>
      </c>
      <c r="BY28" s="74">
        <f t="shared" si="34"/>
        <v>1165</v>
      </c>
      <c r="BZ28" s="74">
        <f t="shared" si="35"/>
        <v>0</v>
      </c>
      <c r="CA28" s="74">
        <f t="shared" si="36"/>
        <v>13429</v>
      </c>
      <c r="CB28" s="74">
        <f t="shared" si="37"/>
        <v>11160</v>
      </c>
      <c r="CC28" s="74">
        <f t="shared" si="38"/>
        <v>0</v>
      </c>
      <c r="CD28" s="74">
        <f t="shared" si="39"/>
        <v>2075</v>
      </c>
      <c r="CE28" s="74">
        <f t="shared" si="40"/>
        <v>194</v>
      </c>
      <c r="CF28" s="75">
        <f t="shared" si="41"/>
        <v>40079</v>
      </c>
      <c r="CG28" s="74">
        <f t="shared" si="42"/>
        <v>0</v>
      </c>
      <c r="CH28" s="74">
        <f t="shared" si="43"/>
        <v>0</v>
      </c>
      <c r="CI28" s="74">
        <f t="shared" si="44"/>
        <v>26194</v>
      </c>
    </row>
    <row r="29" spans="1:87" s="50" customFormat="1" ht="12" customHeight="1">
      <c r="A29" s="53" t="s">
        <v>389</v>
      </c>
      <c r="B29" s="54" t="s">
        <v>433</v>
      </c>
      <c r="C29" s="53" t="s">
        <v>434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27504</v>
      </c>
      <c r="M29" s="74">
        <f t="shared" si="6"/>
        <v>4647</v>
      </c>
      <c r="N29" s="74">
        <v>4647</v>
      </c>
      <c r="O29" s="74">
        <v>0</v>
      </c>
      <c r="P29" s="74">
        <v>0</v>
      </c>
      <c r="Q29" s="74">
        <v>0</v>
      </c>
      <c r="R29" s="74">
        <f t="shared" si="7"/>
        <v>15443</v>
      </c>
      <c r="S29" s="74">
        <v>15443</v>
      </c>
      <c r="T29" s="74">
        <v>0</v>
      </c>
      <c r="U29" s="74">
        <v>0</v>
      </c>
      <c r="V29" s="74">
        <v>0</v>
      </c>
      <c r="W29" s="74">
        <f t="shared" si="8"/>
        <v>7414</v>
      </c>
      <c r="X29" s="74">
        <v>0</v>
      </c>
      <c r="Y29" s="74">
        <v>0</v>
      </c>
      <c r="Z29" s="74">
        <v>0</v>
      </c>
      <c r="AA29" s="74">
        <v>7414</v>
      </c>
      <c r="AB29" s="75">
        <v>17696</v>
      </c>
      <c r="AC29" s="74">
        <v>0</v>
      </c>
      <c r="AD29" s="74">
        <v>0</v>
      </c>
      <c r="AE29" s="74">
        <f t="shared" si="9"/>
        <v>27504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0</v>
      </c>
      <c r="BE29" s="74">
        <v>0</v>
      </c>
      <c r="BF29" s="74">
        <v>0</v>
      </c>
      <c r="BG29" s="74">
        <f t="shared" si="16"/>
        <v>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27504</v>
      </c>
      <c r="BQ29" s="74">
        <f t="shared" si="26"/>
        <v>4647</v>
      </c>
      <c r="BR29" s="74">
        <f t="shared" si="27"/>
        <v>4647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15443</v>
      </c>
      <c r="BW29" s="74">
        <f t="shared" si="32"/>
        <v>15443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7414</v>
      </c>
      <c r="CB29" s="74">
        <f t="shared" si="37"/>
        <v>0</v>
      </c>
      <c r="CC29" s="74">
        <f t="shared" si="38"/>
        <v>0</v>
      </c>
      <c r="CD29" s="74">
        <f t="shared" si="39"/>
        <v>0</v>
      </c>
      <c r="CE29" s="74">
        <f t="shared" si="40"/>
        <v>7414</v>
      </c>
      <c r="CF29" s="75">
        <f t="shared" si="41"/>
        <v>17696</v>
      </c>
      <c r="CG29" s="74">
        <f t="shared" si="42"/>
        <v>0</v>
      </c>
      <c r="CH29" s="74">
        <f t="shared" si="43"/>
        <v>0</v>
      </c>
      <c r="CI29" s="74">
        <f t="shared" si="44"/>
        <v>27504</v>
      </c>
    </row>
    <row r="30" spans="1:87" s="50" customFormat="1" ht="12" customHeight="1">
      <c r="A30" s="53" t="s">
        <v>389</v>
      </c>
      <c r="B30" s="54" t="s">
        <v>435</v>
      </c>
      <c r="C30" s="53" t="s">
        <v>436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564</v>
      </c>
      <c r="L30" s="74">
        <f t="shared" si="5"/>
        <v>56904</v>
      </c>
      <c r="M30" s="74">
        <f t="shared" si="6"/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7"/>
        <v>1350</v>
      </c>
      <c r="S30" s="74">
        <v>0</v>
      </c>
      <c r="T30" s="74">
        <v>0</v>
      </c>
      <c r="U30" s="74">
        <v>1350</v>
      </c>
      <c r="V30" s="74">
        <v>0</v>
      </c>
      <c r="W30" s="74">
        <f t="shared" si="8"/>
        <v>55554</v>
      </c>
      <c r="X30" s="74">
        <v>55554</v>
      </c>
      <c r="Y30" s="74">
        <v>0</v>
      </c>
      <c r="Z30" s="74">
        <v>0</v>
      </c>
      <c r="AA30" s="74">
        <v>0</v>
      </c>
      <c r="AB30" s="75">
        <v>105915</v>
      </c>
      <c r="AC30" s="74">
        <v>0</v>
      </c>
      <c r="AD30" s="74">
        <v>10401</v>
      </c>
      <c r="AE30" s="74">
        <f t="shared" si="9"/>
        <v>67305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53226</v>
      </c>
      <c r="BE30" s="74">
        <v>0</v>
      </c>
      <c r="BF30" s="74">
        <v>0</v>
      </c>
      <c r="BG30" s="74">
        <f t="shared" si="16"/>
        <v>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564</v>
      </c>
      <c r="BP30" s="74">
        <f t="shared" si="25"/>
        <v>56904</v>
      </c>
      <c r="BQ30" s="74">
        <f t="shared" si="26"/>
        <v>0</v>
      </c>
      <c r="BR30" s="74">
        <f t="shared" si="27"/>
        <v>0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1350</v>
      </c>
      <c r="BW30" s="74">
        <f t="shared" si="32"/>
        <v>0</v>
      </c>
      <c r="BX30" s="74">
        <f t="shared" si="33"/>
        <v>0</v>
      </c>
      <c r="BY30" s="74">
        <f t="shared" si="34"/>
        <v>1350</v>
      </c>
      <c r="BZ30" s="74">
        <f t="shared" si="35"/>
        <v>0</v>
      </c>
      <c r="CA30" s="74">
        <f t="shared" si="36"/>
        <v>55554</v>
      </c>
      <c r="CB30" s="74">
        <f t="shared" si="37"/>
        <v>55554</v>
      </c>
      <c r="CC30" s="74">
        <f t="shared" si="38"/>
        <v>0</v>
      </c>
      <c r="CD30" s="74">
        <f t="shared" si="39"/>
        <v>0</v>
      </c>
      <c r="CE30" s="74">
        <f t="shared" si="40"/>
        <v>0</v>
      </c>
      <c r="CF30" s="75">
        <f t="shared" si="41"/>
        <v>159141</v>
      </c>
      <c r="CG30" s="74">
        <f t="shared" si="42"/>
        <v>0</v>
      </c>
      <c r="CH30" s="74">
        <f t="shared" si="43"/>
        <v>10401</v>
      </c>
      <c r="CI30" s="74">
        <f t="shared" si="44"/>
        <v>67305</v>
      </c>
    </row>
    <row r="31" spans="1:87" s="50" customFormat="1" ht="12" customHeight="1">
      <c r="A31" s="53" t="s">
        <v>389</v>
      </c>
      <c r="B31" s="54" t="s">
        <v>437</v>
      </c>
      <c r="C31" s="53" t="s">
        <v>438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17143</v>
      </c>
      <c r="L31" s="74">
        <f t="shared" si="5"/>
        <v>43054</v>
      </c>
      <c r="M31" s="74">
        <f t="shared" si="6"/>
        <v>785</v>
      </c>
      <c r="N31" s="74">
        <v>785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42269</v>
      </c>
      <c r="X31" s="74">
        <v>42269</v>
      </c>
      <c r="Y31" s="74">
        <v>0</v>
      </c>
      <c r="Z31" s="74">
        <v>0</v>
      </c>
      <c r="AA31" s="74">
        <v>0</v>
      </c>
      <c r="AB31" s="75">
        <v>90542</v>
      </c>
      <c r="AC31" s="74">
        <v>0</v>
      </c>
      <c r="AD31" s="74">
        <v>0</v>
      </c>
      <c r="AE31" s="74">
        <f t="shared" si="9"/>
        <v>43054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356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44368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17499</v>
      </c>
      <c r="BP31" s="74">
        <f t="shared" si="25"/>
        <v>43054</v>
      </c>
      <c r="BQ31" s="74">
        <f t="shared" si="26"/>
        <v>785</v>
      </c>
      <c r="BR31" s="74">
        <f t="shared" si="27"/>
        <v>785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0</v>
      </c>
      <c r="BW31" s="74">
        <f t="shared" si="32"/>
        <v>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42269</v>
      </c>
      <c r="CB31" s="74">
        <f t="shared" si="37"/>
        <v>42269</v>
      </c>
      <c r="CC31" s="74">
        <f t="shared" si="38"/>
        <v>0</v>
      </c>
      <c r="CD31" s="74">
        <f t="shared" si="39"/>
        <v>0</v>
      </c>
      <c r="CE31" s="74">
        <f t="shared" si="40"/>
        <v>0</v>
      </c>
      <c r="CF31" s="75">
        <f t="shared" si="41"/>
        <v>134910</v>
      </c>
      <c r="CG31" s="74">
        <f t="shared" si="42"/>
        <v>0</v>
      </c>
      <c r="CH31" s="74">
        <f t="shared" si="43"/>
        <v>0</v>
      </c>
      <c r="CI31" s="74">
        <f t="shared" si="44"/>
        <v>43054</v>
      </c>
    </row>
    <row r="32" spans="1:87" s="50" customFormat="1" ht="12" customHeight="1">
      <c r="A32" s="53" t="s">
        <v>389</v>
      </c>
      <c r="B32" s="54" t="s">
        <v>439</v>
      </c>
      <c r="C32" s="53" t="s">
        <v>440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2854</v>
      </c>
      <c r="L32" s="74">
        <f t="shared" si="5"/>
        <v>12066</v>
      </c>
      <c r="M32" s="74">
        <f t="shared" si="6"/>
        <v>265</v>
      </c>
      <c r="N32" s="74">
        <v>265</v>
      </c>
      <c r="O32" s="74">
        <v>0</v>
      </c>
      <c r="P32" s="74">
        <v>0</v>
      </c>
      <c r="Q32" s="74">
        <v>0</v>
      </c>
      <c r="R32" s="74">
        <f t="shared" si="7"/>
        <v>0</v>
      </c>
      <c r="S32" s="74">
        <v>0</v>
      </c>
      <c r="T32" s="74">
        <v>0</v>
      </c>
      <c r="U32" s="74">
        <v>0</v>
      </c>
      <c r="V32" s="74">
        <v>0</v>
      </c>
      <c r="W32" s="74">
        <f t="shared" si="8"/>
        <v>11801</v>
      </c>
      <c r="X32" s="74">
        <v>9943</v>
      </c>
      <c r="Y32" s="74">
        <v>0</v>
      </c>
      <c r="Z32" s="74">
        <v>1858</v>
      </c>
      <c r="AA32" s="74">
        <v>0</v>
      </c>
      <c r="AB32" s="75">
        <v>14404</v>
      </c>
      <c r="AC32" s="74">
        <v>0</v>
      </c>
      <c r="AD32" s="74">
        <v>0</v>
      </c>
      <c r="AE32" s="74">
        <f t="shared" si="9"/>
        <v>12066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79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/>
      <c r="BD32" s="75">
        <v>9744</v>
      </c>
      <c r="BE32" s="74">
        <v>0</v>
      </c>
      <c r="BF32" s="74">
        <v>0</v>
      </c>
      <c r="BG32" s="74">
        <f t="shared" si="16"/>
        <v>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2933</v>
      </c>
      <c r="BP32" s="74">
        <f t="shared" si="25"/>
        <v>12066</v>
      </c>
      <c r="BQ32" s="74">
        <f t="shared" si="26"/>
        <v>265</v>
      </c>
      <c r="BR32" s="74">
        <f t="shared" si="27"/>
        <v>265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0</v>
      </c>
      <c r="BW32" s="74">
        <f t="shared" si="32"/>
        <v>0</v>
      </c>
      <c r="BX32" s="74">
        <f t="shared" si="33"/>
        <v>0</v>
      </c>
      <c r="BY32" s="74">
        <f t="shared" si="34"/>
        <v>0</v>
      </c>
      <c r="BZ32" s="74">
        <f t="shared" si="35"/>
        <v>0</v>
      </c>
      <c r="CA32" s="74">
        <f t="shared" si="36"/>
        <v>11801</v>
      </c>
      <c r="CB32" s="74">
        <f t="shared" si="37"/>
        <v>9943</v>
      </c>
      <c r="CC32" s="74">
        <f t="shared" si="38"/>
        <v>0</v>
      </c>
      <c r="CD32" s="74">
        <f t="shared" si="39"/>
        <v>1858</v>
      </c>
      <c r="CE32" s="74">
        <f t="shared" si="40"/>
        <v>0</v>
      </c>
      <c r="CF32" s="75">
        <f t="shared" si="41"/>
        <v>24148</v>
      </c>
      <c r="CG32" s="74">
        <f t="shared" si="42"/>
        <v>0</v>
      </c>
      <c r="CH32" s="74">
        <f t="shared" si="43"/>
        <v>0</v>
      </c>
      <c r="CI32" s="74">
        <f t="shared" si="44"/>
        <v>12066</v>
      </c>
    </row>
    <row r="33" spans="1:87" s="50" customFormat="1" ht="12" customHeight="1">
      <c r="A33" s="53" t="s">
        <v>389</v>
      </c>
      <c r="B33" s="54" t="s">
        <v>441</v>
      </c>
      <c r="C33" s="53" t="s">
        <v>442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0</v>
      </c>
      <c r="M33" s="74">
        <f t="shared" si="6"/>
        <v>0</v>
      </c>
      <c r="N33" s="74">
        <v>0</v>
      </c>
      <c r="O33" s="74">
        <v>0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0</v>
      </c>
      <c r="AC33" s="74">
        <v>0</v>
      </c>
      <c r="AD33" s="74">
        <v>0</v>
      </c>
      <c r="AE33" s="74">
        <f t="shared" si="9"/>
        <v>0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227477</v>
      </c>
      <c r="AO33" s="74">
        <f t="shared" si="13"/>
        <v>37537</v>
      </c>
      <c r="AP33" s="74">
        <v>37537</v>
      </c>
      <c r="AQ33" s="74">
        <v>0</v>
      </c>
      <c r="AR33" s="74">
        <v>0</v>
      </c>
      <c r="AS33" s="74">
        <v>0</v>
      </c>
      <c r="AT33" s="74">
        <f t="shared" si="14"/>
        <v>188290</v>
      </c>
      <c r="AU33" s="74">
        <v>0</v>
      </c>
      <c r="AV33" s="74">
        <v>187809</v>
      </c>
      <c r="AW33" s="74">
        <v>481</v>
      </c>
      <c r="AX33" s="74">
        <v>0</v>
      </c>
      <c r="AY33" s="74">
        <f t="shared" si="15"/>
        <v>1650</v>
      </c>
      <c r="AZ33" s="74">
        <v>1650</v>
      </c>
      <c r="BA33" s="74">
        <v>0</v>
      </c>
      <c r="BB33" s="74">
        <v>0</v>
      </c>
      <c r="BC33" s="74">
        <v>0</v>
      </c>
      <c r="BD33" s="75">
        <v>0</v>
      </c>
      <c r="BE33" s="74">
        <v>0</v>
      </c>
      <c r="BF33" s="74">
        <v>0</v>
      </c>
      <c r="BG33" s="74">
        <f t="shared" si="16"/>
        <v>227477</v>
      </c>
      <c r="BH33" s="74">
        <f aca="true" t="shared" si="45" ref="BH33:BH42">SUM(D33,AF33)</f>
        <v>0</v>
      </c>
      <c r="BI33" s="74">
        <f aca="true" t="shared" si="46" ref="BI33:BI42">SUM(E33,AG33)</f>
        <v>0</v>
      </c>
      <c r="BJ33" s="74">
        <f aca="true" t="shared" si="47" ref="BJ33:BJ42">SUM(F33,AH33)</f>
        <v>0</v>
      </c>
      <c r="BK33" s="74">
        <f aca="true" t="shared" si="48" ref="BK33:BK42">SUM(G33,AI33)</f>
        <v>0</v>
      </c>
      <c r="BL33" s="74">
        <f aca="true" t="shared" si="49" ref="BL33:BL42">SUM(H33,AJ33)</f>
        <v>0</v>
      </c>
      <c r="BM33" s="74">
        <f aca="true" t="shared" si="50" ref="BM33:BM42">SUM(I33,AK33)</f>
        <v>0</v>
      </c>
      <c r="BN33" s="74">
        <f aca="true" t="shared" si="51" ref="BN33:BN42">SUM(J33,AL33)</f>
        <v>0</v>
      </c>
      <c r="BO33" s="75">
        <v>0</v>
      </c>
      <c r="BP33" s="74">
        <f aca="true" t="shared" si="52" ref="BP33:BP42">SUM(L33,AN33)</f>
        <v>227477</v>
      </c>
      <c r="BQ33" s="74">
        <f aca="true" t="shared" si="53" ref="BQ33:BQ42">SUM(M33,AO33)</f>
        <v>37537</v>
      </c>
      <c r="BR33" s="74">
        <f aca="true" t="shared" si="54" ref="BR33:BR42">SUM(N33,AP33)</f>
        <v>37537</v>
      </c>
      <c r="BS33" s="74">
        <f aca="true" t="shared" si="55" ref="BS33:BS42">SUM(O33,AQ33)</f>
        <v>0</v>
      </c>
      <c r="BT33" s="74">
        <f aca="true" t="shared" si="56" ref="BT33:BT42">SUM(P33,AR33)</f>
        <v>0</v>
      </c>
      <c r="BU33" s="74">
        <f aca="true" t="shared" si="57" ref="BU33:BU42">SUM(Q33,AS33)</f>
        <v>0</v>
      </c>
      <c r="BV33" s="74">
        <f aca="true" t="shared" si="58" ref="BV33:BV42">SUM(R33,AT33)</f>
        <v>188290</v>
      </c>
      <c r="BW33" s="74">
        <f aca="true" t="shared" si="59" ref="BW33:BW42">SUM(S33,AU33)</f>
        <v>0</v>
      </c>
      <c r="BX33" s="74">
        <f aca="true" t="shared" si="60" ref="BX33:BX42">SUM(T33,AV33)</f>
        <v>187809</v>
      </c>
      <c r="BY33" s="74">
        <f aca="true" t="shared" si="61" ref="BY33:BY42">SUM(U33,AW33)</f>
        <v>481</v>
      </c>
      <c r="BZ33" s="74">
        <f aca="true" t="shared" si="62" ref="BZ33:BZ42">SUM(V33,AX33)</f>
        <v>0</v>
      </c>
      <c r="CA33" s="74">
        <f aca="true" t="shared" si="63" ref="CA33:CA42">SUM(W33,AY33)</f>
        <v>1650</v>
      </c>
      <c r="CB33" s="74">
        <f aca="true" t="shared" si="64" ref="CB33:CB42">SUM(X33,AZ33)</f>
        <v>1650</v>
      </c>
      <c r="CC33" s="74">
        <f aca="true" t="shared" si="65" ref="CC33:CC42">SUM(Y33,BA33)</f>
        <v>0</v>
      </c>
      <c r="CD33" s="74">
        <f aca="true" t="shared" si="66" ref="CD33:CD42">SUM(Z33,BB33)</f>
        <v>0</v>
      </c>
      <c r="CE33" s="74">
        <f aca="true" t="shared" si="67" ref="CE33:CE42">SUM(AA33,BC33)</f>
        <v>0</v>
      </c>
      <c r="CF33" s="75">
        <v>0</v>
      </c>
      <c r="CG33" s="74">
        <f aca="true" t="shared" si="68" ref="CG33:CG42">SUM(AC33,BE33)</f>
        <v>0</v>
      </c>
      <c r="CH33" s="74">
        <f aca="true" t="shared" si="69" ref="CH33:CH42">SUM(AD33,BF33)</f>
        <v>0</v>
      </c>
      <c r="CI33" s="74">
        <f aca="true" t="shared" si="70" ref="CI33:CI42">SUM(AE33,BG33)</f>
        <v>227477</v>
      </c>
    </row>
    <row r="34" spans="1:87" s="50" customFormat="1" ht="12" customHeight="1">
      <c r="A34" s="53" t="s">
        <v>389</v>
      </c>
      <c r="B34" s="54" t="s">
        <v>443</v>
      </c>
      <c r="C34" s="53" t="s">
        <v>444</v>
      </c>
      <c r="D34" s="74">
        <f t="shared" si="3"/>
        <v>14007</v>
      </c>
      <c r="E34" s="74">
        <f t="shared" si="4"/>
        <v>14007</v>
      </c>
      <c r="F34" s="74">
        <v>0</v>
      </c>
      <c r="G34" s="74">
        <v>0</v>
      </c>
      <c r="H34" s="74">
        <v>14007</v>
      </c>
      <c r="I34" s="74">
        <v>0</v>
      </c>
      <c r="J34" s="74">
        <v>0</v>
      </c>
      <c r="K34" s="75">
        <v>0</v>
      </c>
      <c r="L34" s="74">
        <f t="shared" si="5"/>
        <v>89493</v>
      </c>
      <c r="M34" s="74">
        <f t="shared" si="6"/>
        <v>49903</v>
      </c>
      <c r="N34" s="74">
        <v>0</v>
      </c>
      <c r="O34" s="74">
        <v>44891</v>
      </c>
      <c r="P34" s="74">
        <v>0</v>
      </c>
      <c r="Q34" s="74">
        <v>5012</v>
      </c>
      <c r="R34" s="74">
        <f t="shared" si="7"/>
        <v>32950</v>
      </c>
      <c r="S34" s="74">
        <v>0</v>
      </c>
      <c r="T34" s="74">
        <v>0</v>
      </c>
      <c r="U34" s="74">
        <v>32950</v>
      </c>
      <c r="V34" s="74">
        <v>0</v>
      </c>
      <c r="W34" s="74">
        <f t="shared" si="8"/>
        <v>6640</v>
      </c>
      <c r="X34" s="74">
        <v>0</v>
      </c>
      <c r="Y34" s="74">
        <v>0</v>
      </c>
      <c r="Z34" s="74">
        <v>6640</v>
      </c>
      <c r="AA34" s="74">
        <v>0</v>
      </c>
      <c r="AB34" s="75">
        <v>0</v>
      </c>
      <c r="AC34" s="74">
        <v>0</v>
      </c>
      <c r="AD34" s="74">
        <v>0</v>
      </c>
      <c r="AE34" s="74">
        <f t="shared" si="9"/>
        <v>103500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0</v>
      </c>
      <c r="BE34" s="74">
        <v>0</v>
      </c>
      <c r="BF34" s="74">
        <v>0</v>
      </c>
      <c r="BG34" s="74">
        <f t="shared" si="16"/>
        <v>0</v>
      </c>
      <c r="BH34" s="74">
        <f t="shared" si="45"/>
        <v>14007</v>
      </c>
      <c r="BI34" s="74">
        <f t="shared" si="46"/>
        <v>14007</v>
      </c>
      <c r="BJ34" s="74">
        <f t="shared" si="47"/>
        <v>0</v>
      </c>
      <c r="BK34" s="74">
        <f t="shared" si="48"/>
        <v>0</v>
      </c>
      <c r="BL34" s="74">
        <f t="shared" si="49"/>
        <v>14007</v>
      </c>
      <c r="BM34" s="74">
        <f t="shared" si="50"/>
        <v>0</v>
      </c>
      <c r="BN34" s="74">
        <f t="shared" si="51"/>
        <v>0</v>
      </c>
      <c r="BO34" s="75">
        <v>0</v>
      </c>
      <c r="BP34" s="74">
        <f t="shared" si="52"/>
        <v>89493</v>
      </c>
      <c r="BQ34" s="74">
        <f t="shared" si="53"/>
        <v>49903</v>
      </c>
      <c r="BR34" s="74">
        <f t="shared" si="54"/>
        <v>0</v>
      </c>
      <c r="BS34" s="74">
        <f t="shared" si="55"/>
        <v>44891</v>
      </c>
      <c r="BT34" s="74">
        <f t="shared" si="56"/>
        <v>0</v>
      </c>
      <c r="BU34" s="74">
        <f t="shared" si="57"/>
        <v>5012</v>
      </c>
      <c r="BV34" s="74">
        <f t="shared" si="58"/>
        <v>32950</v>
      </c>
      <c r="BW34" s="74">
        <f t="shared" si="59"/>
        <v>0</v>
      </c>
      <c r="BX34" s="74">
        <f t="shared" si="60"/>
        <v>0</v>
      </c>
      <c r="BY34" s="74">
        <f t="shared" si="61"/>
        <v>32950</v>
      </c>
      <c r="BZ34" s="74">
        <f t="shared" si="62"/>
        <v>0</v>
      </c>
      <c r="CA34" s="74">
        <f t="shared" si="63"/>
        <v>6640</v>
      </c>
      <c r="CB34" s="74">
        <f t="shared" si="64"/>
        <v>0</v>
      </c>
      <c r="CC34" s="74">
        <f t="shared" si="65"/>
        <v>0</v>
      </c>
      <c r="CD34" s="74">
        <f t="shared" si="66"/>
        <v>6640</v>
      </c>
      <c r="CE34" s="74">
        <f t="shared" si="67"/>
        <v>0</v>
      </c>
      <c r="CF34" s="75">
        <v>0</v>
      </c>
      <c r="CG34" s="74">
        <f t="shared" si="68"/>
        <v>0</v>
      </c>
      <c r="CH34" s="74">
        <f t="shared" si="69"/>
        <v>0</v>
      </c>
      <c r="CI34" s="74">
        <f t="shared" si="70"/>
        <v>103500</v>
      </c>
    </row>
    <row r="35" spans="1:87" s="50" customFormat="1" ht="12" customHeight="1">
      <c r="A35" s="53" t="s">
        <v>389</v>
      </c>
      <c r="B35" s="54" t="s">
        <v>445</v>
      </c>
      <c r="C35" s="53" t="s">
        <v>446</v>
      </c>
      <c r="D35" s="74">
        <f t="shared" si="3"/>
        <v>646879</v>
      </c>
      <c r="E35" s="74">
        <f t="shared" si="4"/>
        <v>646879</v>
      </c>
      <c r="F35" s="74">
        <v>0</v>
      </c>
      <c r="G35" s="74">
        <v>1408</v>
      </c>
      <c r="H35" s="74">
        <v>645471</v>
      </c>
      <c r="I35" s="74">
        <v>0</v>
      </c>
      <c r="J35" s="74">
        <v>0</v>
      </c>
      <c r="K35" s="75">
        <v>0</v>
      </c>
      <c r="L35" s="74">
        <f t="shared" si="5"/>
        <v>523251</v>
      </c>
      <c r="M35" s="74">
        <f t="shared" si="6"/>
        <v>118896</v>
      </c>
      <c r="N35" s="74">
        <v>28307</v>
      </c>
      <c r="O35" s="74">
        <v>0</v>
      </c>
      <c r="P35" s="74">
        <v>81396</v>
      </c>
      <c r="Q35" s="74">
        <v>9193</v>
      </c>
      <c r="R35" s="74">
        <f t="shared" si="7"/>
        <v>288933</v>
      </c>
      <c r="S35" s="74">
        <v>0</v>
      </c>
      <c r="T35" s="74">
        <v>278672</v>
      </c>
      <c r="U35" s="74">
        <v>10261</v>
      </c>
      <c r="V35" s="74">
        <v>0</v>
      </c>
      <c r="W35" s="74">
        <f t="shared" si="8"/>
        <v>113516</v>
      </c>
      <c r="X35" s="74">
        <v>0</v>
      </c>
      <c r="Y35" s="74">
        <v>92856</v>
      </c>
      <c r="Z35" s="74">
        <v>0</v>
      </c>
      <c r="AA35" s="74">
        <v>20660</v>
      </c>
      <c r="AB35" s="75">
        <v>0</v>
      </c>
      <c r="AC35" s="74">
        <v>1906</v>
      </c>
      <c r="AD35" s="74">
        <v>0</v>
      </c>
      <c r="AE35" s="74">
        <f t="shared" si="9"/>
        <v>1170130</v>
      </c>
      <c r="AF35" s="74">
        <f t="shared" si="10"/>
        <v>1665</v>
      </c>
      <c r="AG35" s="74">
        <f t="shared" si="11"/>
        <v>1665</v>
      </c>
      <c r="AH35" s="74">
        <v>0</v>
      </c>
      <c r="AI35" s="74">
        <v>1665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220432</v>
      </c>
      <c r="AO35" s="74">
        <f t="shared" si="13"/>
        <v>72006</v>
      </c>
      <c r="AP35" s="74">
        <v>11463</v>
      </c>
      <c r="AQ35" s="74">
        <v>0</v>
      </c>
      <c r="AR35" s="74">
        <v>60543</v>
      </c>
      <c r="AS35" s="74">
        <v>0</v>
      </c>
      <c r="AT35" s="74">
        <f t="shared" si="14"/>
        <v>135310</v>
      </c>
      <c r="AU35" s="74">
        <v>0</v>
      </c>
      <c r="AV35" s="74">
        <v>135310</v>
      </c>
      <c r="AW35" s="74">
        <v>0</v>
      </c>
      <c r="AX35" s="74">
        <v>0</v>
      </c>
      <c r="AY35" s="74">
        <f t="shared" si="15"/>
        <v>12566</v>
      </c>
      <c r="AZ35" s="74">
        <v>0</v>
      </c>
      <c r="BA35" s="74">
        <v>0</v>
      </c>
      <c r="BB35" s="74">
        <v>0</v>
      </c>
      <c r="BC35" s="74">
        <v>12566</v>
      </c>
      <c r="BD35" s="75">
        <v>0</v>
      </c>
      <c r="BE35" s="74">
        <v>550</v>
      </c>
      <c r="BF35" s="74">
        <v>0</v>
      </c>
      <c r="BG35" s="74">
        <f t="shared" si="16"/>
        <v>222097</v>
      </c>
      <c r="BH35" s="74">
        <f t="shared" si="45"/>
        <v>648544</v>
      </c>
      <c r="BI35" s="74">
        <f t="shared" si="46"/>
        <v>648544</v>
      </c>
      <c r="BJ35" s="74">
        <f t="shared" si="47"/>
        <v>0</v>
      </c>
      <c r="BK35" s="74">
        <f t="shared" si="48"/>
        <v>3073</v>
      </c>
      <c r="BL35" s="74">
        <f t="shared" si="49"/>
        <v>645471</v>
      </c>
      <c r="BM35" s="74">
        <f t="shared" si="50"/>
        <v>0</v>
      </c>
      <c r="BN35" s="74">
        <f t="shared" si="51"/>
        <v>0</v>
      </c>
      <c r="BO35" s="75">
        <v>0</v>
      </c>
      <c r="BP35" s="74">
        <f t="shared" si="52"/>
        <v>743683</v>
      </c>
      <c r="BQ35" s="74">
        <f t="shared" si="53"/>
        <v>190902</v>
      </c>
      <c r="BR35" s="74">
        <f t="shared" si="54"/>
        <v>39770</v>
      </c>
      <c r="BS35" s="74">
        <f t="shared" si="55"/>
        <v>0</v>
      </c>
      <c r="BT35" s="74">
        <f t="shared" si="56"/>
        <v>141939</v>
      </c>
      <c r="BU35" s="74">
        <f t="shared" si="57"/>
        <v>9193</v>
      </c>
      <c r="BV35" s="74">
        <f t="shared" si="58"/>
        <v>424243</v>
      </c>
      <c r="BW35" s="74">
        <f t="shared" si="59"/>
        <v>0</v>
      </c>
      <c r="BX35" s="74">
        <f t="shared" si="60"/>
        <v>413982</v>
      </c>
      <c r="BY35" s="74">
        <f t="shared" si="61"/>
        <v>10261</v>
      </c>
      <c r="BZ35" s="74">
        <f t="shared" si="62"/>
        <v>0</v>
      </c>
      <c r="CA35" s="74">
        <f t="shared" si="63"/>
        <v>126082</v>
      </c>
      <c r="CB35" s="74">
        <f t="shared" si="64"/>
        <v>0</v>
      </c>
      <c r="CC35" s="74">
        <f t="shared" si="65"/>
        <v>92856</v>
      </c>
      <c r="CD35" s="74">
        <f t="shared" si="66"/>
        <v>0</v>
      </c>
      <c r="CE35" s="74">
        <f t="shared" si="67"/>
        <v>33226</v>
      </c>
      <c r="CF35" s="75">
        <v>0</v>
      </c>
      <c r="CG35" s="74">
        <f t="shared" si="68"/>
        <v>2456</v>
      </c>
      <c r="CH35" s="74">
        <f t="shared" si="69"/>
        <v>0</v>
      </c>
      <c r="CI35" s="74">
        <f t="shared" si="70"/>
        <v>1392227</v>
      </c>
    </row>
    <row r="36" spans="1:87" s="50" customFormat="1" ht="12" customHeight="1">
      <c r="A36" s="53" t="s">
        <v>389</v>
      </c>
      <c r="B36" s="54" t="s">
        <v>447</v>
      </c>
      <c r="C36" s="53" t="s">
        <v>448</v>
      </c>
      <c r="D36" s="74">
        <f t="shared" si="3"/>
        <v>146282</v>
      </c>
      <c r="E36" s="74">
        <f t="shared" si="4"/>
        <v>146282</v>
      </c>
      <c r="F36" s="74">
        <v>0</v>
      </c>
      <c r="G36" s="74">
        <v>146282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689227</v>
      </c>
      <c r="M36" s="74">
        <f t="shared" si="6"/>
        <v>115632</v>
      </c>
      <c r="N36" s="74">
        <v>115632</v>
      </c>
      <c r="O36" s="74">
        <v>0</v>
      </c>
      <c r="P36" s="74">
        <v>0</v>
      </c>
      <c r="Q36" s="74">
        <v>0</v>
      </c>
      <c r="R36" s="74">
        <f t="shared" si="7"/>
        <v>345158</v>
      </c>
      <c r="S36" s="74">
        <v>0</v>
      </c>
      <c r="T36" s="74">
        <v>337364</v>
      </c>
      <c r="U36" s="74">
        <v>7794</v>
      </c>
      <c r="V36" s="74">
        <v>0</v>
      </c>
      <c r="W36" s="74">
        <f t="shared" si="8"/>
        <v>228437</v>
      </c>
      <c r="X36" s="74">
        <v>0</v>
      </c>
      <c r="Y36" s="74">
        <v>213249</v>
      </c>
      <c r="Z36" s="74">
        <v>15188</v>
      </c>
      <c r="AA36" s="74">
        <v>0</v>
      </c>
      <c r="AB36" s="75">
        <v>0</v>
      </c>
      <c r="AC36" s="74">
        <v>0</v>
      </c>
      <c r="AD36" s="74">
        <v>0</v>
      </c>
      <c r="AE36" s="74">
        <f t="shared" si="9"/>
        <v>835509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280715</v>
      </c>
      <c r="AO36" s="74">
        <f t="shared" si="13"/>
        <v>30363</v>
      </c>
      <c r="AP36" s="74">
        <v>30363</v>
      </c>
      <c r="AQ36" s="74">
        <v>0</v>
      </c>
      <c r="AR36" s="74">
        <v>0</v>
      </c>
      <c r="AS36" s="74">
        <v>0</v>
      </c>
      <c r="AT36" s="74">
        <f t="shared" si="14"/>
        <v>5103</v>
      </c>
      <c r="AU36" s="74">
        <v>0</v>
      </c>
      <c r="AV36" s="74">
        <v>5103</v>
      </c>
      <c r="AW36" s="74">
        <v>0</v>
      </c>
      <c r="AX36" s="74">
        <v>0</v>
      </c>
      <c r="AY36" s="74">
        <f t="shared" si="15"/>
        <v>245249</v>
      </c>
      <c r="AZ36" s="74">
        <v>0</v>
      </c>
      <c r="BA36" s="74">
        <v>245249</v>
      </c>
      <c r="BB36" s="74">
        <v>0</v>
      </c>
      <c r="BC36" s="74">
        <v>0</v>
      </c>
      <c r="BD36" s="75">
        <v>0</v>
      </c>
      <c r="BE36" s="74">
        <v>0</v>
      </c>
      <c r="BF36" s="74">
        <v>0</v>
      </c>
      <c r="BG36" s="74">
        <f t="shared" si="16"/>
        <v>280715</v>
      </c>
      <c r="BH36" s="74">
        <f t="shared" si="45"/>
        <v>146282</v>
      </c>
      <c r="BI36" s="74">
        <f t="shared" si="46"/>
        <v>146282</v>
      </c>
      <c r="BJ36" s="74">
        <f t="shared" si="47"/>
        <v>0</v>
      </c>
      <c r="BK36" s="74">
        <f t="shared" si="48"/>
        <v>146282</v>
      </c>
      <c r="BL36" s="74">
        <f t="shared" si="49"/>
        <v>0</v>
      </c>
      <c r="BM36" s="74">
        <f t="shared" si="50"/>
        <v>0</v>
      </c>
      <c r="BN36" s="74">
        <f t="shared" si="51"/>
        <v>0</v>
      </c>
      <c r="BO36" s="75">
        <v>0</v>
      </c>
      <c r="BP36" s="74">
        <f t="shared" si="52"/>
        <v>969942</v>
      </c>
      <c r="BQ36" s="74">
        <f t="shared" si="53"/>
        <v>145995</v>
      </c>
      <c r="BR36" s="74">
        <f t="shared" si="54"/>
        <v>145995</v>
      </c>
      <c r="BS36" s="74">
        <f t="shared" si="55"/>
        <v>0</v>
      </c>
      <c r="BT36" s="74">
        <f t="shared" si="56"/>
        <v>0</v>
      </c>
      <c r="BU36" s="74">
        <f t="shared" si="57"/>
        <v>0</v>
      </c>
      <c r="BV36" s="74">
        <f t="shared" si="58"/>
        <v>350261</v>
      </c>
      <c r="BW36" s="74">
        <f t="shared" si="59"/>
        <v>0</v>
      </c>
      <c r="BX36" s="74">
        <f t="shared" si="60"/>
        <v>342467</v>
      </c>
      <c r="BY36" s="74">
        <f t="shared" si="61"/>
        <v>7794</v>
      </c>
      <c r="BZ36" s="74">
        <f t="shared" si="62"/>
        <v>0</v>
      </c>
      <c r="CA36" s="74">
        <f t="shared" si="63"/>
        <v>473686</v>
      </c>
      <c r="CB36" s="74">
        <f t="shared" si="64"/>
        <v>0</v>
      </c>
      <c r="CC36" s="74">
        <f t="shared" si="65"/>
        <v>458498</v>
      </c>
      <c r="CD36" s="74">
        <f t="shared" si="66"/>
        <v>15188</v>
      </c>
      <c r="CE36" s="74">
        <f t="shared" si="67"/>
        <v>0</v>
      </c>
      <c r="CF36" s="75">
        <v>0</v>
      </c>
      <c r="CG36" s="74">
        <f t="shared" si="68"/>
        <v>0</v>
      </c>
      <c r="CH36" s="74">
        <f t="shared" si="69"/>
        <v>0</v>
      </c>
      <c r="CI36" s="74">
        <f t="shared" si="70"/>
        <v>1116224</v>
      </c>
    </row>
    <row r="37" spans="1:87" s="50" customFormat="1" ht="12" customHeight="1">
      <c r="A37" s="53" t="s">
        <v>389</v>
      </c>
      <c r="B37" s="54" t="s">
        <v>449</v>
      </c>
      <c r="C37" s="53" t="s">
        <v>450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0</v>
      </c>
      <c r="M37" s="74">
        <f t="shared" si="6"/>
        <v>0</v>
      </c>
      <c r="N37" s="74">
        <v>0</v>
      </c>
      <c r="O37" s="74">
        <v>0</v>
      </c>
      <c r="P37" s="74">
        <v>0</v>
      </c>
      <c r="Q37" s="74">
        <v>0</v>
      </c>
      <c r="R37" s="74">
        <f t="shared" si="7"/>
        <v>0</v>
      </c>
      <c r="S37" s="74">
        <v>0</v>
      </c>
      <c r="T37" s="74">
        <v>0</v>
      </c>
      <c r="U37" s="74">
        <v>0</v>
      </c>
      <c r="V37" s="74">
        <v>0</v>
      </c>
      <c r="W37" s="74">
        <f t="shared" si="8"/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f t="shared" si="9"/>
        <v>0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338549</v>
      </c>
      <c r="AO37" s="74">
        <f t="shared" si="13"/>
        <v>92314</v>
      </c>
      <c r="AP37" s="74">
        <v>92314</v>
      </c>
      <c r="AQ37" s="74">
        <v>0</v>
      </c>
      <c r="AR37" s="74">
        <v>0</v>
      </c>
      <c r="AS37" s="74">
        <v>0</v>
      </c>
      <c r="AT37" s="74">
        <f t="shared" si="14"/>
        <v>232213</v>
      </c>
      <c r="AU37" s="74">
        <v>0</v>
      </c>
      <c r="AV37" s="74">
        <v>226888</v>
      </c>
      <c r="AW37" s="74">
        <v>5325</v>
      </c>
      <c r="AX37" s="74">
        <v>0</v>
      </c>
      <c r="AY37" s="74">
        <f t="shared" si="15"/>
        <v>14022</v>
      </c>
      <c r="AZ37" s="74">
        <v>0</v>
      </c>
      <c r="BA37" s="74">
        <v>12143</v>
      </c>
      <c r="BB37" s="74">
        <v>1879</v>
      </c>
      <c r="BC37" s="74">
        <v>0</v>
      </c>
      <c r="BD37" s="75">
        <v>0</v>
      </c>
      <c r="BE37" s="74">
        <v>0</v>
      </c>
      <c r="BF37" s="74">
        <v>0</v>
      </c>
      <c r="BG37" s="74">
        <f t="shared" si="16"/>
        <v>338549</v>
      </c>
      <c r="BH37" s="74">
        <f t="shared" si="45"/>
        <v>0</v>
      </c>
      <c r="BI37" s="74">
        <f t="shared" si="46"/>
        <v>0</v>
      </c>
      <c r="BJ37" s="74">
        <f t="shared" si="47"/>
        <v>0</v>
      </c>
      <c r="BK37" s="74">
        <f t="shared" si="48"/>
        <v>0</v>
      </c>
      <c r="BL37" s="74">
        <f t="shared" si="49"/>
        <v>0</v>
      </c>
      <c r="BM37" s="74">
        <f t="shared" si="50"/>
        <v>0</v>
      </c>
      <c r="BN37" s="74">
        <f t="shared" si="51"/>
        <v>0</v>
      </c>
      <c r="BO37" s="75">
        <v>0</v>
      </c>
      <c r="BP37" s="74">
        <f t="shared" si="52"/>
        <v>338549</v>
      </c>
      <c r="BQ37" s="74">
        <f t="shared" si="53"/>
        <v>92314</v>
      </c>
      <c r="BR37" s="74">
        <f t="shared" si="54"/>
        <v>92314</v>
      </c>
      <c r="BS37" s="74">
        <f t="shared" si="55"/>
        <v>0</v>
      </c>
      <c r="BT37" s="74">
        <f t="shared" si="56"/>
        <v>0</v>
      </c>
      <c r="BU37" s="74">
        <f t="shared" si="57"/>
        <v>0</v>
      </c>
      <c r="BV37" s="74">
        <f t="shared" si="58"/>
        <v>232213</v>
      </c>
      <c r="BW37" s="74">
        <f t="shared" si="59"/>
        <v>0</v>
      </c>
      <c r="BX37" s="74">
        <f t="shared" si="60"/>
        <v>226888</v>
      </c>
      <c r="BY37" s="74">
        <f t="shared" si="61"/>
        <v>5325</v>
      </c>
      <c r="BZ37" s="74">
        <f t="shared" si="62"/>
        <v>0</v>
      </c>
      <c r="CA37" s="74">
        <f t="shared" si="63"/>
        <v>14022</v>
      </c>
      <c r="CB37" s="74">
        <f t="shared" si="64"/>
        <v>0</v>
      </c>
      <c r="CC37" s="74">
        <f t="shared" si="65"/>
        <v>12143</v>
      </c>
      <c r="CD37" s="74">
        <f t="shared" si="66"/>
        <v>1879</v>
      </c>
      <c r="CE37" s="74">
        <f t="shared" si="67"/>
        <v>0</v>
      </c>
      <c r="CF37" s="75">
        <v>0</v>
      </c>
      <c r="CG37" s="74">
        <f t="shared" si="68"/>
        <v>0</v>
      </c>
      <c r="CH37" s="74">
        <f t="shared" si="69"/>
        <v>0</v>
      </c>
      <c r="CI37" s="74">
        <f t="shared" si="70"/>
        <v>338549</v>
      </c>
    </row>
    <row r="38" spans="1:87" s="50" customFormat="1" ht="12" customHeight="1">
      <c r="A38" s="53" t="s">
        <v>389</v>
      </c>
      <c r="B38" s="54" t="s">
        <v>451</v>
      </c>
      <c r="C38" s="53" t="s">
        <v>452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371391</v>
      </c>
      <c r="M38" s="74">
        <f t="shared" si="6"/>
        <v>53915</v>
      </c>
      <c r="N38" s="74">
        <v>0</v>
      </c>
      <c r="O38" s="74">
        <v>0</v>
      </c>
      <c r="P38" s="74">
        <v>53915</v>
      </c>
      <c r="Q38" s="74">
        <v>0</v>
      </c>
      <c r="R38" s="74">
        <f t="shared" si="7"/>
        <v>219004</v>
      </c>
      <c r="S38" s="74">
        <v>0</v>
      </c>
      <c r="T38" s="74">
        <v>219004</v>
      </c>
      <c r="U38" s="74">
        <v>0</v>
      </c>
      <c r="V38" s="74">
        <v>0</v>
      </c>
      <c r="W38" s="74">
        <f t="shared" si="8"/>
        <v>98472</v>
      </c>
      <c r="X38" s="74">
        <v>0</v>
      </c>
      <c r="Y38" s="74">
        <v>98472</v>
      </c>
      <c r="Z38" s="74">
        <v>0</v>
      </c>
      <c r="AA38" s="74">
        <v>0</v>
      </c>
      <c r="AB38" s="75">
        <v>0</v>
      </c>
      <c r="AC38" s="74">
        <v>0</v>
      </c>
      <c r="AD38" s="74">
        <v>9614</v>
      </c>
      <c r="AE38" s="74">
        <f t="shared" si="9"/>
        <v>381005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267541</v>
      </c>
      <c r="AO38" s="74">
        <f t="shared" si="13"/>
        <v>18207</v>
      </c>
      <c r="AP38" s="74">
        <v>0</v>
      </c>
      <c r="AQ38" s="74">
        <v>0</v>
      </c>
      <c r="AR38" s="74">
        <v>18207</v>
      </c>
      <c r="AS38" s="74">
        <v>0</v>
      </c>
      <c r="AT38" s="74">
        <f t="shared" si="14"/>
        <v>172933</v>
      </c>
      <c r="AU38" s="74">
        <v>0</v>
      </c>
      <c r="AV38" s="74">
        <v>172933</v>
      </c>
      <c r="AW38" s="74">
        <v>0</v>
      </c>
      <c r="AX38" s="74">
        <v>0</v>
      </c>
      <c r="AY38" s="74">
        <f t="shared" si="15"/>
        <v>76401</v>
      </c>
      <c r="AZ38" s="74">
        <v>0</v>
      </c>
      <c r="BA38" s="74">
        <v>76401</v>
      </c>
      <c r="BB38" s="74">
        <v>0</v>
      </c>
      <c r="BC38" s="74">
        <v>0</v>
      </c>
      <c r="BD38" s="75">
        <v>0</v>
      </c>
      <c r="BE38" s="74">
        <v>0</v>
      </c>
      <c r="BF38" s="74">
        <v>3518</v>
      </c>
      <c r="BG38" s="74">
        <f t="shared" si="16"/>
        <v>271059</v>
      </c>
      <c r="BH38" s="74">
        <f t="shared" si="45"/>
        <v>0</v>
      </c>
      <c r="BI38" s="74">
        <f t="shared" si="46"/>
        <v>0</v>
      </c>
      <c r="BJ38" s="74">
        <f t="shared" si="47"/>
        <v>0</v>
      </c>
      <c r="BK38" s="74">
        <f t="shared" si="48"/>
        <v>0</v>
      </c>
      <c r="BL38" s="74">
        <f t="shared" si="49"/>
        <v>0</v>
      </c>
      <c r="BM38" s="74">
        <f t="shared" si="50"/>
        <v>0</v>
      </c>
      <c r="BN38" s="74">
        <f t="shared" si="51"/>
        <v>0</v>
      </c>
      <c r="BO38" s="75">
        <v>0</v>
      </c>
      <c r="BP38" s="74">
        <f t="shared" si="52"/>
        <v>638932</v>
      </c>
      <c r="BQ38" s="74">
        <f t="shared" si="53"/>
        <v>72122</v>
      </c>
      <c r="BR38" s="74">
        <f t="shared" si="54"/>
        <v>0</v>
      </c>
      <c r="BS38" s="74">
        <f t="shared" si="55"/>
        <v>0</v>
      </c>
      <c r="BT38" s="74">
        <f t="shared" si="56"/>
        <v>72122</v>
      </c>
      <c r="BU38" s="74">
        <f t="shared" si="57"/>
        <v>0</v>
      </c>
      <c r="BV38" s="74">
        <f t="shared" si="58"/>
        <v>391937</v>
      </c>
      <c r="BW38" s="74">
        <f t="shared" si="59"/>
        <v>0</v>
      </c>
      <c r="BX38" s="74">
        <f t="shared" si="60"/>
        <v>391937</v>
      </c>
      <c r="BY38" s="74">
        <f t="shared" si="61"/>
        <v>0</v>
      </c>
      <c r="BZ38" s="74">
        <f t="shared" si="62"/>
        <v>0</v>
      </c>
      <c r="CA38" s="74">
        <f t="shared" si="63"/>
        <v>174873</v>
      </c>
      <c r="CB38" s="74">
        <f t="shared" si="64"/>
        <v>0</v>
      </c>
      <c r="CC38" s="74">
        <f t="shared" si="65"/>
        <v>174873</v>
      </c>
      <c r="CD38" s="74">
        <f t="shared" si="66"/>
        <v>0</v>
      </c>
      <c r="CE38" s="74">
        <f t="shared" si="67"/>
        <v>0</v>
      </c>
      <c r="CF38" s="75">
        <v>0</v>
      </c>
      <c r="CG38" s="74">
        <f t="shared" si="68"/>
        <v>0</v>
      </c>
      <c r="CH38" s="74">
        <f t="shared" si="69"/>
        <v>13132</v>
      </c>
      <c r="CI38" s="74">
        <f t="shared" si="70"/>
        <v>652064</v>
      </c>
    </row>
    <row r="39" spans="1:87" s="50" customFormat="1" ht="12" customHeight="1">
      <c r="A39" s="53" t="s">
        <v>389</v>
      </c>
      <c r="B39" s="54" t="s">
        <v>453</v>
      </c>
      <c r="C39" s="53" t="s">
        <v>454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565966</v>
      </c>
      <c r="M39" s="74">
        <f t="shared" si="6"/>
        <v>9190</v>
      </c>
      <c r="N39" s="74">
        <v>9190</v>
      </c>
      <c r="O39" s="74">
        <v>0</v>
      </c>
      <c r="P39" s="74">
        <v>0</v>
      </c>
      <c r="Q39" s="74">
        <v>0</v>
      </c>
      <c r="R39" s="74">
        <f t="shared" si="7"/>
        <v>411593</v>
      </c>
      <c r="S39" s="74">
        <v>0</v>
      </c>
      <c r="T39" s="74">
        <v>411593</v>
      </c>
      <c r="U39" s="74">
        <v>0</v>
      </c>
      <c r="V39" s="74">
        <v>0</v>
      </c>
      <c r="W39" s="74">
        <f t="shared" si="8"/>
        <v>145183</v>
      </c>
      <c r="X39" s="74">
        <v>105923</v>
      </c>
      <c r="Y39" s="74">
        <v>22641</v>
      </c>
      <c r="Z39" s="74">
        <v>16619</v>
      </c>
      <c r="AA39" s="74">
        <v>0</v>
      </c>
      <c r="AB39" s="75">
        <v>0</v>
      </c>
      <c r="AC39" s="74">
        <v>0</v>
      </c>
      <c r="AD39" s="74">
        <v>0</v>
      </c>
      <c r="AE39" s="74">
        <f t="shared" si="9"/>
        <v>565966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182659</v>
      </c>
      <c r="AO39" s="74">
        <f t="shared" si="13"/>
        <v>41420</v>
      </c>
      <c r="AP39" s="74">
        <v>41420</v>
      </c>
      <c r="AQ39" s="74">
        <v>0</v>
      </c>
      <c r="AR39" s="74">
        <v>0</v>
      </c>
      <c r="AS39" s="74">
        <v>0</v>
      </c>
      <c r="AT39" s="74">
        <f t="shared" si="14"/>
        <v>72142</v>
      </c>
      <c r="AU39" s="74">
        <v>0</v>
      </c>
      <c r="AV39" s="74">
        <v>72142</v>
      </c>
      <c r="AW39" s="74">
        <v>0</v>
      </c>
      <c r="AX39" s="74">
        <v>0</v>
      </c>
      <c r="AY39" s="74">
        <f t="shared" si="15"/>
        <v>69097</v>
      </c>
      <c r="AZ39" s="74">
        <v>0</v>
      </c>
      <c r="BA39" s="74">
        <v>68147</v>
      </c>
      <c r="BB39" s="74">
        <v>950</v>
      </c>
      <c r="BC39" s="74">
        <v>0</v>
      </c>
      <c r="BD39" s="75">
        <v>0</v>
      </c>
      <c r="BE39" s="74">
        <v>0</v>
      </c>
      <c r="BF39" s="74">
        <v>0</v>
      </c>
      <c r="BG39" s="74">
        <f t="shared" si="16"/>
        <v>182659</v>
      </c>
      <c r="BH39" s="74">
        <f t="shared" si="45"/>
        <v>0</v>
      </c>
      <c r="BI39" s="74">
        <f t="shared" si="46"/>
        <v>0</v>
      </c>
      <c r="BJ39" s="74">
        <f t="shared" si="47"/>
        <v>0</v>
      </c>
      <c r="BK39" s="74">
        <f t="shared" si="48"/>
        <v>0</v>
      </c>
      <c r="BL39" s="74">
        <f t="shared" si="49"/>
        <v>0</v>
      </c>
      <c r="BM39" s="74">
        <f t="shared" si="50"/>
        <v>0</v>
      </c>
      <c r="BN39" s="74">
        <f t="shared" si="51"/>
        <v>0</v>
      </c>
      <c r="BO39" s="75">
        <v>0</v>
      </c>
      <c r="BP39" s="74">
        <f t="shared" si="52"/>
        <v>748625</v>
      </c>
      <c r="BQ39" s="74">
        <f t="shared" si="53"/>
        <v>50610</v>
      </c>
      <c r="BR39" s="74">
        <f t="shared" si="54"/>
        <v>50610</v>
      </c>
      <c r="BS39" s="74">
        <f t="shared" si="55"/>
        <v>0</v>
      </c>
      <c r="BT39" s="74">
        <f t="shared" si="56"/>
        <v>0</v>
      </c>
      <c r="BU39" s="74">
        <f t="shared" si="57"/>
        <v>0</v>
      </c>
      <c r="BV39" s="74">
        <f t="shared" si="58"/>
        <v>483735</v>
      </c>
      <c r="BW39" s="74">
        <f t="shared" si="59"/>
        <v>0</v>
      </c>
      <c r="BX39" s="74">
        <f t="shared" si="60"/>
        <v>483735</v>
      </c>
      <c r="BY39" s="74">
        <f t="shared" si="61"/>
        <v>0</v>
      </c>
      <c r="BZ39" s="74">
        <f t="shared" si="62"/>
        <v>0</v>
      </c>
      <c r="CA39" s="74">
        <f t="shared" si="63"/>
        <v>214280</v>
      </c>
      <c r="CB39" s="74">
        <f t="shared" si="64"/>
        <v>105923</v>
      </c>
      <c r="CC39" s="74">
        <f t="shared" si="65"/>
        <v>90788</v>
      </c>
      <c r="CD39" s="74">
        <f t="shared" si="66"/>
        <v>17569</v>
      </c>
      <c r="CE39" s="74">
        <f t="shared" si="67"/>
        <v>0</v>
      </c>
      <c r="CF39" s="75">
        <v>0</v>
      </c>
      <c r="CG39" s="74">
        <f t="shared" si="68"/>
        <v>0</v>
      </c>
      <c r="CH39" s="74">
        <f t="shared" si="69"/>
        <v>0</v>
      </c>
      <c r="CI39" s="74">
        <f t="shared" si="70"/>
        <v>748625</v>
      </c>
    </row>
    <row r="40" spans="1:87" s="50" customFormat="1" ht="12" customHeight="1">
      <c r="A40" s="53" t="s">
        <v>389</v>
      </c>
      <c r="B40" s="54" t="s">
        <v>455</v>
      </c>
      <c r="C40" s="53" t="s">
        <v>456</v>
      </c>
      <c r="D40" s="74">
        <f t="shared" si="3"/>
        <v>0</v>
      </c>
      <c r="E40" s="74">
        <f t="shared" si="4"/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t="shared" si="5"/>
        <v>0</v>
      </c>
      <c r="M40" s="74">
        <f t="shared" si="6"/>
        <v>0</v>
      </c>
      <c r="N40" s="74">
        <v>0</v>
      </c>
      <c r="O40" s="74">
        <v>0</v>
      </c>
      <c r="P40" s="74">
        <v>0</v>
      </c>
      <c r="Q40" s="74">
        <v>0</v>
      </c>
      <c r="R40" s="74">
        <f t="shared" si="7"/>
        <v>0</v>
      </c>
      <c r="S40" s="74">
        <v>0</v>
      </c>
      <c r="T40" s="74">
        <v>0</v>
      </c>
      <c r="U40" s="74">
        <v>0</v>
      </c>
      <c r="V40" s="74">
        <v>0</v>
      </c>
      <c r="W40" s="74">
        <f t="shared" si="8"/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f t="shared" si="9"/>
        <v>0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278628</v>
      </c>
      <c r="AO40" s="74">
        <f t="shared" si="13"/>
        <v>93548</v>
      </c>
      <c r="AP40" s="74">
        <v>93548</v>
      </c>
      <c r="AQ40" s="74">
        <v>0</v>
      </c>
      <c r="AR40" s="74">
        <v>0</v>
      </c>
      <c r="AS40" s="74">
        <v>0</v>
      </c>
      <c r="AT40" s="74">
        <f t="shared" si="14"/>
        <v>155081</v>
      </c>
      <c r="AU40" s="74">
        <v>0</v>
      </c>
      <c r="AV40" s="74">
        <v>155081</v>
      </c>
      <c r="AW40" s="74">
        <v>0</v>
      </c>
      <c r="AX40" s="74">
        <v>0</v>
      </c>
      <c r="AY40" s="74">
        <f t="shared" si="15"/>
        <v>29999</v>
      </c>
      <c r="AZ40" s="74">
        <v>0</v>
      </c>
      <c r="BA40" s="74">
        <v>29999</v>
      </c>
      <c r="BB40" s="74">
        <v>0</v>
      </c>
      <c r="BC40" s="74">
        <v>0</v>
      </c>
      <c r="BD40" s="75">
        <v>0</v>
      </c>
      <c r="BE40" s="74">
        <v>0</v>
      </c>
      <c r="BF40" s="74">
        <v>0</v>
      </c>
      <c r="BG40" s="74">
        <f t="shared" si="16"/>
        <v>278628</v>
      </c>
      <c r="BH40" s="74">
        <f t="shared" si="45"/>
        <v>0</v>
      </c>
      <c r="BI40" s="74">
        <f t="shared" si="46"/>
        <v>0</v>
      </c>
      <c r="BJ40" s="74">
        <f t="shared" si="47"/>
        <v>0</v>
      </c>
      <c r="BK40" s="74">
        <f t="shared" si="48"/>
        <v>0</v>
      </c>
      <c r="BL40" s="74">
        <f t="shared" si="49"/>
        <v>0</v>
      </c>
      <c r="BM40" s="74">
        <f t="shared" si="50"/>
        <v>0</v>
      </c>
      <c r="BN40" s="74">
        <f t="shared" si="51"/>
        <v>0</v>
      </c>
      <c r="BO40" s="75">
        <v>0</v>
      </c>
      <c r="BP40" s="74">
        <f t="shared" si="52"/>
        <v>278628</v>
      </c>
      <c r="BQ40" s="74">
        <f t="shared" si="53"/>
        <v>93548</v>
      </c>
      <c r="BR40" s="74">
        <f t="shared" si="54"/>
        <v>93548</v>
      </c>
      <c r="BS40" s="74">
        <f t="shared" si="55"/>
        <v>0</v>
      </c>
      <c r="BT40" s="74">
        <f t="shared" si="56"/>
        <v>0</v>
      </c>
      <c r="BU40" s="74">
        <f t="shared" si="57"/>
        <v>0</v>
      </c>
      <c r="BV40" s="74">
        <f t="shared" si="58"/>
        <v>155081</v>
      </c>
      <c r="BW40" s="74">
        <f t="shared" si="59"/>
        <v>0</v>
      </c>
      <c r="BX40" s="74">
        <f t="shared" si="60"/>
        <v>155081</v>
      </c>
      <c r="BY40" s="74">
        <f t="shared" si="61"/>
        <v>0</v>
      </c>
      <c r="BZ40" s="74">
        <f t="shared" si="62"/>
        <v>0</v>
      </c>
      <c r="CA40" s="74">
        <f t="shared" si="63"/>
        <v>29999</v>
      </c>
      <c r="CB40" s="74">
        <f t="shared" si="64"/>
        <v>0</v>
      </c>
      <c r="CC40" s="74">
        <f t="shared" si="65"/>
        <v>29999</v>
      </c>
      <c r="CD40" s="74">
        <f t="shared" si="66"/>
        <v>0</v>
      </c>
      <c r="CE40" s="74">
        <f t="shared" si="67"/>
        <v>0</v>
      </c>
      <c r="CF40" s="75">
        <v>0</v>
      </c>
      <c r="CG40" s="74">
        <f t="shared" si="68"/>
        <v>0</v>
      </c>
      <c r="CH40" s="74">
        <f t="shared" si="69"/>
        <v>0</v>
      </c>
      <c r="CI40" s="74">
        <f t="shared" si="70"/>
        <v>278628</v>
      </c>
    </row>
    <row r="41" spans="1:87" s="50" customFormat="1" ht="12" customHeight="1">
      <c r="A41" s="53" t="s">
        <v>389</v>
      </c>
      <c r="B41" s="54" t="s">
        <v>457</v>
      </c>
      <c r="C41" s="53" t="s">
        <v>458</v>
      </c>
      <c r="D41" s="74">
        <f t="shared" si="3"/>
        <v>0</v>
      </c>
      <c r="E41" s="74">
        <f t="shared" si="4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5"/>
        <v>0</v>
      </c>
      <c r="M41" s="74">
        <f t="shared" si="6"/>
        <v>0</v>
      </c>
      <c r="N41" s="74">
        <v>0</v>
      </c>
      <c r="O41" s="74">
        <v>0</v>
      </c>
      <c r="P41" s="74">
        <v>0</v>
      </c>
      <c r="Q41" s="74">
        <v>0</v>
      </c>
      <c r="R41" s="74">
        <f t="shared" si="7"/>
        <v>0</v>
      </c>
      <c r="S41" s="74">
        <v>0</v>
      </c>
      <c r="T41" s="74">
        <v>0</v>
      </c>
      <c r="U41" s="74">
        <v>0</v>
      </c>
      <c r="V41" s="74">
        <v>0</v>
      </c>
      <c r="W41" s="74">
        <f t="shared" si="8"/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f t="shared" si="9"/>
        <v>0</v>
      </c>
      <c r="AF41" s="74">
        <f t="shared" si="10"/>
        <v>0</v>
      </c>
      <c r="AG41" s="74">
        <f t="shared" si="11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12"/>
        <v>24207</v>
      </c>
      <c r="AO41" s="74">
        <f t="shared" si="13"/>
        <v>18740</v>
      </c>
      <c r="AP41" s="74">
        <v>18630</v>
      </c>
      <c r="AQ41" s="74">
        <v>0</v>
      </c>
      <c r="AR41" s="74">
        <v>110</v>
      </c>
      <c r="AS41" s="74">
        <v>0</v>
      </c>
      <c r="AT41" s="74">
        <f t="shared" si="14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15"/>
        <v>5467</v>
      </c>
      <c r="AZ41" s="74">
        <v>0</v>
      </c>
      <c r="BA41" s="74">
        <v>5467</v>
      </c>
      <c r="BB41" s="74">
        <v>0</v>
      </c>
      <c r="BC41" s="74">
        <v>0</v>
      </c>
      <c r="BD41" s="75">
        <v>0</v>
      </c>
      <c r="BE41" s="74">
        <v>0</v>
      </c>
      <c r="BF41" s="74">
        <v>9365</v>
      </c>
      <c r="BG41" s="74">
        <f t="shared" si="16"/>
        <v>33572</v>
      </c>
      <c r="BH41" s="74">
        <f t="shared" si="45"/>
        <v>0</v>
      </c>
      <c r="BI41" s="74">
        <f t="shared" si="46"/>
        <v>0</v>
      </c>
      <c r="BJ41" s="74">
        <f t="shared" si="47"/>
        <v>0</v>
      </c>
      <c r="BK41" s="74">
        <f t="shared" si="48"/>
        <v>0</v>
      </c>
      <c r="BL41" s="74">
        <f t="shared" si="49"/>
        <v>0</v>
      </c>
      <c r="BM41" s="74">
        <f t="shared" si="50"/>
        <v>0</v>
      </c>
      <c r="BN41" s="74">
        <f t="shared" si="51"/>
        <v>0</v>
      </c>
      <c r="BO41" s="75">
        <v>0</v>
      </c>
      <c r="BP41" s="74">
        <f t="shared" si="52"/>
        <v>24207</v>
      </c>
      <c r="BQ41" s="74">
        <f t="shared" si="53"/>
        <v>18740</v>
      </c>
      <c r="BR41" s="74">
        <f t="shared" si="54"/>
        <v>18630</v>
      </c>
      <c r="BS41" s="74">
        <f t="shared" si="55"/>
        <v>0</v>
      </c>
      <c r="BT41" s="74">
        <f t="shared" si="56"/>
        <v>110</v>
      </c>
      <c r="BU41" s="74">
        <f t="shared" si="57"/>
        <v>0</v>
      </c>
      <c r="BV41" s="74">
        <f t="shared" si="58"/>
        <v>0</v>
      </c>
      <c r="BW41" s="74">
        <f t="shared" si="59"/>
        <v>0</v>
      </c>
      <c r="BX41" s="74">
        <f t="shared" si="60"/>
        <v>0</v>
      </c>
      <c r="BY41" s="74">
        <f t="shared" si="61"/>
        <v>0</v>
      </c>
      <c r="BZ41" s="74">
        <f t="shared" si="62"/>
        <v>0</v>
      </c>
      <c r="CA41" s="74">
        <f t="shared" si="63"/>
        <v>5467</v>
      </c>
      <c r="CB41" s="74">
        <f t="shared" si="64"/>
        <v>0</v>
      </c>
      <c r="CC41" s="74">
        <f t="shared" si="65"/>
        <v>5467</v>
      </c>
      <c r="CD41" s="74">
        <f t="shared" si="66"/>
        <v>0</v>
      </c>
      <c r="CE41" s="74">
        <f t="shared" si="67"/>
        <v>0</v>
      </c>
      <c r="CF41" s="75">
        <v>0</v>
      </c>
      <c r="CG41" s="74">
        <f t="shared" si="68"/>
        <v>0</v>
      </c>
      <c r="CH41" s="74">
        <f t="shared" si="69"/>
        <v>9365</v>
      </c>
      <c r="CI41" s="74">
        <f t="shared" si="70"/>
        <v>33572</v>
      </c>
    </row>
    <row r="42" spans="1:87" s="50" customFormat="1" ht="12" customHeight="1">
      <c r="A42" s="53" t="s">
        <v>389</v>
      </c>
      <c r="B42" s="54" t="s">
        <v>459</v>
      </c>
      <c r="C42" s="53" t="s">
        <v>460</v>
      </c>
      <c r="D42" s="74">
        <f t="shared" si="3"/>
        <v>0</v>
      </c>
      <c r="E42" s="74">
        <f t="shared" si="4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5"/>
        <v>291275</v>
      </c>
      <c r="M42" s="74">
        <f t="shared" si="6"/>
        <v>33045</v>
      </c>
      <c r="N42" s="74">
        <v>33045</v>
      </c>
      <c r="O42" s="74">
        <v>0</v>
      </c>
      <c r="P42" s="74">
        <v>0</v>
      </c>
      <c r="Q42" s="74">
        <v>0</v>
      </c>
      <c r="R42" s="74">
        <f t="shared" si="7"/>
        <v>119192</v>
      </c>
      <c r="S42" s="74">
        <v>0</v>
      </c>
      <c r="T42" s="74">
        <v>119192</v>
      </c>
      <c r="U42" s="74">
        <v>0</v>
      </c>
      <c r="V42" s="74">
        <v>0</v>
      </c>
      <c r="W42" s="74">
        <f t="shared" si="8"/>
        <v>139038</v>
      </c>
      <c r="X42" s="74">
        <v>0</v>
      </c>
      <c r="Y42" s="74">
        <v>139038</v>
      </c>
      <c r="Z42" s="74">
        <v>0</v>
      </c>
      <c r="AA42" s="74">
        <v>0</v>
      </c>
      <c r="AB42" s="75">
        <v>0</v>
      </c>
      <c r="AC42" s="74">
        <v>0</v>
      </c>
      <c r="AD42" s="74">
        <v>289</v>
      </c>
      <c r="AE42" s="74">
        <f t="shared" si="9"/>
        <v>291564</v>
      </c>
      <c r="AF42" s="74">
        <f t="shared" si="10"/>
        <v>0</v>
      </c>
      <c r="AG42" s="74">
        <f t="shared" si="11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12"/>
        <v>0</v>
      </c>
      <c r="AO42" s="74">
        <f t="shared" si="13"/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14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f t="shared" si="15"/>
        <v>0</v>
      </c>
      <c r="AZ42" s="74">
        <v>0</v>
      </c>
      <c r="BA42" s="74">
        <v>0</v>
      </c>
      <c r="BB42" s="74">
        <v>0</v>
      </c>
      <c r="BC42" s="74">
        <v>0</v>
      </c>
      <c r="BD42" s="75">
        <v>0</v>
      </c>
      <c r="BE42" s="74">
        <v>0</v>
      </c>
      <c r="BF42" s="74">
        <v>0</v>
      </c>
      <c r="BG42" s="74">
        <f t="shared" si="16"/>
        <v>0</v>
      </c>
      <c r="BH42" s="74">
        <f t="shared" si="45"/>
        <v>0</v>
      </c>
      <c r="BI42" s="74">
        <f t="shared" si="46"/>
        <v>0</v>
      </c>
      <c r="BJ42" s="74">
        <f t="shared" si="47"/>
        <v>0</v>
      </c>
      <c r="BK42" s="74">
        <f t="shared" si="48"/>
        <v>0</v>
      </c>
      <c r="BL42" s="74">
        <f t="shared" si="49"/>
        <v>0</v>
      </c>
      <c r="BM42" s="74">
        <f t="shared" si="50"/>
        <v>0</v>
      </c>
      <c r="BN42" s="74">
        <f t="shared" si="51"/>
        <v>0</v>
      </c>
      <c r="BO42" s="75">
        <v>0</v>
      </c>
      <c r="BP42" s="74">
        <f t="shared" si="52"/>
        <v>291275</v>
      </c>
      <c r="BQ42" s="74">
        <f t="shared" si="53"/>
        <v>33045</v>
      </c>
      <c r="BR42" s="74">
        <f t="shared" si="54"/>
        <v>33045</v>
      </c>
      <c r="BS42" s="74">
        <f t="shared" si="55"/>
        <v>0</v>
      </c>
      <c r="BT42" s="74">
        <f t="shared" si="56"/>
        <v>0</v>
      </c>
      <c r="BU42" s="74">
        <f t="shared" si="57"/>
        <v>0</v>
      </c>
      <c r="BV42" s="74">
        <f t="shared" si="58"/>
        <v>119192</v>
      </c>
      <c r="BW42" s="74">
        <f t="shared" si="59"/>
        <v>0</v>
      </c>
      <c r="BX42" s="74">
        <f t="shared" si="60"/>
        <v>119192</v>
      </c>
      <c r="BY42" s="74">
        <f t="shared" si="61"/>
        <v>0</v>
      </c>
      <c r="BZ42" s="74">
        <f t="shared" si="62"/>
        <v>0</v>
      </c>
      <c r="CA42" s="74">
        <f t="shared" si="63"/>
        <v>139038</v>
      </c>
      <c r="CB42" s="74">
        <f t="shared" si="64"/>
        <v>0</v>
      </c>
      <c r="CC42" s="74">
        <f t="shared" si="65"/>
        <v>139038</v>
      </c>
      <c r="CD42" s="74">
        <f t="shared" si="66"/>
        <v>0</v>
      </c>
      <c r="CE42" s="74">
        <f t="shared" si="67"/>
        <v>0</v>
      </c>
      <c r="CF42" s="75">
        <v>0</v>
      </c>
      <c r="CG42" s="74">
        <f t="shared" si="68"/>
        <v>0</v>
      </c>
      <c r="CH42" s="74">
        <f t="shared" si="69"/>
        <v>289</v>
      </c>
      <c r="CI42" s="74">
        <f t="shared" si="70"/>
        <v>291564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2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461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462</v>
      </c>
      <c r="B2" s="147" t="s">
        <v>463</v>
      </c>
      <c r="C2" s="156" t="s">
        <v>464</v>
      </c>
      <c r="D2" s="139" t="s">
        <v>465</v>
      </c>
      <c r="E2" s="114"/>
      <c r="F2" s="114"/>
      <c r="G2" s="114"/>
      <c r="H2" s="114"/>
      <c r="I2" s="114"/>
      <c r="J2" s="139" t="s">
        <v>35</v>
      </c>
      <c r="K2" s="59"/>
      <c r="L2" s="59"/>
      <c r="M2" s="59"/>
      <c r="N2" s="59"/>
      <c r="O2" s="59"/>
      <c r="P2" s="59"/>
      <c r="Q2" s="115"/>
      <c r="R2" s="139" t="s">
        <v>466</v>
      </c>
      <c r="S2" s="59"/>
      <c r="T2" s="59"/>
      <c r="U2" s="59"/>
      <c r="V2" s="59"/>
      <c r="W2" s="59"/>
      <c r="X2" s="59"/>
      <c r="Y2" s="115"/>
      <c r="Z2" s="139" t="s">
        <v>467</v>
      </c>
      <c r="AA2" s="59"/>
      <c r="AB2" s="59"/>
      <c r="AC2" s="59"/>
      <c r="AD2" s="59"/>
      <c r="AE2" s="59"/>
      <c r="AF2" s="59"/>
      <c r="AG2" s="115"/>
      <c r="AH2" s="139" t="s">
        <v>468</v>
      </c>
      <c r="AI2" s="59"/>
      <c r="AJ2" s="59"/>
      <c r="AK2" s="59"/>
      <c r="AL2" s="59"/>
      <c r="AM2" s="59"/>
      <c r="AN2" s="59"/>
      <c r="AO2" s="115"/>
      <c r="AP2" s="139" t="s">
        <v>469</v>
      </c>
      <c r="AQ2" s="59"/>
      <c r="AR2" s="59"/>
      <c r="AS2" s="59"/>
      <c r="AT2" s="59"/>
      <c r="AU2" s="59"/>
      <c r="AV2" s="59"/>
      <c r="AW2" s="115"/>
      <c r="AX2" s="139" t="s">
        <v>470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471</v>
      </c>
      <c r="E4" s="59"/>
      <c r="F4" s="118"/>
      <c r="G4" s="119" t="s">
        <v>472</v>
      </c>
      <c r="H4" s="59"/>
      <c r="I4" s="118"/>
      <c r="J4" s="159" t="s">
        <v>473</v>
      </c>
      <c r="K4" s="156" t="s">
        <v>474</v>
      </c>
      <c r="L4" s="119" t="s">
        <v>471</v>
      </c>
      <c r="M4" s="59"/>
      <c r="N4" s="118"/>
      <c r="O4" s="119" t="s">
        <v>472</v>
      </c>
      <c r="P4" s="59"/>
      <c r="Q4" s="118"/>
      <c r="R4" s="159" t="s">
        <v>473</v>
      </c>
      <c r="S4" s="156" t="s">
        <v>474</v>
      </c>
      <c r="T4" s="119" t="s">
        <v>471</v>
      </c>
      <c r="U4" s="59"/>
      <c r="V4" s="118"/>
      <c r="W4" s="119" t="s">
        <v>472</v>
      </c>
      <c r="X4" s="59"/>
      <c r="Y4" s="118"/>
      <c r="Z4" s="159" t="s">
        <v>473</v>
      </c>
      <c r="AA4" s="156" t="s">
        <v>474</v>
      </c>
      <c r="AB4" s="119" t="s">
        <v>471</v>
      </c>
      <c r="AC4" s="59"/>
      <c r="AD4" s="118"/>
      <c r="AE4" s="119" t="s">
        <v>472</v>
      </c>
      <c r="AF4" s="59"/>
      <c r="AG4" s="118"/>
      <c r="AH4" s="159" t="s">
        <v>473</v>
      </c>
      <c r="AI4" s="156" t="s">
        <v>474</v>
      </c>
      <c r="AJ4" s="119" t="s">
        <v>471</v>
      </c>
      <c r="AK4" s="59"/>
      <c r="AL4" s="118"/>
      <c r="AM4" s="119" t="s">
        <v>472</v>
      </c>
      <c r="AN4" s="59"/>
      <c r="AO4" s="118"/>
      <c r="AP4" s="159" t="s">
        <v>473</v>
      </c>
      <c r="AQ4" s="156" t="s">
        <v>474</v>
      </c>
      <c r="AR4" s="119" t="s">
        <v>471</v>
      </c>
      <c r="AS4" s="59"/>
      <c r="AT4" s="118"/>
      <c r="AU4" s="119" t="s">
        <v>472</v>
      </c>
      <c r="AV4" s="59"/>
      <c r="AW4" s="118"/>
      <c r="AX4" s="159" t="s">
        <v>473</v>
      </c>
      <c r="AY4" s="156" t="s">
        <v>474</v>
      </c>
      <c r="AZ4" s="119" t="s">
        <v>471</v>
      </c>
      <c r="BA4" s="59"/>
      <c r="BB4" s="118"/>
      <c r="BC4" s="119" t="s">
        <v>472</v>
      </c>
      <c r="BD4" s="59"/>
      <c r="BE4" s="118"/>
    </row>
    <row r="5" spans="1:57" s="45" customFormat="1" ht="22.5">
      <c r="A5" s="160"/>
      <c r="B5" s="148"/>
      <c r="C5" s="157"/>
      <c r="D5" s="140" t="s">
        <v>476</v>
      </c>
      <c r="E5" s="128" t="s">
        <v>477</v>
      </c>
      <c r="F5" s="129" t="s">
        <v>478</v>
      </c>
      <c r="G5" s="118" t="s">
        <v>476</v>
      </c>
      <c r="H5" s="128" t="s">
        <v>477</v>
      </c>
      <c r="I5" s="129" t="s">
        <v>478</v>
      </c>
      <c r="J5" s="160"/>
      <c r="K5" s="157"/>
      <c r="L5" s="140" t="s">
        <v>476</v>
      </c>
      <c r="M5" s="128" t="s">
        <v>477</v>
      </c>
      <c r="N5" s="129" t="s">
        <v>480</v>
      </c>
      <c r="O5" s="140" t="s">
        <v>476</v>
      </c>
      <c r="P5" s="128" t="s">
        <v>477</v>
      </c>
      <c r="Q5" s="129" t="s">
        <v>480</v>
      </c>
      <c r="R5" s="160"/>
      <c r="S5" s="157"/>
      <c r="T5" s="140" t="s">
        <v>476</v>
      </c>
      <c r="U5" s="128" t="s">
        <v>477</v>
      </c>
      <c r="V5" s="129" t="s">
        <v>480</v>
      </c>
      <c r="W5" s="140" t="s">
        <v>476</v>
      </c>
      <c r="X5" s="128" t="s">
        <v>477</v>
      </c>
      <c r="Y5" s="129" t="s">
        <v>480</v>
      </c>
      <c r="Z5" s="160"/>
      <c r="AA5" s="157"/>
      <c r="AB5" s="140" t="s">
        <v>476</v>
      </c>
      <c r="AC5" s="128" t="s">
        <v>477</v>
      </c>
      <c r="AD5" s="129" t="s">
        <v>480</v>
      </c>
      <c r="AE5" s="140" t="s">
        <v>476</v>
      </c>
      <c r="AF5" s="128" t="s">
        <v>477</v>
      </c>
      <c r="AG5" s="129" t="s">
        <v>480</v>
      </c>
      <c r="AH5" s="160"/>
      <c r="AI5" s="157"/>
      <c r="AJ5" s="140" t="s">
        <v>476</v>
      </c>
      <c r="AK5" s="128" t="s">
        <v>477</v>
      </c>
      <c r="AL5" s="129" t="s">
        <v>480</v>
      </c>
      <c r="AM5" s="140" t="s">
        <v>476</v>
      </c>
      <c r="AN5" s="128" t="s">
        <v>477</v>
      </c>
      <c r="AO5" s="129" t="s">
        <v>480</v>
      </c>
      <c r="AP5" s="160"/>
      <c r="AQ5" s="157"/>
      <c r="AR5" s="140" t="s">
        <v>476</v>
      </c>
      <c r="AS5" s="128" t="s">
        <v>477</v>
      </c>
      <c r="AT5" s="129" t="s">
        <v>480</v>
      </c>
      <c r="AU5" s="140" t="s">
        <v>476</v>
      </c>
      <c r="AV5" s="128" t="s">
        <v>477</v>
      </c>
      <c r="AW5" s="129" t="s">
        <v>480</v>
      </c>
      <c r="AX5" s="160"/>
      <c r="AY5" s="157"/>
      <c r="AZ5" s="140" t="s">
        <v>476</v>
      </c>
      <c r="BA5" s="128" t="s">
        <v>477</v>
      </c>
      <c r="BB5" s="129" t="s">
        <v>480</v>
      </c>
      <c r="BC5" s="140" t="s">
        <v>476</v>
      </c>
      <c r="BD5" s="128" t="s">
        <v>477</v>
      </c>
      <c r="BE5" s="129" t="s">
        <v>480</v>
      </c>
    </row>
    <row r="6" spans="1:57" s="46" customFormat="1" ht="13.5">
      <c r="A6" s="161"/>
      <c r="B6" s="149"/>
      <c r="C6" s="158"/>
      <c r="D6" s="141" t="s">
        <v>481</v>
      </c>
      <c r="E6" s="142" t="s">
        <v>481</v>
      </c>
      <c r="F6" s="142" t="s">
        <v>481</v>
      </c>
      <c r="G6" s="141" t="s">
        <v>481</v>
      </c>
      <c r="H6" s="142" t="s">
        <v>481</v>
      </c>
      <c r="I6" s="142" t="s">
        <v>481</v>
      </c>
      <c r="J6" s="161"/>
      <c r="K6" s="158"/>
      <c r="L6" s="141" t="s">
        <v>481</v>
      </c>
      <c r="M6" s="142" t="s">
        <v>481</v>
      </c>
      <c r="N6" s="142" t="s">
        <v>481</v>
      </c>
      <c r="O6" s="141" t="s">
        <v>481</v>
      </c>
      <c r="P6" s="142" t="s">
        <v>481</v>
      </c>
      <c r="Q6" s="142" t="s">
        <v>481</v>
      </c>
      <c r="R6" s="161"/>
      <c r="S6" s="158"/>
      <c r="T6" s="141" t="s">
        <v>481</v>
      </c>
      <c r="U6" s="142" t="s">
        <v>481</v>
      </c>
      <c r="V6" s="142" t="s">
        <v>481</v>
      </c>
      <c r="W6" s="141" t="s">
        <v>481</v>
      </c>
      <c r="X6" s="142" t="s">
        <v>481</v>
      </c>
      <c r="Y6" s="142" t="s">
        <v>481</v>
      </c>
      <c r="Z6" s="161"/>
      <c r="AA6" s="158"/>
      <c r="AB6" s="141" t="s">
        <v>481</v>
      </c>
      <c r="AC6" s="142" t="s">
        <v>481</v>
      </c>
      <c r="AD6" s="142" t="s">
        <v>481</v>
      </c>
      <c r="AE6" s="141" t="s">
        <v>481</v>
      </c>
      <c r="AF6" s="142" t="s">
        <v>481</v>
      </c>
      <c r="AG6" s="142" t="s">
        <v>481</v>
      </c>
      <c r="AH6" s="161"/>
      <c r="AI6" s="158"/>
      <c r="AJ6" s="141" t="s">
        <v>481</v>
      </c>
      <c r="AK6" s="142" t="s">
        <v>481</v>
      </c>
      <c r="AL6" s="142" t="s">
        <v>481</v>
      </c>
      <c r="AM6" s="141" t="s">
        <v>481</v>
      </c>
      <c r="AN6" s="142" t="s">
        <v>481</v>
      </c>
      <c r="AO6" s="142" t="s">
        <v>481</v>
      </c>
      <c r="AP6" s="161"/>
      <c r="AQ6" s="158"/>
      <c r="AR6" s="141" t="s">
        <v>481</v>
      </c>
      <c r="AS6" s="142" t="s">
        <v>481</v>
      </c>
      <c r="AT6" s="142" t="s">
        <v>481</v>
      </c>
      <c r="AU6" s="141" t="s">
        <v>481</v>
      </c>
      <c r="AV6" s="142" t="s">
        <v>481</v>
      </c>
      <c r="AW6" s="142" t="s">
        <v>481</v>
      </c>
      <c r="AX6" s="161"/>
      <c r="AY6" s="158"/>
      <c r="AZ6" s="141" t="s">
        <v>481</v>
      </c>
      <c r="BA6" s="142" t="s">
        <v>481</v>
      </c>
      <c r="BB6" s="142" t="s">
        <v>481</v>
      </c>
      <c r="BC6" s="141" t="s">
        <v>481</v>
      </c>
      <c r="BD6" s="142" t="s">
        <v>481</v>
      </c>
      <c r="BE6" s="142" t="s">
        <v>481</v>
      </c>
    </row>
    <row r="7" spans="1:57" s="61" customFormat="1" ht="12" customHeight="1">
      <c r="A7" s="48" t="s">
        <v>482</v>
      </c>
      <c r="B7" s="48">
        <v>5000</v>
      </c>
      <c r="C7" s="48" t="s">
        <v>478</v>
      </c>
      <c r="D7" s="70">
        <f aca="true" t="shared" si="0" ref="D7:I7">SUM(D8:D32)</f>
        <v>74495</v>
      </c>
      <c r="E7" s="70">
        <f t="shared" si="0"/>
        <v>2159423</v>
      </c>
      <c r="F7" s="70">
        <f t="shared" si="0"/>
        <v>2233918</v>
      </c>
      <c r="G7" s="70">
        <f t="shared" si="0"/>
        <v>1665</v>
      </c>
      <c r="H7" s="70">
        <f t="shared" si="0"/>
        <v>1710691</v>
      </c>
      <c r="I7" s="70">
        <f t="shared" si="0"/>
        <v>1712356</v>
      </c>
      <c r="J7" s="49">
        <f>COUNTIF(J8:J32,"&lt;&gt;")</f>
        <v>21</v>
      </c>
      <c r="K7" s="49">
        <f>COUNTIF(K8:K32,"&lt;&gt;")</f>
        <v>21</v>
      </c>
      <c r="L7" s="70">
        <f aca="true" t="shared" si="1" ref="L7:Q7">SUM(L8:L32)</f>
        <v>74495</v>
      </c>
      <c r="M7" s="70">
        <f t="shared" si="1"/>
        <v>1790410</v>
      </c>
      <c r="N7" s="70">
        <f t="shared" si="1"/>
        <v>1864905</v>
      </c>
      <c r="O7" s="70">
        <f t="shared" si="1"/>
        <v>1665</v>
      </c>
      <c r="P7" s="70">
        <f t="shared" si="1"/>
        <v>1347954</v>
      </c>
      <c r="Q7" s="70">
        <f t="shared" si="1"/>
        <v>1349619</v>
      </c>
      <c r="R7" s="49">
        <f>COUNTIF(R8:R32,"&lt;&gt;")</f>
        <v>7</v>
      </c>
      <c r="S7" s="49">
        <f>COUNTIF(S8:S32,"&lt;&gt;")</f>
        <v>7</v>
      </c>
      <c r="T7" s="70">
        <f aca="true" t="shared" si="2" ref="T7:Y7">SUM(T8:T32)</f>
        <v>0</v>
      </c>
      <c r="U7" s="70">
        <f t="shared" si="2"/>
        <v>369013</v>
      </c>
      <c r="V7" s="70">
        <f t="shared" si="2"/>
        <v>369013</v>
      </c>
      <c r="W7" s="70">
        <f t="shared" si="2"/>
        <v>0</v>
      </c>
      <c r="X7" s="70">
        <f t="shared" si="2"/>
        <v>362737</v>
      </c>
      <c r="Y7" s="70">
        <f t="shared" si="2"/>
        <v>362737</v>
      </c>
      <c r="Z7" s="49">
        <f>COUNTIF(Z8:Z32,"&lt;&gt;")</f>
        <v>0</v>
      </c>
      <c r="AA7" s="49">
        <f>COUNTIF(AA8:AA32,"&lt;&gt;")</f>
        <v>0</v>
      </c>
      <c r="AB7" s="70">
        <f aca="true" t="shared" si="3" ref="AB7:AG7">SUM(AB8:AB32)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COUNTIF(AH8:AH32,"&lt;&gt;")</f>
        <v>0</v>
      </c>
      <c r="AI7" s="49">
        <f>COUNTIF(AI8:AI32,"&lt;&gt;")</f>
        <v>0</v>
      </c>
      <c r="AJ7" s="70">
        <f aca="true" t="shared" si="4" ref="AJ7:AO7">SUM(AJ8:AJ32)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COUNTIF(AP8:AP32,"&lt;&gt;")</f>
        <v>0</v>
      </c>
      <c r="AQ7" s="49">
        <f>COUNTIF(AQ8:AQ32,"&lt;&gt;")</f>
        <v>0</v>
      </c>
      <c r="AR7" s="70">
        <f aca="true" t="shared" si="5" ref="AR7:AW7">SUM(AR8:AR32)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COUNTIF(AX8:AX32,"&lt;&gt;")</f>
        <v>0</v>
      </c>
      <c r="AY7" s="49">
        <f>COUNTIF(AY8:AY32,"&lt;&gt;")</f>
        <v>0</v>
      </c>
      <c r="AZ7" s="70">
        <f aca="true" t="shared" si="6" ref="AZ7:BE7">SUM(AZ8:AZ32)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482</v>
      </c>
      <c r="B8" s="64" t="s">
        <v>483</v>
      </c>
      <c r="C8" s="51" t="s">
        <v>484</v>
      </c>
      <c r="D8" s="72">
        <f aca="true" t="shared" si="7" ref="D8:D32">SUM(L8,T8,AB8,AJ8,AR8,AZ8)</f>
        <v>0</v>
      </c>
      <c r="E8" s="72">
        <f aca="true" t="shared" si="8" ref="E8:E32">SUM(M8,U8,AC8,AK8,AS8,BA8)</f>
        <v>0</v>
      </c>
      <c r="F8" s="72">
        <f aca="true" t="shared" si="9" ref="F8:F32">SUM(D8:E8)</f>
        <v>0</v>
      </c>
      <c r="G8" s="72">
        <f aca="true" t="shared" si="10" ref="G8:G32">SUM(O8,W8,AE8,AM8,AU8,BC8)</f>
        <v>0</v>
      </c>
      <c r="H8" s="72">
        <f aca="true" t="shared" si="11" ref="H8:H32">SUM(P8,X8,AF8,AN8,AV8,BD8)</f>
        <v>0</v>
      </c>
      <c r="I8" s="72">
        <f aca="true" t="shared" si="12" ref="I8:I32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482</v>
      </c>
      <c r="B9" s="64" t="s">
        <v>485</v>
      </c>
      <c r="C9" s="51" t="s">
        <v>486</v>
      </c>
      <c r="D9" s="72">
        <f t="shared" si="7"/>
        <v>0</v>
      </c>
      <c r="E9" s="72">
        <f t="shared" si="8"/>
        <v>229265</v>
      </c>
      <c r="F9" s="72">
        <f t="shared" si="9"/>
        <v>229265</v>
      </c>
      <c r="G9" s="72">
        <f t="shared" si="10"/>
        <v>0</v>
      </c>
      <c r="H9" s="72">
        <f t="shared" si="11"/>
        <v>215623</v>
      </c>
      <c r="I9" s="72">
        <f t="shared" si="12"/>
        <v>215623</v>
      </c>
      <c r="J9" s="65" t="s">
        <v>696</v>
      </c>
      <c r="K9" s="52" t="s">
        <v>697</v>
      </c>
      <c r="L9" s="72">
        <v>0</v>
      </c>
      <c r="M9" s="72">
        <v>0</v>
      </c>
      <c r="N9" s="72">
        <v>0</v>
      </c>
      <c r="O9" s="72">
        <v>0</v>
      </c>
      <c r="P9" s="72">
        <v>57722</v>
      </c>
      <c r="Q9" s="72">
        <v>57722</v>
      </c>
      <c r="R9" s="65" t="s">
        <v>698</v>
      </c>
      <c r="S9" s="52" t="s">
        <v>699</v>
      </c>
      <c r="T9" s="72">
        <v>0</v>
      </c>
      <c r="U9" s="72">
        <v>229265</v>
      </c>
      <c r="V9" s="72">
        <v>229265</v>
      </c>
      <c r="W9" s="72">
        <v>0</v>
      </c>
      <c r="X9" s="72">
        <v>157901</v>
      </c>
      <c r="Y9" s="72">
        <v>157901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482</v>
      </c>
      <c r="B10" s="64" t="s">
        <v>491</v>
      </c>
      <c r="C10" s="51" t="s">
        <v>492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482</v>
      </c>
      <c r="B11" s="64" t="s">
        <v>493</v>
      </c>
      <c r="C11" s="51" t="s">
        <v>494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482</v>
      </c>
      <c r="B12" s="54" t="s">
        <v>495</v>
      </c>
      <c r="C12" s="53" t="s">
        <v>496</v>
      </c>
      <c r="D12" s="74">
        <f t="shared" si="7"/>
        <v>0</v>
      </c>
      <c r="E12" s="74">
        <f t="shared" si="8"/>
        <v>129235</v>
      </c>
      <c r="F12" s="74">
        <f t="shared" si="9"/>
        <v>129235</v>
      </c>
      <c r="G12" s="74">
        <f t="shared" si="10"/>
        <v>0</v>
      </c>
      <c r="H12" s="74">
        <f t="shared" si="11"/>
        <v>190536</v>
      </c>
      <c r="I12" s="74">
        <f t="shared" si="12"/>
        <v>190536</v>
      </c>
      <c r="J12" s="54" t="s">
        <v>700</v>
      </c>
      <c r="K12" s="53" t="s">
        <v>701</v>
      </c>
      <c r="L12" s="74">
        <v>0</v>
      </c>
      <c r="M12" s="74">
        <v>129235</v>
      </c>
      <c r="N12" s="74">
        <v>129235</v>
      </c>
      <c r="O12" s="74">
        <v>0</v>
      </c>
      <c r="P12" s="74">
        <v>0</v>
      </c>
      <c r="Q12" s="74">
        <v>0</v>
      </c>
      <c r="R12" s="54" t="s">
        <v>702</v>
      </c>
      <c r="S12" s="53" t="s">
        <v>703</v>
      </c>
      <c r="T12" s="74">
        <v>0</v>
      </c>
      <c r="U12" s="74">
        <v>0</v>
      </c>
      <c r="V12" s="74">
        <v>0</v>
      </c>
      <c r="W12" s="74">
        <v>0</v>
      </c>
      <c r="X12" s="74">
        <v>190536</v>
      </c>
      <c r="Y12" s="74">
        <v>190536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482</v>
      </c>
      <c r="B13" s="54" t="s">
        <v>501</v>
      </c>
      <c r="C13" s="53" t="s">
        <v>502</v>
      </c>
      <c r="D13" s="74">
        <f t="shared" si="7"/>
        <v>51601</v>
      </c>
      <c r="E13" s="74">
        <f t="shared" si="8"/>
        <v>316294</v>
      </c>
      <c r="F13" s="74">
        <f t="shared" si="9"/>
        <v>367895</v>
      </c>
      <c r="G13" s="74">
        <f t="shared" si="10"/>
        <v>1230</v>
      </c>
      <c r="H13" s="74">
        <f t="shared" si="11"/>
        <v>153214</v>
      </c>
      <c r="I13" s="74">
        <f t="shared" si="12"/>
        <v>154444</v>
      </c>
      <c r="J13" s="54" t="s">
        <v>704</v>
      </c>
      <c r="K13" s="53" t="s">
        <v>705</v>
      </c>
      <c r="L13" s="74">
        <v>51601</v>
      </c>
      <c r="M13" s="74">
        <v>316294</v>
      </c>
      <c r="N13" s="74">
        <v>367895</v>
      </c>
      <c r="O13" s="74">
        <v>1230</v>
      </c>
      <c r="P13" s="74">
        <v>153214</v>
      </c>
      <c r="Q13" s="74">
        <v>154444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482</v>
      </c>
      <c r="B14" s="54" t="s">
        <v>505</v>
      </c>
      <c r="C14" s="53" t="s">
        <v>506</v>
      </c>
      <c r="D14" s="74">
        <f t="shared" si="7"/>
        <v>0</v>
      </c>
      <c r="E14" s="74">
        <f t="shared" si="8"/>
        <v>450804</v>
      </c>
      <c r="F14" s="74">
        <f t="shared" si="9"/>
        <v>450804</v>
      </c>
      <c r="G14" s="74">
        <f t="shared" si="10"/>
        <v>0</v>
      </c>
      <c r="H14" s="74">
        <f t="shared" si="11"/>
        <v>145012</v>
      </c>
      <c r="I14" s="74">
        <f t="shared" si="12"/>
        <v>145012</v>
      </c>
      <c r="J14" s="54" t="s">
        <v>706</v>
      </c>
      <c r="K14" s="53" t="s">
        <v>707</v>
      </c>
      <c r="L14" s="74">
        <v>0</v>
      </c>
      <c r="M14" s="74">
        <v>450804</v>
      </c>
      <c r="N14" s="74">
        <v>450804</v>
      </c>
      <c r="O14" s="74">
        <v>0</v>
      </c>
      <c r="P14" s="74">
        <v>145012</v>
      </c>
      <c r="Q14" s="74">
        <v>145012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482</v>
      </c>
      <c r="B15" s="54" t="s">
        <v>509</v>
      </c>
      <c r="C15" s="53" t="s">
        <v>510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238530</v>
      </c>
      <c r="I15" s="74">
        <f t="shared" si="12"/>
        <v>238530</v>
      </c>
      <c r="J15" s="54" t="s">
        <v>708</v>
      </c>
      <c r="K15" s="53" t="s">
        <v>709</v>
      </c>
      <c r="L15" s="74">
        <v>0</v>
      </c>
      <c r="M15" s="74">
        <v>0</v>
      </c>
      <c r="N15" s="74">
        <v>0</v>
      </c>
      <c r="O15" s="74">
        <v>0</v>
      </c>
      <c r="P15" s="74">
        <v>238530</v>
      </c>
      <c r="Q15" s="74">
        <v>238530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482</v>
      </c>
      <c r="B16" s="54" t="s">
        <v>513</v>
      </c>
      <c r="C16" s="53" t="s">
        <v>514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82314</v>
      </c>
      <c r="I16" s="74">
        <f t="shared" si="12"/>
        <v>82314</v>
      </c>
      <c r="J16" s="54" t="s">
        <v>702</v>
      </c>
      <c r="K16" s="53" t="s">
        <v>703</v>
      </c>
      <c r="L16" s="74">
        <v>0</v>
      </c>
      <c r="M16" s="74">
        <v>0</v>
      </c>
      <c r="N16" s="74">
        <v>0</v>
      </c>
      <c r="O16" s="74">
        <v>0</v>
      </c>
      <c r="P16" s="74">
        <v>82314</v>
      </c>
      <c r="Q16" s="74">
        <v>82314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482</v>
      </c>
      <c r="B17" s="54" t="s">
        <v>515</v>
      </c>
      <c r="C17" s="53" t="s">
        <v>516</v>
      </c>
      <c r="D17" s="74">
        <f t="shared" si="7"/>
        <v>2333</v>
      </c>
      <c r="E17" s="74">
        <f t="shared" si="8"/>
        <v>438519</v>
      </c>
      <c r="F17" s="74">
        <f t="shared" si="9"/>
        <v>440852</v>
      </c>
      <c r="G17" s="74">
        <f t="shared" si="10"/>
        <v>0</v>
      </c>
      <c r="H17" s="74">
        <f t="shared" si="11"/>
        <v>208430</v>
      </c>
      <c r="I17" s="74">
        <f t="shared" si="12"/>
        <v>208430</v>
      </c>
      <c r="J17" s="54" t="s">
        <v>710</v>
      </c>
      <c r="K17" s="53" t="s">
        <v>711</v>
      </c>
      <c r="L17" s="74">
        <v>2333</v>
      </c>
      <c r="M17" s="74">
        <v>438519</v>
      </c>
      <c r="N17" s="74">
        <v>440852</v>
      </c>
      <c r="O17" s="74">
        <v>0</v>
      </c>
      <c r="P17" s="74">
        <v>208430</v>
      </c>
      <c r="Q17" s="74">
        <v>208430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482</v>
      </c>
      <c r="B18" s="54" t="s">
        <v>519</v>
      </c>
      <c r="C18" s="53" t="s">
        <v>520</v>
      </c>
      <c r="D18" s="74">
        <f t="shared" si="7"/>
        <v>0</v>
      </c>
      <c r="E18" s="74">
        <f t="shared" si="8"/>
        <v>89699</v>
      </c>
      <c r="F18" s="74">
        <f t="shared" si="9"/>
        <v>89699</v>
      </c>
      <c r="G18" s="74">
        <f t="shared" si="10"/>
        <v>0</v>
      </c>
      <c r="H18" s="74">
        <f t="shared" si="11"/>
        <v>141490</v>
      </c>
      <c r="I18" s="74">
        <f t="shared" si="12"/>
        <v>141490</v>
      </c>
      <c r="J18" s="54" t="s">
        <v>696</v>
      </c>
      <c r="K18" s="53" t="s">
        <v>697</v>
      </c>
      <c r="L18" s="74">
        <v>0</v>
      </c>
      <c r="M18" s="74">
        <v>0</v>
      </c>
      <c r="N18" s="74">
        <v>0</v>
      </c>
      <c r="O18" s="74">
        <v>0</v>
      </c>
      <c r="P18" s="74">
        <v>141490</v>
      </c>
      <c r="Q18" s="74">
        <v>141490</v>
      </c>
      <c r="R18" s="54" t="s">
        <v>712</v>
      </c>
      <c r="S18" s="53" t="s">
        <v>713</v>
      </c>
      <c r="T18" s="74">
        <v>0</v>
      </c>
      <c r="U18" s="74">
        <v>89699</v>
      </c>
      <c r="V18" s="74">
        <v>89699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482</v>
      </c>
      <c r="B19" s="54" t="s">
        <v>522</v>
      </c>
      <c r="C19" s="53" t="s">
        <v>523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67580</v>
      </c>
      <c r="I19" s="74">
        <f t="shared" si="12"/>
        <v>67580</v>
      </c>
      <c r="J19" s="54" t="s">
        <v>708</v>
      </c>
      <c r="K19" s="53" t="s">
        <v>709</v>
      </c>
      <c r="L19" s="74">
        <v>0</v>
      </c>
      <c r="M19" s="74">
        <v>0</v>
      </c>
      <c r="N19" s="74">
        <v>0</v>
      </c>
      <c r="O19" s="74">
        <v>0</v>
      </c>
      <c r="P19" s="74">
        <v>67580</v>
      </c>
      <c r="Q19" s="74">
        <v>67580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482</v>
      </c>
      <c r="B20" s="54" t="s">
        <v>524</v>
      </c>
      <c r="C20" s="53" t="s">
        <v>525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/>
      <c r="K20" s="53"/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482</v>
      </c>
      <c r="B21" s="54" t="s">
        <v>526</v>
      </c>
      <c r="C21" s="53" t="s">
        <v>527</v>
      </c>
      <c r="D21" s="74">
        <f t="shared" si="7"/>
        <v>0</v>
      </c>
      <c r="E21" s="74">
        <f t="shared" si="8"/>
        <v>82847</v>
      </c>
      <c r="F21" s="74">
        <f t="shared" si="9"/>
        <v>82847</v>
      </c>
      <c r="G21" s="74">
        <f t="shared" si="10"/>
        <v>0</v>
      </c>
      <c r="H21" s="74">
        <f t="shared" si="11"/>
        <v>30383</v>
      </c>
      <c r="I21" s="74">
        <f t="shared" si="12"/>
        <v>30383</v>
      </c>
      <c r="J21" s="54" t="s">
        <v>706</v>
      </c>
      <c r="K21" s="53" t="s">
        <v>707</v>
      </c>
      <c r="L21" s="74">
        <v>0</v>
      </c>
      <c r="M21" s="74">
        <v>82847</v>
      </c>
      <c r="N21" s="74">
        <v>82847</v>
      </c>
      <c r="O21" s="74">
        <v>0</v>
      </c>
      <c r="P21" s="74">
        <v>30383</v>
      </c>
      <c r="Q21" s="74">
        <v>30383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482</v>
      </c>
      <c r="B22" s="54" t="s">
        <v>528</v>
      </c>
      <c r="C22" s="53" t="s">
        <v>529</v>
      </c>
      <c r="D22" s="74">
        <f t="shared" si="7"/>
        <v>0</v>
      </c>
      <c r="E22" s="74">
        <f t="shared" si="8"/>
        <v>13437</v>
      </c>
      <c r="F22" s="74">
        <f t="shared" si="9"/>
        <v>13437</v>
      </c>
      <c r="G22" s="74">
        <f t="shared" si="10"/>
        <v>0</v>
      </c>
      <c r="H22" s="74">
        <f t="shared" si="11"/>
        <v>8926</v>
      </c>
      <c r="I22" s="74">
        <f t="shared" si="12"/>
        <v>8926</v>
      </c>
      <c r="J22" s="54" t="s">
        <v>696</v>
      </c>
      <c r="K22" s="53" t="s">
        <v>697</v>
      </c>
      <c r="L22" s="74">
        <v>0</v>
      </c>
      <c r="M22" s="74">
        <v>0</v>
      </c>
      <c r="N22" s="74">
        <v>0</v>
      </c>
      <c r="O22" s="74">
        <v>0</v>
      </c>
      <c r="P22" s="74">
        <v>8926</v>
      </c>
      <c r="Q22" s="74">
        <v>8926</v>
      </c>
      <c r="R22" s="54" t="s">
        <v>712</v>
      </c>
      <c r="S22" s="53" t="s">
        <v>713</v>
      </c>
      <c r="T22" s="74">
        <v>0</v>
      </c>
      <c r="U22" s="74">
        <v>13437</v>
      </c>
      <c r="V22" s="74">
        <v>13437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482</v>
      </c>
      <c r="B23" s="54" t="s">
        <v>531</v>
      </c>
      <c r="C23" s="53" t="s">
        <v>532</v>
      </c>
      <c r="D23" s="74">
        <f t="shared" si="7"/>
        <v>0</v>
      </c>
      <c r="E23" s="74">
        <f t="shared" si="8"/>
        <v>9169</v>
      </c>
      <c r="F23" s="74">
        <f t="shared" si="9"/>
        <v>9169</v>
      </c>
      <c r="G23" s="74">
        <f t="shared" si="10"/>
        <v>0</v>
      </c>
      <c r="H23" s="74">
        <f t="shared" si="11"/>
        <v>11737</v>
      </c>
      <c r="I23" s="74">
        <f t="shared" si="12"/>
        <v>11737</v>
      </c>
      <c r="J23" s="54" t="s">
        <v>696</v>
      </c>
      <c r="K23" s="53" t="s">
        <v>697</v>
      </c>
      <c r="L23" s="74">
        <v>0</v>
      </c>
      <c r="M23" s="74">
        <v>0</v>
      </c>
      <c r="N23" s="74">
        <v>0</v>
      </c>
      <c r="O23" s="74">
        <v>0</v>
      </c>
      <c r="P23" s="74">
        <v>11737</v>
      </c>
      <c r="Q23" s="74">
        <v>11737</v>
      </c>
      <c r="R23" s="54" t="s">
        <v>698</v>
      </c>
      <c r="S23" s="53" t="s">
        <v>699</v>
      </c>
      <c r="T23" s="74">
        <v>0</v>
      </c>
      <c r="U23" s="74">
        <v>9169</v>
      </c>
      <c r="V23" s="74">
        <v>9169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482</v>
      </c>
      <c r="B24" s="54" t="s">
        <v>533</v>
      </c>
      <c r="C24" s="53" t="s">
        <v>534</v>
      </c>
      <c r="D24" s="74">
        <f t="shared" si="7"/>
        <v>0</v>
      </c>
      <c r="E24" s="74">
        <f t="shared" si="8"/>
        <v>49825</v>
      </c>
      <c r="F24" s="74">
        <f t="shared" si="9"/>
        <v>49825</v>
      </c>
      <c r="G24" s="74">
        <f t="shared" si="10"/>
        <v>0</v>
      </c>
      <c r="H24" s="74">
        <f t="shared" si="11"/>
        <v>54825</v>
      </c>
      <c r="I24" s="74">
        <f t="shared" si="12"/>
        <v>54825</v>
      </c>
      <c r="J24" s="54" t="s">
        <v>698</v>
      </c>
      <c r="K24" s="53" t="s">
        <v>699</v>
      </c>
      <c r="L24" s="74">
        <v>0</v>
      </c>
      <c r="M24" s="74">
        <v>49825</v>
      </c>
      <c r="N24" s="74">
        <v>49825</v>
      </c>
      <c r="O24" s="74">
        <v>0</v>
      </c>
      <c r="P24" s="74">
        <v>54825</v>
      </c>
      <c r="Q24" s="74">
        <v>54825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482</v>
      </c>
      <c r="B25" s="54" t="s">
        <v>535</v>
      </c>
      <c r="C25" s="53" t="s">
        <v>536</v>
      </c>
      <c r="D25" s="74">
        <f t="shared" si="7"/>
        <v>0</v>
      </c>
      <c r="E25" s="74">
        <f t="shared" si="8"/>
        <v>27701</v>
      </c>
      <c r="F25" s="74">
        <f t="shared" si="9"/>
        <v>27701</v>
      </c>
      <c r="G25" s="74">
        <f t="shared" si="10"/>
        <v>0</v>
      </c>
      <c r="H25" s="74">
        <f t="shared" si="11"/>
        <v>23794</v>
      </c>
      <c r="I25" s="74">
        <f t="shared" si="12"/>
        <v>23794</v>
      </c>
      <c r="J25" s="54" t="s">
        <v>698</v>
      </c>
      <c r="K25" s="53" t="s">
        <v>699</v>
      </c>
      <c r="L25" s="74">
        <v>0</v>
      </c>
      <c r="M25" s="74">
        <v>27701</v>
      </c>
      <c r="N25" s="74">
        <v>27701</v>
      </c>
      <c r="O25" s="74">
        <v>0</v>
      </c>
      <c r="P25" s="74">
        <v>23794</v>
      </c>
      <c r="Q25" s="74">
        <v>23794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482</v>
      </c>
      <c r="B26" s="54" t="s">
        <v>537</v>
      </c>
      <c r="C26" s="53" t="s">
        <v>538</v>
      </c>
      <c r="D26" s="74">
        <f t="shared" si="7"/>
        <v>0</v>
      </c>
      <c r="E26" s="74">
        <f t="shared" si="8"/>
        <v>40849</v>
      </c>
      <c r="F26" s="74">
        <f t="shared" si="9"/>
        <v>40849</v>
      </c>
      <c r="G26" s="74">
        <f t="shared" si="10"/>
        <v>0</v>
      </c>
      <c r="H26" s="74">
        <f t="shared" si="11"/>
        <v>0</v>
      </c>
      <c r="I26" s="74">
        <f t="shared" si="12"/>
        <v>0</v>
      </c>
      <c r="J26" s="54" t="s">
        <v>700</v>
      </c>
      <c r="K26" s="53" t="s">
        <v>701</v>
      </c>
      <c r="L26" s="74">
        <v>0</v>
      </c>
      <c r="M26" s="74">
        <v>40849</v>
      </c>
      <c r="N26" s="74">
        <v>40849</v>
      </c>
      <c r="O26" s="74">
        <v>0</v>
      </c>
      <c r="P26" s="74">
        <v>0</v>
      </c>
      <c r="Q26" s="74">
        <v>0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482</v>
      </c>
      <c r="B27" s="54" t="s">
        <v>539</v>
      </c>
      <c r="C27" s="53" t="s">
        <v>540</v>
      </c>
      <c r="D27" s="74">
        <f t="shared" si="7"/>
        <v>0</v>
      </c>
      <c r="E27" s="74">
        <f t="shared" si="8"/>
        <v>27443</v>
      </c>
      <c r="F27" s="74">
        <f t="shared" si="9"/>
        <v>27443</v>
      </c>
      <c r="G27" s="74">
        <f t="shared" si="10"/>
        <v>0</v>
      </c>
      <c r="H27" s="74">
        <f t="shared" si="11"/>
        <v>16659</v>
      </c>
      <c r="I27" s="74">
        <f t="shared" si="12"/>
        <v>16659</v>
      </c>
      <c r="J27" s="54" t="s">
        <v>714</v>
      </c>
      <c r="K27" s="53" t="s">
        <v>715</v>
      </c>
      <c r="L27" s="74">
        <v>0</v>
      </c>
      <c r="M27" s="74">
        <v>0</v>
      </c>
      <c r="N27" s="74">
        <v>0</v>
      </c>
      <c r="O27" s="74">
        <v>0</v>
      </c>
      <c r="P27" s="74">
        <v>16659</v>
      </c>
      <c r="Q27" s="74">
        <v>16659</v>
      </c>
      <c r="R27" s="54" t="s">
        <v>700</v>
      </c>
      <c r="S27" s="53" t="s">
        <v>701</v>
      </c>
      <c r="T27" s="74">
        <v>0</v>
      </c>
      <c r="U27" s="74">
        <v>27443</v>
      </c>
      <c r="V27" s="74">
        <v>27443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482</v>
      </c>
      <c r="B28" s="54" t="s">
        <v>542</v>
      </c>
      <c r="C28" s="53" t="s">
        <v>543</v>
      </c>
      <c r="D28" s="74">
        <f t="shared" si="7"/>
        <v>0</v>
      </c>
      <c r="E28" s="74">
        <f t="shared" si="8"/>
        <v>25779</v>
      </c>
      <c r="F28" s="74">
        <f t="shared" si="9"/>
        <v>25779</v>
      </c>
      <c r="G28" s="74">
        <f t="shared" si="10"/>
        <v>0</v>
      </c>
      <c r="H28" s="74">
        <f t="shared" si="11"/>
        <v>14300</v>
      </c>
      <c r="I28" s="74">
        <f t="shared" si="12"/>
        <v>14300</v>
      </c>
      <c r="J28" s="54" t="s">
        <v>700</v>
      </c>
      <c r="K28" s="53" t="s">
        <v>701</v>
      </c>
      <c r="L28" s="74">
        <v>0</v>
      </c>
      <c r="M28" s="74">
        <v>25779</v>
      </c>
      <c r="N28" s="74">
        <v>25779</v>
      </c>
      <c r="O28" s="74">
        <v>0</v>
      </c>
      <c r="P28" s="74">
        <v>0</v>
      </c>
      <c r="Q28" s="74">
        <v>0</v>
      </c>
      <c r="R28" s="54" t="s">
        <v>714</v>
      </c>
      <c r="S28" s="53" t="s">
        <v>715</v>
      </c>
      <c r="T28" s="74">
        <v>0</v>
      </c>
      <c r="U28" s="74">
        <v>0</v>
      </c>
      <c r="V28" s="74">
        <v>0</v>
      </c>
      <c r="W28" s="74">
        <v>0</v>
      </c>
      <c r="X28" s="74">
        <v>14300</v>
      </c>
      <c r="Y28" s="74">
        <v>14300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482</v>
      </c>
      <c r="B29" s="54" t="s">
        <v>544</v>
      </c>
      <c r="C29" s="53" t="s">
        <v>545</v>
      </c>
      <c r="D29" s="74">
        <f t="shared" si="7"/>
        <v>0</v>
      </c>
      <c r="E29" s="74">
        <f t="shared" si="8"/>
        <v>17696</v>
      </c>
      <c r="F29" s="74">
        <f t="shared" si="9"/>
        <v>17696</v>
      </c>
      <c r="G29" s="74">
        <f t="shared" si="10"/>
        <v>0</v>
      </c>
      <c r="H29" s="74">
        <f t="shared" si="11"/>
        <v>0</v>
      </c>
      <c r="I29" s="74">
        <f t="shared" si="12"/>
        <v>0</v>
      </c>
      <c r="J29" s="54" t="s">
        <v>700</v>
      </c>
      <c r="K29" s="53" t="s">
        <v>701</v>
      </c>
      <c r="L29" s="74">
        <v>0</v>
      </c>
      <c r="M29" s="74">
        <v>17696</v>
      </c>
      <c r="N29" s="74">
        <v>17696</v>
      </c>
      <c r="O29" s="74">
        <v>0</v>
      </c>
      <c r="P29" s="74">
        <v>0</v>
      </c>
      <c r="Q29" s="74">
        <v>0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482</v>
      </c>
      <c r="B30" s="54" t="s">
        <v>546</v>
      </c>
      <c r="C30" s="53" t="s">
        <v>547</v>
      </c>
      <c r="D30" s="74">
        <f t="shared" si="7"/>
        <v>564</v>
      </c>
      <c r="E30" s="74">
        <f t="shared" si="8"/>
        <v>105915</v>
      </c>
      <c r="F30" s="74">
        <f t="shared" si="9"/>
        <v>106479</v>
      </c>
      <c r="G30" s="74">
        <f t="shared" si="10"/>
        <v>0</v>
      </c>
      <c r="H30" s="74">
        <f t="shared" si="11"/>
        <v>53226</v>
      </c>
      <c r="I30" s="74">
        <f t="shared" si="12"/>
        <v>53226</v>
      </c>
      <c r="J30" s="54" t="s">
        <v>710</v>
      </c>
      <c r="K30" s="53" t="s">
        <v>711</v>
      </c>
      <c r="L30" s="74">
        <v>564</v>
      </c>
      <c r="M30" s="74">
        <v>105915</v>
      </c>
      <c r="N30" s="74">
        <v>106479</v>
      </c>
      <c r="O30" s="74">
        <v>0</v>
      </c>
      <c r="P30" s="74">
        <v>53226</v>
      </c>
      <c r="Q30" s="74">
        <v>53226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482</v>
      </c>
      <c r="B31" s="54" t="s">
        <v>548</v>
      </c>
      <c r="C31" s="53" t="s">
        <v>549</v>
      </c>
      <c r="D31" s="74">
        <f t="shared" si="7"/>
        <v>17143</v>
      </c>
      <c r="E31" s="74">
        <f t="shared" si="8"/>
        <v>90542</v>
      </c>
      <c r="F31" s="74">
        <f t="shared" si="9"/>
        <v>107685</v>
      </c>
      <c r="G31" s="74">
        <f t="shared" si="10"/>
        <v>356</v>
      </c>
      <c r="H31" s="74">
        <f t="shared" si="11"/>
        <v>44368</v>
      </c>
      <c r="I31" s="74">
        <f t="shared" si="12"/>
        <v>44724</v>
      </c>
      <c r="J31" s="54" t="s">
        <v>704</v>
      </c>
      <c r="K31" s="53" t="s">
        <v>705</v>
      </c>
      <c r="L31" s="74">
        <v>17143</v>
      </c>
      <c r="M31" s="74">
        <v>90542</v>
      </c>
      <c r="N31" s="74">
        <v>107685</v>
      </c>
      <c r="O31" s="74">
        <v>356</v>
      </c>
      <c r="P31" s="74">
        <v>44368</v>
      </c>
      <c r="Q31" s="74">
        <v>44724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482</v>
      </c>
      <c r="B32" s="54" t="s">
        <v>550</v>
      </c>
      <c r="C32" s="53" t="s">
        <v>551</v>
      </c>
      <c r="D32" s="74">
        <f t="shared" si="7"/>
        <v>2854</v>
      </c>
      <c r="E32" s="74">
        <f t="shared" si="8"/>
        <v>14404</v>
      </c>
      <c r="F32" s="74">
        <f t="shared" si="9"/>
        <v>17258</v>
      </c>
      <c r="G32" s="74">
        <f t="shared" si="10"/>
        <v>79</v>
      </c>
      <c r="H32" s="74">
        <f t="shared" si="11"/>
        <v>9744</v>
      </c>
      <c r="I32" s="74">
        <f t="shared" si="12"/>
        <v>9823</v>
      </c>
      <c r="J32" s="54" t="s">
        <v>704</v>
      </c>
      <c r="K32" s="53" t="s">
        <v>705</v>
      </c>
      <c r="L32" s="74">
        <v>2854</v>
      </c>
      <c r="M32" s="74">
        <v>14404</v>
      </c>
      <c r="N32" s="74">
        <v>17258</v>
      </c>
      <c r="O32" s="74">
        <v>79</v>
      </c>
      <c r="P32" s="74">
        <v>9744</v>
      </c>
      <c r="Q32" s="74">
        <v>9823</v>
      </c>
      <c r="R32" s="54"/>
      <c r="S32" s="53"/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552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553</v>
      </c>
      <c r="B2" s="147" t="s">
        <v>554</v>
      </c>
      <c r="C2" s="156" t="s">
        <v>474</v>
      </c>
      <c r="D2" s="165" t="s">
        <v>555</v>
      </c>
      <c r="E2" s="166"/>
      <c r="F2" s="143" t="s">
        <v>556</v>
      </c>
      <c r="G2" s="60"/>
      <c r="H2" s="60"/>
      <c r="I2" s="118"/>
      <c r="J2" s="143" t="s">
        <v>557</v>
      </c>
      <c r="K2" s="60"/>
      <c r="L2" s="60"/>
      <c r="M2" s="118"/>
      <c r="N2" s="143" t="s">
        <v>558</v>
      </c>
      <c r="O2" s="60"/>
      <c r="P2" s="60"/>
      <c r="Q2" s="118"/>
      <c r="R2" s="143" t="s">
        <v>559</v>
      </c>
      <c r="S2" s="60"/>
      <c r="T2" s="60"/>
      <c r="U2" s="118"/>
      <c r="V2" s="143" t="s">
        <v>560</v>
      </c>
      <c r="W2" s="60"/>
      <c r="X2" s="60"/>
      <c r="Y2" s="118"/>
      <c r="Z2" s="143" t="s">
        <v>561</v>
      </c>
      <c r="AA2" s="60"/>
      <c r="AB2" s="60"/>
      <c r="AC2" s="118"/>
      <c r="AD2" s="143" t="s">
        <v>562</v>
      </c>
      <c r="AE2" s="60"/>
      <c r="AF2" s="60"/>
      <c r="AG2" s="118"/>
      <c r="AH2" s="143" t="s">
        <v>563</v>
      </c>
      <c r="AI2" s="60"/>
      <c r="AJ2" s="60"/>
      <c r="AK2" s="118"/>
      <c r="AL2" s="143" t="s">
        <v>564</v>
      </c>
      <c r="AM2" s="60"/>
      <c r="AN2" s="60"/>
      <c r="AO2" s="118"/>
      <c r="AP2" s="143" t="s">
        <v>565</v>
      </c>
      <c r="AQ2" s="60"/>
      <c r="AR2" s="60"/>
      <c r="AS2" s="118"/>
      <c r="AT2" s="143" t="s">
        <v>566</v>
      </c>
      <c r="AU2" s="60"/>
      <c r="AV2" s="60"/>
      <c r="AW2" s="118"/>
      <c r="AX2" s="143" t="s">
        <v>567</v>
      </c>
      <c r="AY2" s="60"/>
      <c r="AZ2" s="60"/>
      <c r="BA2" s="118"/>
      <c r="BB2" s="143" t="s">
        <v>568</v>
      </c>
      <c r="BC2" s="60"/>
      <c r="BD2" s="60"/>
      <c r="BE2" s="118"/>
      <c r="BF2" s="143" t="s">
        <v>569</v>
      </c>
      <c r="BG2" s="60"/>
      <c r="BH2" s="60"/>
      <c r="BI2" s="118"/>
      <c r="BJ2" s="143" t="s">
        <v>570</v>
      </c>
      <c r="BK2" s="60"/>
      <c r="BL2" s="60"/>
      <c r="BM2" s="118"/>
      <c r="BN2" s="143" t="s">
        <v>571</v>
      </c>
      <c r="BO2" s="60"/>
      <c r="BP2" s="60"/>
      <c r="BQ2" s="118"/>
      <c r="BR2" s="143" t="s">
        <v>572</v>
      </c>
      <c r="BS2" s="60"/>
      <c r="BT2" s="60"/>
      <c r="BU2" s="118"/>
      <c r="BV2" s="143" t="s">
        <v>573</v>
      </c>
      <c r="BW2" s="60"/>
      <c r="BX2" s="60"/>
      <c r="BY2" s="118"/>
      <c r="BZ2" s="143" t="s">
        <v>574</v>
      </c>
      <c r="CA2" s="60"/>
      <c r="CB2" s="60"/>
      <c r="CC2" s="118"/>
      <c r="CD2" s="143" t="s">
        <v>575</v>
      </c>
      <c r="CE2" s="60"/>
      <c r="CF2" s="60"/>
      <c r="CG2" s="118"/>
      <c r="CH2" s="143" t="s">
        <v>576</v>
      </c>
      <c r="CI2" s="60"/>
      <c r="CJ2" s="60"/>
      <c r="CK2" s="118"/>
      <c r="CL2" s="143" t="s">
        <v>577</v>
      </c>
      <c r="CM2" s="60"/>
      <c r="CN2" s="60"/>
      <c r="CO2" s="118"/>
      <c r="CP2" s="143" t="s">
        <v>578</v>
      </c>
      <c r="CQ2" s="60"/>
      <c r="CR2" s="60"/>
      <c r="CS2" s="118"/>
      <c r="CT2" s="143" t="s">
        <v>579</v>
      </c>
      <c r="CU2" s="60"/>
      <c r="CV2" s="60"/>
      <c r="CW2" s="118"/>
      <c r="CX2" s="143" t="s">
        <v>580</v>
      </c>
      <c r="CY2" s="60"/>
      <c r="CZ2" s="60"/>
      <c r="DA2" s="118"/>
      <c r="DB2" s="143" t="s">
        <v>581</v>
      </c>
      <c r="DC2" s="60"/>
      <c r="DD2" s="60"/>
      <c r="DE2" s="118"/>
      <c r="DF2" s="143" t="s">
        <v>582</v>
      </c>
      <c r="DG2" s="60"/>
      <c r="DH2" s="60"/>
      <c r="DI2" s="118"/>
      <c r="DJ2" s="143" t="s">
        <v>583</v>
      </c>
      <c r="DK2" s="60"/>
      <c r="DL2" s="60"/>
      <c r="DM2" s="118"/>
      <c r="DN2" s="143" t="s">
        <v>584</v>
      </c>
      <c r="DO2" s="60"/>
      <c r="DP2" s="60"/>
      <c r="DQ2" s="118"/>
      <c r="DR2" s="143" t="s">
        <v>585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471</v>
      </c>
      <c r="E4" s="159" t="s">
        <v>472</v>
      </c>
      <c r="F4" s="159" t="s">
        <v>586</v>
      </c>
      <c r="G4" s="159" t="s">
        <v>587</v>
      </c>
      <c r="H4" s="159" t="s">
        <v>471</v>
      </c>
      <c r="I4" s="159" t="s">
        <v>472</v>
      </c>
      <c r="J4" s="159" t="s">
        <v>586</v>
      </c>
      <c r="K4" s="159" t="s">
        <v>587</v>
      </c>
      <c r="L4" s="159" t="s">
        <v>471</v>
      </c>
      <c r="M4" s="159" t="s">
        <v>472</v>
      </c>
      <c r="N4" s="159" t="s">
        <v>586</v>
      </c>
      <c r="O4" s="159" t="s">
        <v>587</v>
      </c>
      <c r="P4" s="159" t="s">
        <v>471</v>
      </c>
      <c r="Q4" s="159" t="s">
        <v>472</v>
      </c>
      <c r="R4" s="159" t="s">
        <v>586</v>
      </c>
      <c r="S4" s="159" t="s">
        <v>587</v>
      </c>
      <c r="T4" s="159" t="s">
        <v>471</v>
      </c>
      <c r="U4" s="159" t="s">
        <v>472</v>
      </c>
      <c r="V4" s="159" t="s">
        <v>586</v>
      </c>
      <c r="W4" s="159" t="s">
        <v>587</v>
      </c>
      <c r="X4" s="159" t="s">
        <v>471</v>
      </c>
      <c r="Y4" s="159" t="s">
        <v>472</v>
      </c>
      <c r="Z4" s="159" t="s">
        <v>586</v>
      </c>
      <c r="AA4" s="159" t="s">
        <v>587</v>
      </c>
      <c r="AB4" s="159" t="s">
        <v>471</v>
      </c>
      <c r="AC4" s="159" t="s">
        <v>472</v>
      </c>
      <c r="AD4" s="159" t="s">
        <v>586</v>
      </c>
      <c r="AE4" s="159" t="s">
        <v>587</v>
      </c>
      <c r="AF4" s="159" t="s">
        <v>471</v>
      </c>
      <c r="AG4" s="159" t="s">
        <v>472</v>
      </c>
      <c r="AH4" s="159" t="s">
        <v>586</v>
      </c>
      <c r="AI4" s="159" t="s">
        <v>587</v>
      </c>
      <c r="AJ4" s="159" t="s">
        <v>471</v>
      </c>
      <c r="AK4" s="159" t="s">
        <v>472</v>
      </c>
      <c r="AL4" s="159" t="s">
        <v>586</v>
      </c>
      <c r="AM4" s="159" t="s">
        <v>587</v>
      </c>
      <c r="AN4" s="159" t="s">
        <v>471</v>
      </c>
      <c r="AO4" s="159" t="s">
        <v>472</v>
      </c>
      <c r="AP4" s="159" t="s">
        <v>586</v>
      </c>
      <c r="AQ4" s="159" t="s">
        <v>587</v>
      </c>
      <c r="AR4" s="159" t="s">
        <v>471</v>
      </c>
      <c r="AS4" s="159" t="s">
        <v>472</v>
      </c>
      <c r="AT4" s="159" t="s">
        <v>586</v>
      </c>
      <c r="AU4" s="159" t="s">
        <v>587</v>
      </c>
      <c r="AV4" s="159" t="s">
        <v>471</v>
      </c>
      <c r="AW4" s="159" t="s">
        <v>472</v>
      </c>
      <c r="AX4" s="159" t="s">
        <v>586</v>
      </c>
      <c r="AY4" s="159" t="s">
        <v>587</v>
      </c>
      <c r="AZ4" s="159" t="s">
        <v>471</v>
      </c>
      <c r="BA4" s="159" t="s">
        <v>472</v>
      </c>
      <c r="BB4" s="159" t="s">
        <v>586</v>
      </c>
      <c r="BC4" s="159" t="s">
        <v>587</v>
      </c>
      <c r="BD4" s="159" t="s">
        <v>471</v>
      </c>
      <c r="BE4" s="159" t="s">
        <v>472</v>
      </c>
      <c r="BF4" s="159" t="s">
        <v>586</v>
      </c>
      <c r="BG4" s="159" t="s">
        <v>587</v>
      </c>
      <c r="BH4" s="159" t="s">
        <v>471</v>
      </c>
      <c r="BI4" s="159" t="s">
        <v>472</v>
      </c>
      <c r="BJ4" s="159" t="s">
        <v>586</v>
      </c>
      <c r="BK4" s="159" t="s">
        <v>587</v>
      </c>
      <c r="BL4" s="159" t="s">
        <v>471</v>
      </c>
      <c r="BM4" s="159" t="s">
        <v>472</v>
      </c>
      <c r="BN4" s="159" t="s">
        <v>586</v>
      </c>
      <c r="BO4" s="159" t="s">
        <v>587</v>
      </c>
      <c r="BP4" s="159" t="s">
        <v>471</v>
      </c>
      <c r="BQ4" s="159" t="s">
        <v>472</v>
      </c>
      <c r="BR4" s="159" t="s">
        <v>586</v>
      </c>
      <c r="BS4" s="159" t="s">
        <v>587</v>
      </c>
      <c r="BT4" s="159" t="s">
        <v>471</v>
      </c>
      <c r="BU4" s="159" t="s">
        <v>472</v>
      </c>
      <c r="BV4" s="159" t="s">
        <v>586</v>
      </c>
      <c r="BW4" s="159" t="s">
        <v>587</v>
      </c>
      <c r="BX4" s="159" t="s">
        <v>471</v>
      </c>
      <c r="BY4" s="159" t="s">
        <v>472</v>
      </c>
      <c r="BZ4" s="159" t="s">
        <v>586</v>
      </c>
      <c r="CA4" s="159" t="s">
        <v>587</v>
      </c>
      <c r="CB4" s="159" t="s">
        <v>471</v>
      </c>
      <c r="CC4" s="159" t="s">
        <v>472</v>
      </c>
      <c r="CD4" s="159" t="s">
        <v>586</v>
      </c>
      <c r="CE4" s="159" t="s">
        <v>587</v>
      </c>
      <c r="CF4" s="159" t="s">
        <v>471</v>
      </c>
      <c r="CG4" s="159" t="s">
        <v>472</v>
      </c>
      <c r="CH4" s="159" t="s">
        <v>586</v>
      </c>
      <c r="CI4" s="159" t="s">
        <v>587</v>
      </c>
      <c r="CJ4" s="159" t="s">
        <v>471</v>
      </c>
      <c r="CK4" s="159" t="s">
        <v>472</v>
      </c>
      <c r="CL4" s="159" t="s">
        <v>586</v>
      </c>
      <c r="CM4" s="159" t="s">
        <v>587</v>
      </c>
      <c r="CN4" s="159" t="s">
        <v>471</v>
      </c>
      <c r="CO4" s="159" t="s">
        <v>472</v>
      </c>
      <c r="CP4" s="159" t="s">
        <v>586</v>
      </c>
      <c r="CQ4" s="159" t="s">
        <v>587</v>
      </c>
      <c r="CR4" s="159" t="s">
        <v>471</v>
      </c>
      <c r="CS4" s="159" t="s">
        <v>472</v>
      </c>
      <c r="CT4" s="159" t="s">
        <v>586</v>
      </c>
      <c r="CU4" s="159" t="s">
        <v>587</v>
      </c>
      <c r="CV4" s="159" t="s">
        <v>471</v>
      </c>
      <c r="CW4" s="159" t="s">
        <v>472</v>
      </c>
      <c r="CX4" s="159" t="s">
        <v>586</v>
      </c>
      <c r="CY4" s="159" t="s">
        <v>587</v>
      </c>
      <c r="CZ4" s="159" t="s">
        <v>471</v>
      </c>
      <c r="DA4" s="159" t="s">
        <v>472</v>
      </c>
      <c r="DB4" s="159" t="s">
        <v>586</v>
      </c>
      <c r="DC4" s="159" t="s">
        <v>587</v>
      </c>
      <c r="DD4" s="159" t="s">
        <v>471</v>
      </c>
      <c r="DE4" s="159" t="s">
        <v>472</v>
      </c>
      <c r="DF4" s="159" t="s">
        <v>586</v>
      </c>
      <c r="DG4" s="159" t="s">
        <v>587</v>
      </c>
      <c r="DH4" s="159" t="s">
        <v>471</v>
      </c>
      <c r="DI4" s="159" t="s">
        <v>472</v>
      </c>
      <c r="DJ4" s="159" t="s">
        <v>586</v>
      </c>
      <c r="DK4" s="159" t="s">
        <v>587</v>
      </c>
      <c r="DL4" s="159" t="s">
        <v>471</v>
      </c>
      <c r="DM4" s="159" t="s">
        <v>472</v>
      </c>
      <c r="DN4" s="159" t="s">
        <v>586</v>
      </c>
      <c r="DO4" s="159" t="s">
        <v>587</v>
      </c>
      <c r="DP4" s="159" t="s">
        <v>471</v>
      </c>
      <c r="DQ4" s="159" t="s">
        <v>472</v>
      </c>
      <c r="DR4" s="159" t="s">
        <v>586</v>
      </c>
      <c r="DS4" s="159" t="s">
        <v>587</v>
      </c>
      <c r="DT4" s="159" t="s">
        <v>471</v>
      </c>
      <c r="DU4" s="159" t="s">
        <v>472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481</v>
      </c>
      <c r="E6" s="142" t="s">
        <v>481</v>
      </c>
      <c r="F6" s="164"/>
      <c r="G6" s="161"/>
      <c r="H6" s="142" t="s">
        <v>481</v>
      </c>
      <c r="I6" s="142" t="s">
        <v>481</v>
      </c>
      <c r="J6" s="164"/>
      <c r="K6" s="161"/>
      <c r="L6" s="142" t="s">
        <v>481</v>
      </c>
      <c r="M6" s="142" t="s">
        <v>481</v>
      </c>
      <c r="N6" s="164"/>
      <c r="O6" s="161"/>
      <c r="P6" s="142" t="s">
        <v>481</v>
      </c>
      <c r="Q6" s="142" t="s">
        <v>481</v>
      </c>
      <c r="R6" s="164"/>
      <c r="S6" s="161"/>
      <c r="T6" s="142" t="s">
        <v>481</v>
      </c>
      <c r="U6" s="142" t="s">
        <v>481</v>
      </c>
      <c r="V6" s="164"/>
      <c r="W6" s="161"/>
      <c r="X6" s="142" t="s">
        <v>481</v>
      </c>
      <c r="Y6" s="142" t="s">
        <v>481</v>
      </c>
      <c r="Z6" s="164"/>
      <c r="AA6" s="161"/>
      <c r="AB6" s="142" t="s">
        <v>481</v>
      </c>
      <c r="AC6" s="142" t="s">
        <v>481</v>
      </c>
      <c r="AD6" s="164"/>
      <c r="AE6" s="161"/>
      <c r="AF6" s="142" t="s">
        <v>481</v>
      </c>
      <c r="AG6" s="142" t="s">
        <v>481</v>
      </c>
      <c r="AH6" s="164"/>
      <c r="AI6" s="161"/>
      <c r="AJ6" s="142" t="s">
        <v>481</v>
      </c>
      <c r="AK6" s="142" t="s">
        <v>481</v>
      </c>
      <c r="AL6" s="164"/>
      <c r="AM6" s="161"/>
      <c r="AN6" s="142" t="s">
        <v>481</v>
      </c>
      <c r="AO6" s="142" t="s">
        <v>481</v>
      </c>
      <c r="AP6" s="164"/>
      <c r="AQ6" s="161"/>
      <c r="AR6" s="142" t="s">
        <v>481</v>
      </c>
      <c r="AS6" s="142" t="s">
        <v>481</v>
      </c>
      <c r="AT6" s="164"/>
      <c r="AU6" s="161"/>
      <c r="AV6" s="142" t="s">
        <v>481</v>
      </c>
      <c r="AW6" s="142" t="s">
        <v>481</v>
      </c>
      <c r="AX6" s="164"/>
      <c r="AY6" s="161"/>
      <c r="AZ6" s="142" t="s">
        <v>481</v>
      </c>
      <c r="BA6" s="142" t="s">
        <v>481</v>
      </c>
      <c r="BB6" s="164"/>
      <c r="BC6" s="161"/>
      <c r="BD6" s="142" t="s">
        <v>481</v>
      </c>
      <c r="BE6" s="142" t="s">
        <v>481</v>
      </c>
      <c r="BF6" s="164"/>
      <c r="BG6" s="161"/>
      <c r="BH6" s="142" t="s">
        <v>481</v>
      </c>
      <c r="BI6" s="142" t="s">
        <v>481</v>
      </c>
      <c r="BJ6" s="164"/>
      <c r="BK6" s="161"/>
      <c r="BL6" s="142" t="s">
        <v>481</v>
      </c>
      <c r="BM6" s="142" t="s">
        <v>481</v>
      </c>
      <c r="BN6" s="164"/>
      <c r="BO6" s="161"/>
      <c r="BP6" s="142" t="s">
        <v>481</v>
      </c>
      <c r="BQ6" s="142" t="s">
        <v>481</v>
      </c>
      <c r="BR6" s="164"/>
      <c r="BS6" s="161"/>
      <c r="BT6" s="142" t="s">
        <v>481</v>
      </c>
      <c r="BU6" s="142" t="s">
        <v>481</v>
      </c>
      <c r="BV6" s="164"/>
      <c r="BW6" s="161"/>
      <c r="BX6" s="142" t="s">
        <v>481</v>
      </c>
      <c r="BY6" s="142" t="s">
        <v>481</v>
      </c>
      <c r="BZ6" s="164"/>
      <c r="CA6" s="161"/>
      <c r="CB6" s="142" t="s">
        <v>481</v>
      </c>
      <c r="CC6" s="142" t="s">
        <v>481</v>
      </c>
      <c r="CD6" s="164"/>
      <c r="CE6" s="161"/>
      <c r="CF6" s="142" t="s">
        <v>481</v>
      </c>
      <c r="CG6" s="142" t="s">
        <v>481</v>
      </c>
      <c r="CH6" s="164"/>
      <c r="CI6" s="161"/>
      <c r="CJ6" s="142" t="s">
        <v>481</v>
      </c>
      <c r="CK6" s="142" t="s">
        <v>481</v>
      </c>
      <c r="CL6" s="164"/>
      <c r="CM6" s="161"/>
      <c r="CN6" s="142" t="s">
        <v>481</v>
      </c>
      <c r="CO6" s="142" t="s">
        <v>481</v>
      </c>
      <c r="CP6" s="164"/>
      <c r="CQ6" s="161"/>
      <c r="CR6" s="142" t="s">
        <v>481</v>
      </c>
      <c r="CS6" s="142" t="s">
        <v>481</v>
      </c>
      <c r="CT6" s="164"/>
      <c r="CU6" s="161"/>
      <c r="CV6" s="142" t="s">
        <v>481</v>
      </c>
      <c r="CW6" s="142" t="s">
        <v>481</v>
      </c>
      <c r="CX6" s="164"/>
      <c r="CY6" s="161"/>
      <c r="CZ6" s="142" t="s">
        <v>481</v>
      </c>
      <c r="DA6" s="142" t="s">
        <v>481</v>
      </c>
      <c r="DB6" s="164"/>
      <c r="DC6" s="161"/>
      <c r="DD6" s="142" t="s">
        <v>481</v>
      </c>
      <c r="DE6" s="142" t="s">
        <v>481</v>
      </c>
      <c r="DF6" s="164"/>
      <c r="DG6" s="161"/>
      <c r="DH6" s="142" t="s">
        <v>481</v>
      </c>
      <c r="DI6" s="142" t="s">
        <v>481</v>
      </c>
      <c r="DJ6" s="164"/>
      <c r="DK6" s="161"/>
      <c r="DL6" s="142" t="s">
        <v>481</v>
      </c>
      <c r="DM6" s="142" t="s">
        <v>481</v>
      </c>
      <c r="DN6" s="164"/>
      <c r="DO6" s="161"/>
      <c r="DP6" s="142" t="s">
        <v>481</v>
      </c>
      <c r="DQ6" s="142" t="s">
        <v>481</v>
      </c>
      <c r="DR6" s="164"/>
      <c r="DS6" s="161"/>
      <c r="DT6" s="142" t="s">
        <v>481</v>
      </c>
      <c r="DU6" s="142" t="s">
        <v>481</v>
      </c>
    </row>
    <row r="7" spans="1:125" s="61" customFormat="1" ht="12" customHeight="1">
      <c r="A7" s="48" t="s">
        <v>482</v>
      </c>
      <c r="B7" s="48">
        <v>5000</v>
      </c>
      <c r="C7" s="48" t="s">
        <v>478</v>
      </c>
      <c r="D7" s="70">
        <f>SUM(D8:D17)</f>
        <v>2233918</v>
      </c>
      <c r="E7" s="70">
        <f>SUM(E8:E17)</f>
        <v>1712356</v>
      </c>
      <c r="F7" s="49">
        <f>COUNTIF(F8:F17,"&lt;&gt;")</f>
        <v>10</v>
      </c>
      <c r="G7" s="49">
        <f>COUNTIF(G8:G17,"&lt;&gt;")</f>
        <v>10</v>
      </c>
      <c r="H7" s="70">
        <f>SUM(H8:H17)</f>
        <v>1707750</v>
      </c>
      <c r="I7" s="70">
        <f>SUM(I8:I17)</f>
        <v>1253002</v>
      </c>
      <c r="J7" s="49">
        <f>COUNTIF(J8:J17,"&lt;&gt;")</f>
        <v>10</v>
      </c>
      <c r="K7" s="49">
        <f>COUNTIF(K8:K17,"&lt;&gt;")</f>
        <v>10</v>
      </c>
      <c r="L7" s="70">
        <f>SUM(L8:L17)</f>
        <v>360466</v>
      </c>
      <c r="M7" s="70">
        <f>SUM(M8:M17)</f>
        <v>350249</v>
      </c>
      <c r="N7" s="49">
        <f>COUNTIF(N8:N17,"&lt;&gt;")</f>
        <v>4</v>
      </c>
      <c r="O7" s="49">
        <f>COUNTIF(O8:O17,"&lt;&gt;")</f>
        <v>4</v>
      </c>
      <c r="P7" s="70">
        <f>SUM(P8:P17)</f>
        <v>94526</v>
      </c>
      <c r="Q7" s="70">
        <f>SUM(Q8:Q17)</f>
        <v>76385</v>
      </c>
      <c r="R7" s="49">
        <f>COUNTIF(R8:R17,"&lt;&gt;")</f>
        <v>3</v>
      </c>
      <c r="S7" s="49">
        <f>COUNTIF(S8:S17,"&lt;&gt;")</f>
        <v>3</v>
      </c>
      <c r="T7" s="70">
        <f>SUM(T8:T17)</f>
        <v>53480</v>
      </c>
      <c r="U7" s="70">
        <f>SUM(U8:U17)</f>
        <v>32720</v>
      </c>
      <c r="V7" s="49">
        <f>COUNTIF(V8:V17,"&lt;&gt;")</f>
        <v>1</v>
      </c>
      <c r="W7" s="49">
        <f>COUNTIF(W8:W17,"&lt;&gt;")</f>
        <v>1</v>
      </c>
      <c r="X7" s="70">
        <f>SUM(X8:X17)</f>
        <v>17696</v>
      </c>
      <c r="Y7" s="70">
        <f>SUM(Y8:Y17)</f>
        <v>0</v>
      </c>
      <c r="Z7" s="49">
        <f>COUNTIF(Z8:Z17,"&lt;&gt;")</f>
        <v>0</v>
      </c>
      <c r="AA7" s="49">
        <f>COUNTIF(AA8:AA17,"&lt;&gt;")</f>
        <v>0</v>
      </c>
      <c r="AB7" s="70">
        <f>SUM(AB8:AB17)</f>
        <v>0</v>
      </c>
      <c r="AC7" s="70">
        <f>SUM(AC8:AC17)</f>
        <v>0</v>
      </c>
      <c r="AD7" s="49">
        <f>COUNTIF(AD8:AD17,"&lt;&gt;")</f>
        <v>0</v>
      </c>
      <c r="AE7" s="49">
        <f>COUNTIF(AE8:AE17,"&lt;&gt;")</f>
        <v>0</v>
      </c>
      <c r="AF7" s="70">
        <f>SUM(AF8:AF17)</f>
        <v>0</v>
      </c>
      <c r="AG7" s="70">
        <f>SUM(AG8:AG17)</f>
        <v>0</v>
      </c>
      <c r="AH7" s="49">
        <f>COUNTIF(AH8:AH17,"&lt;&gt;")</f>
        <v>0</v>
      </c>
      <c r="AI7" s="49">
        <f>COUNTIF(AI8:AI17,"&lt;&gt;")</f>
        <v>0</v>
      </c>
      <c r="AJ7" s="70">
        <f>SUM(AJ8:AJ17)</f>
        <v>0</v>
      </c>
      <c r="AK7" s="70">
        <f>SUM(AK8:AK17)</f>
        <v>0</v>
      </c>
      <c r="AL7" s="49">
        <f>COUNTIF(AL8:AL17,"&lt;&gt;")</f>
        <v>0</v>
      </c>
      <c r="AM7" s="49">
        <f>COUNTIF(AM8:AM17,"&lt;&gt;")</f>
        <v>0</v>
      </c>
      <c r="AN7" s="70">
        <f>SUM(AN8:AN17)</f>
        <v>0</v>
      </c>
      <c r="AO7" s="70">
        <f>SUM(AO8:AO17)</f>
        <v>0</v>
      </c>
      <c r="AP7" s="49">
        <f>COUNTIF(AP8:AP17,"&lt;&gt;")</f>
        <v>0</v>
      </c>
      <c r="AQ7" s="49">
        <f>COUNTIF(AQ8:AQ17,"&lt;&gt;")</f>
        <v>0</v>
      </c>
      <c r="AR7" s="70">
        <f>SUM(AR8:AR17)</f>
        <v>0</v>
      </c>
      <c r="AS7" s="70">
        <f>SUM(AS8:AS17)</f>
        <v>0</v>
      </c>
      <c r="AT7" s="49">
        <f>COUNTIF(AT8:AT17,"&lt;&gt;")</f>
        <v>0</v>
      </c>
      <c r="AU7" s="49">
        <f>COUNTIF(AU8:AU17,"&lt;&gt;")</f>
        <v>0</v>
      </c>
      <c r="AV7" s="70">
        <f>SUM(AV8:AV17)</f>
        <v>0</v>
      </c>
      <c r="AW7" s="70">
        <f>SUM(AW8:AW17)</f>
        <v>0</v>
      </c>
      <c r="AX7" s="49">
        <f>COUNTIF(AX8:AX17,"&lt;&gt;")</f>
        <v>0</v>
      </c>
      <c r="AY7" s="49">
        <f>COUNTIF(AY8:AY17,"&lt;&gt;")</f>
        <v>0</v>
      </c>
      <c r="AZ7" s="70">
        <f>SUM(AZ8:AZ17)</f>
        <v>0</v>
      </c>
      <c r="BA7" s="70">
        <f>SUM(BA8:BA17)</f>
        <v>0</v>
      </c>
      <c r="BB7" s="49">
        <f>COUNTIF(BB8:BB17,"&lt;&gt;")</f>
        <v>0</v>
      </c>
      <c r="BC7" s="49">
        <f>COUNTIF(BC8:BC17,"&lt;&gt;")</f>
        <v>0</v>
      </c>
      <c r="BD7" s="70">
        <f>SUM(BD8:BD17)</f>
        <v>0</v>
      </c>
      <c r="BE7" s="70">
        <f>SUM(BE8:BE17)</f>
        <v>0</v>
      </c>
      <c r="BF7" s="49">
        <f>COUNTIF(BF8:BF17,"&lt;&gt;")</f>
        <v>0</v>
      </c>
      <c r="BG7" s="49">
        <f>COUNTIF(BG8:BG17,"&lt;&gt;")</f>
        <v>0</v>
      </c>
      <c r="BH7" s="70">
        <f>SUM(BH8:BH17)</f>
        <v>0</v>
      </c>
      <c r="BI7" s="70">
        <f>SUM(BI8:BI17)</f>
        <v>0</v>
      </c>
      <c r="BJ7" s="49">
        <f>COUNTIF(BJ8:BJ17,"&lt;&gt;")</f>
        <v>0</v>
      </c>
      <c r="BK7" s="49">
        <f>COUNTIF(BK8:BK17,"&lt;&gt;")</f>
        <v>0</v>
      </c>
      <c r="BL7" s="70">
        <f>SUM(BL8:BL17)</f>
        <v>0</v>
      </c>
      <c r="BM7" s="70">
        <f>SUM(BM8:BM17)</f>
        <v>0</v>
      </c>
      <c r="BN7" s="49">
        <f>COUNTIF(BN8:BN17,"&lt;&gt;")</f>
        <v>0</v>
      </c>
      <c r="BO7" s="49">
        <f>COUNTIF(BO8:BO17,"&lt;&gt;")</f>
        <v>0</v>
      </c>
      <c r="BP7" s="70">
        <f>SUM(BP8:BP17)</f>
        <v>0</v>
      </c>
      <c r="BQ7" s="70">
        <f>SUM(BQ8:BQ17)</f>
        <v>0</v>
      </c>
      <c r="BR7" s="49">
        <f>COUNTIF(BR8:BR17,"&lt;&gt;")</f>
        <v>0</v>
      </c>
      <c r="BS7" s="49">
        <f>COUNTIF(BS8:BS17,"&lt;&gt;")</f>
        <v>0</v>
      </c>
      <c r="BT7" s="70">
        <f>SUM(BT8:BT17)</f>
        <v>0</v>
      </c>
      <c r="BU7" s="70">
        <f>SUM(BU8:BU17)</f>
        <v>0</v>
      </c>
      <c r="BV7" s="49">
        <f>COUNTIF(BV8:BV17,"&lt;&gt;")</f>
        <v>0</v>
      </c>
      <c r="BW7" s="49">
        <f>COUNTIF(BW8:BW17,"&lt;&gt;")</f>
        <v>0</v>
      </c>
      <c r="BX7" s="70">
        <f>SUM(BX8:BX17)</f>
        <v>0</v>
      </c>
      <c r="BY7" s="70">
        <f>SUM(BY8:BY17)</f>
        <v>0</v>
      </c>
      <c r="BZ7" s="49">
        <f>COUNTIF(BZ8:BZ17,"&lt;&gt;")</f>
        <v>0</v>
      </c>
      <c r="CA7" s="49">
        <f>COUNTIF(CA8:CA17,"&lt;&gt;")</f>
        <v>0</v>
      </c>
      <c r="CB7" s="70">
        <f>SUM(CB8:CB17)</f>
        <v>0</v>
      </c>
      <c r="CC7" s="70">
        <f>SUM(CC8:CC17)</f>
        <v>0</v>
      </c>
      <c r="CD7" s="49">
        <f>COUNTIF(CD8:CD17,"&lt;&gt;")</f>
        <v>0</v>
      </c>
      <c r="CE7" s="49">
        <f>COUNTIF(CE8:CE17,"&lt;&gt;")</f>
        <v>0</v>
      </c>
      <c r="CF7" s="70">
        <f>SUM(CF8:CF17)</f>
        <v>0</v>
      </c>
      <c r="CG7" s="70">
        <f>SUM(CG8:CG17)</f>
        <v>0</v>
      </c>
      <c r="CH7" s="49">
        <f>COUNTIF(CH8:CH17,"&lt;&gt;")</f>
        <v>0</v>
      </c>
      <c r="CI7" s="49">
        <f>COUNTIF(CI8:CI17,"&lt;&gt;")</f>
        <v>0</v>
      </c>
      <c r="CJ7" s="70">
        <f>SUM(CJ8:CJ17)</f>
        <v>0</v>
      </c>
      <c r="CK7" s="70">
        <f>SUM(CK8:CK17)</f>
        <v>0</v>
      </c>
      <c r="CL7" s="49">
        <f>COUNTIF(CL8:CL17,"&lt;&gt;")</f>
        <v>0</v>
      </c>
      <c r="CM7" s="49">
        <f>COUNTIF(CM8:CM17,"&lt;&gt;")</f>
        <v>0</v>
      </c>
      <c r="CN7" s="70">
        <f>SUM(CN8:CN17)</f>
        <v>0</v>
      </c>
      <c r="CO7" s="70">
        <f>SUM(CO8:CO17)</f>
        <v>0</v>
      </c>
      <c r="CP7" s="49">
        <f>COUNTIF(CP8:CP17,"&lt;&gt;")</f>
        <v>0</v>
      </c>
      <c r="CQ7" s="49">
        <f>COUNTIF(CQ8:CQ17,"&lt;&gt;")</f>
        <v>0</v>
      </c>
      <c r="CR7" s="70">
        <f>SUM(CR8:CR17)</f>
        <v>0</v>
      </c>
      <c r="CS7" s="70">
        <f>SUM(CS8:CS17)</f>
        <v>0</v>
      </c>
      <c r="CT7" s="49">
        <f>COUNTIF(CT8:CT17,"&lt;&gt;")</f>
        <v>0</v>
      </c>
      <c r="CU7" s="49">
        <f>COUNTIF(CU8:CU17,"&lt;&gt;")</f>
        <v>0</v>
      </c>
      <c r="CV7" s="70">
        <f>SUM(CV8:CV17)</f>
        <v>0</v>
      </c>
      <c r="CW7" s="70">
        <f>SUM(CW8:CW17)</f>
        <v>0</v>
      </c>
      <c r="CX7" s="49">
        <f>COUNTIF(CX8:CX17,"&lt;&gt;")</f>
        <v>0</v>
      </c>
      <c r="CY7" s="49">
        <f>COUNTIF(CY8:CY17,"&lt;&gt;")</f>
        <v>0</v>
      </c>
      <c r="CZ7" s="70">
        <f>SUM(CZ8:CZ17)</f>
        <v>0</v>
      </c>
      <c r="DA7" s="70">
        <f>SUM(DA8:DA17)</f>
        <v>0</v>
      </c>
      <c r="DB7" s="49">
        <f>COUNTIF(DB8:DB17,"&lt;&gt;")</f>
        <v>0</v>
      </c>
      <c r="DC7" s="49">
        <f>COUNTIF(DC8:DC17,"&lt;&gt;")</f>
        <v>0</v>
      </c>
      <c r="DD7" s="70">
        <f>SUM(DD8:DD17)</f>
        <v>0</v>
      </c>
      <c r="DE7" s="70">
        <f>SUM(DE8:DE17)</f>
        <v>0</v>
      </c>
      <c r="DF7" s="49">
        <f>COUNTIF(DF8:DF17,"&lt;&gt;")</f>
        <v>0</v>
      </c>
      <c r="DG7" s="49">
        <f>COUNTIF(DG8:DG17,"&lt;&gt;")</f>
        <v>0</v>
      </c>
      <c r="DH7" s="70">
        <f>SUM(DH8:DH17)</f>
        <v>0</v>
      </c>
      <c r="DI7" s="70">
        <f>SUM(DI8:DI17)</f>
        <v>0</v>
      </c>
      <c r="DJ7" s="49">
        <f>COUNTIF(DJ8:DJ17,"&lt;&gt;")</f>
        <v>0</v>
      </c>
      <c r="DK7" s="49">
        <f>COUNTIF(DK8:DK17,"&lt;&gt;")</f>
        <v>0</v>
      </c>
      <c r="DL7" s="70">
        <f>SUM(DL8:DL17)</f>
        <v>0</v>
      </c>
      <c r="DM7" s="70">
        <f>SUM(DM8:DM17)</f>
        <v>0</v>
      </c>
      <c r="DN7" s="49">
        <f>COUNTIF(DN8:DN17,"&lt;&gt;")</f>
        <v>0</v>
      </c>
      <c r="DO7" s="49">
        <f>COUNTIF(DO8:DO17,"&lt;&gt;")</f>
        <v>0</v>
      </c>
      <c r="DP7" s="70">
        <f>SUM(DP8:DP17)</f>
        <v>0</v>
      </c>
      <c r="DQ7" s="70">
        <f>SUM(DQ8:DQ17)</f>
        <v>0</v>
      </c>
      <c r="DR7" s="49">
        <f>COUNTIF(DR8:DR17,"&lt;&gt;")</f>
        <v>0</v>
      </c>
      <c r="DS7" s="49">
        <f>COUNTIF(DS8:DS17,"&lt;&gt;")</f>
        <v>0</v>
      </c>
      <c r="DT7" s="70">
        <f>SUM(DT8:DT17)</f>
        <v>0</v>
      </c>
      <c r="DU7" s="70">
        <f>SUM(DU8:DU17)</f>
        <v>0</v>
      </c>
    </row>
    <row r="8" spans="1:125" s="50" customFormat="1" ht="12" customHeight="1">
      <c r="A8" s="51" t="s">
        <v>482</v>
      </c>
      <c r="B8" s="64" t="s">
        <v>487</v>
      </c>
      <c r="C8" s="51" t="s">
        <v>488</v>
      </c>
      <c r="D8" s="72">
        <f aca="true" t="shared" si="0" ref="D8:D17">SUM(H8,L8,P8,T8,X8,AB8,AF8,AJ8,AN8,AR8,AV8,AZ8,BD8,BH8,BL8,BP8,BT8,BX8,CB8,CF8,CJ8,CN8,CR8,CV8,CZ8,DD8,DH8,DL8,DP8,DT8)</f>
        <v>0</v>
      </c>
      <c r="E8" s="72">
        <f aca="true" t="shared" si="1" ref="E8:E17">SUM(I8,M8,Q8,U8,Y8,AC8,AG8,AK8,AO8,AS8,AW8,BA8,BE8,BI8,BM8,BQ8,BU8,BY8,CC8,CG8,CK8,CO8,CS8,CW8,DA8,DE8,DI8,DM8,DQ8,DU8)</f>
        <v>219875</v>
      </c>
      <c r="F8" s="66" t="s">
        <v>716</v>
      </c>
      <c r="G8" s="52" t="s">
        <v>717</v>
      </c>
      <c r="H8" s="72">
        <v>0</v>
      </c>
      <c r="I8" s="72">
        <v>141490</v>
      </c>
      <c r="J8" s="66" t="s">
        <v>718</v>
      </c>
      <c r="K8" s="52" t="s">
        <v>719</v>
      </c>
      <c r="L8" s="72">
        <v>0</v>
      </c>
      <c r="M8" s="72">
        <v>57722</v>
      </c>
      <c r="N8" s="66" t="s">
        <v>720</v>
      </c>
      <c r="O8" s="52" t="s">
        <v>721</v>
      </c>
      <c r="P8" s="72">
        <v>0</v>
      </c>
      <c r="Q8" s="72">
        <v>11737</v>
      </c>
      <c r="R8" s="66" t="s">
        <v>722</v>
      </c>
      <c r="S8" s="52" t="s">
        <v>723</v>
      </c>
      <c r="T8" s="72">
        <v>0</v>
      </c>
      <c r="U8" s="72">
        <v>8926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482</v>
      </c>
      <c r="B9" s="64" t="s">
        <v>521</v>
      </c>
      <c r="C9" s="51" t="s">
        <v>530</v>
      </c>
      <c r="D9" s="72">
        <f t="shared" si="0"/>
        <v>103136</v>
      </c>
      <c r="E9" s="72">
        <f t="shared" si="1"/>
        <v>0</v>
      </c>
      <c r="F9" s="66" t="s">
        <v>716</v>
      </c>
      <c r="G9" s="52" t="s">
        <v>717</v>
      </c>
      <c r="H9" s="72">
        <v>89699</v>
      </c>
      <c r="I9" s="72">
        <v>0</v>
      </c>
      <c r="J9" s="66" t="s">
        <v>722</v>
      </c>
      <c r="K9" s="52" t="s">
        <v>723</v>
      </c>
      <c r="L9" s="72">
        <v>13437</v>
      </c>
      <c r="M9" s="72">
        <v>0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482</v>
      </c>
      <c r="B10" s="64" t="s">
        <v>503</v>
      </c>
      <c r="C10" s="51" t="s">
        <v>504</v>
      </c>
      <c r="D10" s="72">
        <f t="shared" si="0"/>
        <v>492838</v>
      </c>
      <c r="E10" s="72">
        <f t="shared" si="1"/>
        <v>208991</v>
      </c>
      <c r="F10" s="66" t="s">
        <v>724</v>
      </c>
      <c r="G10" s="52" t="s">
        <v>725</v>
      </c>
      <c r="H10" s="72">
        <v>367895</v>
      </c>
      <c r="I10" s="72">
        <v>154444</v>
      </c>
      <c r="J10" s="66" t="s">
        <v>726</v>
      </c>
      <c r="K10" s="52" t="s">
        <v>727</v>
      </c>
      <c r="L10" s="72">
        <v>107685</v>
      </c>
      <c r="M10" s="72">
        <v>44724</v>
      </c>
      <c r="N10" s="66" t="s">
        <v>728</v>
      </c>
      <c r="O10" s="52" t="s">
        <v>729</v>
      </c>
      <c r="P10" s="72">
        <v>17258</v>
      </c>
      <c r="Q10" s="72">
        <v>9823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482</v>
      </c>
      <c r="B11" s="64" t="s">
        <v>517</v>
      </c>
      <c r="C11" s="51" t="s">
        <v>518</v>
      </c>
      <c r="D11" s="72">
        <f t="shared" si="0"/>
        <v>547331</v>
      </c>
      <c r="E11" s="72">
        <f t="shared" si="1"/>
        <v>261656</v>
      </c>
      <c r="F11" s="66" t="s">
        <v>730</v>
      </c>
      <c r="G11" s="52" t="s">
        <v>731</v>
      </c>
      <c r="H11" s="72">
        <v>440852</v>
      </c>
      <c r="I11" s="72">
        <v>208430</v>
      </c>
      <c r="J11" s="66" t="s">
        <v>732</v>
      </c>
      <c r="K11" s="52" t="s">
        <v>733</v>
      </c>
      <c r="L11" s="72">
        <v>106479</v>
      </c>
      <c r="M11" s="72">
        <v>53226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482</v>
      </c>
      <c r="B12" s="54" t="s">
        <v>511</v>
      </c>
      <c r="C12" s="53" t="s">
        <v>512</v>
      </c>
      <c r="D12" s="74">
        <f t="shared" si="0"/>
        <v>0</v>
      </c>
      <c r="E12" s="74">
        <f t="shared" si="1"/>
        <v>306110</v>
      </c>
      <c r="F12" s="54" t="s">
        <v>734</v>
      </c>
      <c r="G12" s="53" t="s">
        <v>735</v>
      </c>
      <c r="H12" s="74">
        <v>0</v>
      </c>
      <c r="I12" s="74">
        <v>238530</v>
      </c>
      <c r="J12" s="54" t="s">
        <v>736</v>
      </c>
      <c r="K12" s="53" t="s">
        <v>737</v>
      </c>
      <c r="L12" s="74">
        <v>0</v>
      </c>
      <c r="M12" s="74">
        <v>67580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482</v>
      </c>
      <c r="B13" s="54" t="s">
        <v>489</v>
      </c>
      <c r="C13" s="53" t="s">
        <v>490</v>
      </c>
      <c r="D13" s="74">
        <f t="shared" si="0"/>
        <v>315960</v>
      </c>
      <c r="E13" s="74">
        <f t="shared" si="1"/>
        <v>236520</v>
      </c>
      <c r="F13" s="54" t="s">
        <v>718</v>
      </c>
      <c r="G13" s="53" t="s">
        <v>719</v>
      </c>
      <c r="H13" s="74">
        <v>229265</v>
      </c>
      <c r="I13" s="74">
        <v>157901</v>
      </c>
      <c r="J13" s="54" t="s">
        <v>720</v>
      </c>
      <c r="K13" s="53" t="s">
        <v>721</v>
      </c>
      <c r="L13" s="74">
        <v>9169</v>
      </c>
      <c r="M13" s="74">
        <v>0</v>
      </c>
      <c r="N13" s="54" t="s">
        <v>738</v>
      </c>
      <c r="O13" s="53" t="s">
        <v>739</v>
      </c>
      <c r="P13" s="74">
        <v>49825</v>
      </c>
      <c r="Q13" s="74">
        <v>54825</v>
      </c>
      <c r="R13" s="54" t="s">
        <v>740</v>
      </c>
      <c r="S13" s="53" t="s">
        <v>741</v>
      </c>
      <c r="T13" s="74">
        <v>27701</v>
      </c>
      <c r="U13" s="74">
        <v>23794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482</v>
      </c>
      <c r="B14" s="54" t="s">
        <v>507</v>
      </c>
      <c r="C14" s="53" t="s">
        <v>508</v>
      </c>
      <c r="D14" s="74">
        <f t="shared" si="0"/>
        <v>533651</v>
      </c>
      <c r="E14" s="74">
        <f t="shared" si="1"/>
        <v>175395</v>
      </c>
      <c r="F14" s="54" t="s">
        <v>742</v>
      </c>
      <c r="G14" s="53" t="s">
        <v>743</v>
      </c>
      <c r="H14" s="74">
        <v>450804</v>
      </c>
      <c r="I14" s="74">
        <v>145012</v>
      </c>
      <c r="J14" s="54" t="s">
        <v>744</v>
      </c>
      <c r="K14" s="53" t="s">
        <v>745</v>
      </c>
      <c r="L14" s="74">
        <v>82847</v>
      </c>
      <c r="M14" s="74">
        <v>30383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482</v>
      </c>
      <c r="B15" s="54" t="s">
        <v>499</v>
      </c>
      <c r="C15" s="53" t="s">
        <v>500</v>
      </c>
      <c r="D15" s="74">
        <f t="shared" si="0"/>
        <v>0</v>
      </c>
      <c r="E15" s="74">
        <f t="shared" si="1"/>
        <v>272850</v>
      </c>
      <c r="F15" s="54" t="s">
        <v>746</v>
      </c>
      <c r="G15" s="53" t="s">
        <v>747</v>
      </c>
      <c r="H15" s="74">
        <v>0</v>
      </c>
      <c r="I15" s="74">
        <v>190536</v>
      </c>
      <c r="J15" s="54" t="s">
        <v>748</v>
      </c>
      <c r="K15" s="53" t="s">
        <v>749</v>
      </c>
      <c r="L15" s="74">
        <v>0</v>
      </c>
      <c r="M15" s="74">
        <v>82314</v>
      </c>
      <c r="N15" s="54"/>
      <c r="O15" s="53"/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482</v>
      </c>
      <c r="B16" s="54" t="s">
        <v>541</v>
      </c>
      <c r="C16" s="53" t="s">
        <v>588</v>
      </c>
      <c r="D16" s="74">
        <f t="shared" si="0"/>
        <v>0</v>
      </c>
      <c r="E16" s="74">
        <f t="shared" si="1"/>
        <v>30959</v>
      </c>
      <c r="F16" s="54" t="s">
        <v>750</v>
      </c>
      <c r="G16" s="53" t="s">
        <v>751</v>
      </c>
      <c r="H16" s="74">
        <v>0</v>
      </c>
      <c r="I16" s="74">
        <v>16659</v>
      </c>
      <c r="J16" s="54" t="s">
        <v>752</v>
      </c>
      <c r="K16" s="53" t="s">
        <v>753</v>
      </c>
      <c r="L16" s="74">
        <v>0</v>
      </c>
      <c r="M16" s="74">
        <v>14300</v>
      </c>
      <c r="N16" s="54"/>
      <c r="O16" s="53"/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482</v>
      </c>
      <c r="B17" s="54" t="s">
        <v>497</v>
      </c>
      <c r="C17" s="53" t="s">
        <v>498</v>
      </c>
      <c r="D17" s="74">
        <f t="shared" si="0"/>
        <v>241002</v>
      </c>
      <c r="E17" s="74">
        <f t="shared" si="1"/>
        <v>0</v>
      </c>
      <c r="F17" s="54" t="s">
        <v>746</v>
      </c>
      <c r="G17" s="53" t="s">
        <v>747</v>
      </c>
      <c r="H17" s="74">
        <v>129235</v>
      </c>
      <c r="I17" s="74">
        <v>0</v>
      </c>
      <c r="J17" s="54" t="s">
        <v>754</v>
      </c>
      <c r="K17" s="53" t="s">
        <v>755</v>
      </c>
      <c r="L17" s="74">
        <v>40849</v>
      </c>
      <c r="M17" s="74">
        <v>0</v>
      </c>
      <c r="N17" s="54" t="s">
        <v>750</v>
      </c>
      <c r="O17" s="53" t="s">
        <v>751</v>
      </c>
      <c r="P17" s="74">
        <v>27443</v>
      </c>
      <c r="Q17" s="74">
        <v>0</v>
      </c>
      <c r="R17" s="54" t="s">
        <v>752</v>
      </c>
      <c r="S17" s="53" t="s">
        <v>753</v>
      </c>
      <c r="T17" s="74">
        <v>25779</v>
      </c>
      <c r="U17" s="74">
        <v>0</v>
      </c>
      <c r="V17" s="54" t="s">
        <v>756</v>
      </c>
      <c r="W17" s="53" t="s">
        <v>757</v>
      </c>
      <c r="X17" s="74">
        <v>17696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589</v>
      </c>
      <c r="D2" s="25" t="s">
        <v>107</v>
      </c>
      <c r="E2" s="144" t="s">
        <v>590</v>
      </c>
      <c r="F2" s="3"/>
      <c r="G2" s="3"/>
      <c r="H2" s="3"/>
      <c r="I2" s="3"/>
      <c r="J2" s="3"/>
      <c r="K2" s="3"/>
      <c r="L2" s="3" t="str">
        <f>LEFT(D2,2)</f>
        <v>05</v>
      </c>
      <c r="M2" s="3" t="str">
        <f>IF(L2&lt;&gt;"",VLOOKUP(L2,$AK$6:$AL$34,2,FALSE),"-")</f>
        <v>秋田県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591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592</v>
      </c>
      <c r="C6" s="192"/>
      <c r="D6" s="193"/>
      <c r="E6" s="13" t="s">
        <v>41</v>
      </c>
      <c r="F6" s="14" t="s">
        <v>43</v>
      </c>
      <c r="H6" s="169" t="s">
        <v>593</v>
      </c>
      <c r="I6" s="194"/>
      <c r="J6" s="194"/>
      <c r="K6" s="182"/>
      <c r="L6" s="13" t="s">
        <v>41</v>
      </c>
      <c r="M6" s="13" t="s">
        <v>43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594</v>
      </c>
      <c r="AL6" s="28" t="s">
        <v>6</v>
      </c>
    </row>
    <row r="7" spans="2:38" ht="19.5" customHeight="1">
      <c r="B7" s="187" t="s">
        <v>77</v>
      </c>
      <c r="C7" s="189"/>
      <c r="D7" s="189"/>
      <c r="E7" s="17">
        <f aca="true" t="shared" si="0" ref="E7:E12">AF7</f>
        <v>100252</v>
      </c>
      <c r="F7" s="17">
        <f aca="true" t="shared" si="1" ref="F7:F12">AF14</f>
        <v>5315</v>
      </c>
      <c r="H7" s="175" t="s">
        <v>475</v>
      </c>
      <c r="I7" s="175" t="s">
        <v>595</v>
      </c>
      <c r="J7" s="169" t="s">
        <v>85</v>
      </c>
      <c r="K7" s="171"/>
      <c r="L7" s="17">
        <f aca="true" t="shared" si="2" ref="L7:L12">AF21</f>
        <v>0</v>
      </c>
      <c r="M7" s="17">
        <f aca="true" t="shared" si="3" ref="M7:M12">AF42</f>
        <v>9352</v>
      </c>
      <c r="AC7" s="15" t="s">
        <v>77</v>
      </c>
      <c r="AD7" s="41" t="s">
        <v>596</v>
      </c>
      <c r="AE7" s="40" t="s">
        <v>597</v>
      </c>
      <c r="AF7" s="36">
        <f aca="true" ca="1" t="shared" si="4" ref="AF7:AF38">IF(AF$2=0,INDIRECT("'"&amp;AD7&amp;"'!"&amp;AE7&amp;$AI$2),0)</f>
        <v>100252</v>
      </c>
      <c r="AG7" s="40"/>
      <c r="AH7" s="122" t="str">
        <f>+'廃棄物事業経費（歳入）'!B7</f>
        <v>05000</v>
      </c>
      <c r="AI7" s="2">
        <v>7</v>
      </c>
      <c r="AK7" s="26" t="s">
        <v>598</v>
      </c>
      <c r="AL7" s="28" t="s">
        <v>7</v>
      </c>
    </row>
    <row r="8" spans="2:38" ht="19.5" customHeight="1">
      <c r="B8" s="187" t="s">
        <v>599</v>
      </c>
      <c r="C8" s="189"/>
      <c r="D8" s="189"/>
      <c r="E8" s="17">
        <f t="shared" si="0"/>
        <v>33760</v>
      </c>
      <c r="F8" s="17">
        <f t="shared" si="1"/>
        <v>7165</v>
      </c>
      <c r="H8" s="178"/>
      <c r="I8" s="178"/>
      <c r="J8" s="169" t="s">
        <v>87</v>
      </c>
      <c r="K8" s="182"/>
      <c r="L8" s="17">
        <f t="shared" si="2"/>
        <v>395563</v>
      </c>
      <c r="M8" s="17">
        <f t="shared" si="3"/>
        <v>1665</v>
      </c>
      <c r="AC8" s="15" t="s">
        <v>599</v>
      </c>
      <c r="AD8" s="41" t="s">
        <v>596</v>
      </c>
      <c r="AE8" s="40" t="s">
        <v>600</v>
      </c>
      <c r="AF8" s="36">
        <f ca="1" t="shared" si="4"/>
        <v>33760</v>
      </c>
      <c r="AG8" s="40"/>
      <c r="AH8" s="122" t="str">
        <f>+'廃棄物事業経費（歳入）'!B8</f>
        <v>05201</v>
      </c>
      <c r="AI8" s="2">
        <v>8</v>
      </c>
      <c r="AK8" s="26" t="s">
        <v>601</v>
      </c>
      <c r="AL8" s="28" t="s">
        <v>8</v>
      </c>
    </row>
    <row r="9" spans="2:38" ht="19.5" customHeight="1">
      <c r="B9" s="187" t="s">
        <v>80</v>
      </c>
      <c r="C9" s="189"/>
      <c r="D9" s="189"/>
      <c r="E9" s="17">
        <f t="shared" si="0"/>
        <v>1062800</v>
      </c>
      <c r="F9" s="17">
        <f t="shared" si="1"/>
        <v>0</v>
      </c>
      <c r="H9" s="178"/>
      <c r="I9" s="178"/>
      <c r="J9" s="169" t="s">
        <v>89</v>
      </c>
      <c r="K9" s="171"/>
      <c r="L9" s="17">
        <f t="shared" si="2"/>
        <v>671574</v>
      </c>
      <c r="M9" s="17">
        <f t="shared" si="3"/>
        <v>0</v>
      </c>
      <c r="AC9" s="15" t="s">
        <v>80</v>
      </c>
      <c r="AD9" s="41" t="s">
        <v>596</v>
      </c>
      <c r="AE9" s="40" t="s">
        <v>602</v>
      </c>
      <c r="AF9" s="36">
        <f ca="1" t="shared" si="4"/>
        <v>1062800</v>
      </c>
      <c r="AG9" s="40"/>
      <c r="AH9" s="122" t="str">
        <f>+'廃棄物事業経費（歳入）'!B9</f>
        <v>05202</v>
      </c>
      <c r="AI9" s="2">
        <v>9</v>
      </c>
      <c r="AK9" s="26" t="s">
        <v>603</v>
      </c>
      <c r="AL9" s="28" t="s">
        <v>9</v>
      </c>
    </row>
    <row r="10" spans="2:38" ht="19.5" customHeight="1">
      <c r="B10" s="187" t="s">
        <v>604</v>
      </c>
      <c r="C10" s="189"/>
      <c r="D10" s="189"/>
      <c r="E10" s="17">
        <f t="shared" si="0"/>
        <v>1645494</v>
      </c>
      <c r="F10" s="17">
        <f t="shared" si="1"/>
        <v>117166</v>
      </c>
      <c r="H10" s="178"/>
      <c r="I10" s="179"/>
      <c r="J10" s="169" t="s">
        <v>0</v>
      </c>
      <c r="K10" s="171"/>
      <c r="L10" s="17">
        <f t="shared" si="2"/>
        <v>0</v>
      </c>
      <c r="M10" s="17">
        <f t="shared" si="3"/>
        <v>0</v>
      </c>
      <c r="AC10" s="15" t="s">
        <v>604</v>
      </c>
      <c r="AD10" s="41" t="s">
        <v>596</v>
      </c>
      <c r="AE10" s="40" t="s">
        <v>605</v>
      </c>
      <c r="AF10" s="36">
        <f ca="1" t="shared" si="4"/>
        <v>1645494</v>
      </c>
      <c r="AG10" s="40"/>
      <c r="AH10" s="122" t="str">
        <f>+'廃棄物事業経費（歳入）'!B10</f>
        <v>05203</v>
      </c>
      <c r="AI10" s="2">
        <v>10</v>
      </c>
      <c r="AK10" s="26" t="s">
        <v>606</v>
      </c>
      <c r="AL10" s="28" t="s">
        <v>10</v>
      </c>
    </row>
    <row r="11" spans="2:38" ht="19.5" customHeight="1">
      <c r="B11" s="187" t="s">
        <v>607</v>
      </c>
      <c r="C11" s="189"/>
      <c r="D11" s="189"/>
      <c r="E11" s="17">
        <f t="shared" si="0"/>
        <v>2233918</v>
      </c>
      <c r="F11" s="17">
        <f t="shared" si="1"/>
        <v>1712356</v>
      </c>
      <c r="H11" s="178"/>
      <c r="I11" s="190" t="s">
        <v>57</v>
      </c>
      <c r="J11" s="190"/>
      <c r="K11" s="190"/>
      <c r="L11" s="17">
        <f t="shared" si="2"/>
        <v>13207</v>
      </c>
      <c r="M11" s="17">
        <f t="shared" si="3"/>
        <v>2835</v>
      </c>
      <c r="AC11" s="15" t="s">
        <v>607</v>
      </c>
      <c r="AD11" s="41" t="s">
        <v>596</v>
      </c>
      <c r="AE11" s="40" t="s">
        <v>608</v>
      </c>
      <c r="AF11" s="36">
        <f ca="1" t="shared" si="4"/>
        <v>2233918</v>
      </c>
      <c r="AG11" s="40"/>
      <c r="AH11" s="122" t="str">
        <f>+'廃棄物事業経費（歳入）'!B11</f>
        <v>05204</v>
      </c>
      <c r="AI11" s="2">
        <v>11</v>
      </c>
      <c r="AK11" s="26" t="s">
        <v>609</v>
      </c>
      <c r="AL11" s="28" t="s">
        <v>11</v>
      </c>
    </row>
    <row r="12" spans="2:38" ht="19.5" customHeight="1">
      <c r="B12" s="187" t="s">
        <v>0</v>
      </c>
      <c r="C12" s="189"/>
      <c r="D12" s="189"/>
      <c r="E12" s="17">
        <f t="shared" si="0"/>
        <v>876686</v>
      </c>
      <c r="F12" s="17">
        <f t="shared" si="1"/>
        <v>32916</v>
      </c>
      <c r="H12" s="178"/>
      <c r="I12" s="190" t="s">
        <v>610</v>
      </c>
      <c r="J12" s="190"/>
      <c r="K12" s="190"/>
      <c r="L12" s="17">
        <f t="shared" si="2"/>
        <v>74495</v>
      </c>
      <c r="M12" s="17">
        <f t="shared" si="3"/>
        <v>1665</v>
      </c>
      <c r="AC12" s="15" t="s">
        <v>0</v>
      </c>
      <c r="AD12" s="41" t="s">
        <v>596</v>
      </c>
      <c r="AE12" s="40" t="s">
        <v>611</v>
      </c>
      <c r="AF12" s="36">
        <f ca="1" t="shared" si="4"/>
        <v>876686</v>
      </c>
      <c r="AG12" s="40"/>
      <c r="AH12" s="122" t="str">
        <f>+'廃棄物事業経費（歳入）'!B12</f>
        <v>05206</v>
      </c>
      <c r="AI12" s="2">
        <v>12</v>
      </c>
      <c r="AK12" s="26" t="s">
        <v>612</v>
      </c>
      <c r="AL12" s="28" t="s">
        <v>12</v>
      </c>
    </row>
    <row r="13" spans="2:38" ht="19.5" customHeight="1">
      <c r="B13" s="183" t="s">
        <v>613</v>
      </c>
      <c r="C13" s="191"/>
      <c r="D13" s="191"/>
      <c r="E13" s="18">
        <f>SUM(E7:E12)</f>
        <v>5952910</v>
      </c>
      <c r="F13" s="18">
        <f>SUM(F7:F12)</f>
        <v>1874918</v>
      </c>
      <c r="H13" s="178"/>
      <c r="I13" s="172" t="s">
        <v>479</v>
      </c>
      <c r="J13" s="173"/>
      <c r="K13" s="174"/>
      <c r="L13" s="19">
        <f>SUM(L7:L12)</f>
        <v>1154839</v>
      </c>
      <c r="M13" s="19">
        <f>SUM(M7:M12)</f>
        <v>15517</v>
      </c>
      <c r="AC13" s="15" t="s">
        <v>54</v>
      </c>
      <c r="AD13" s="41" t="s">
        <v>596</v>
      </c>
      <c r="AE13" s="40" t="s">
        <v>614</v>
      </c>
      <c r="AF13" s="36">
        <f ca="1" t="shared" si="4"/>
        <v>10314007</v>
      </c>
      <c r="AG13" s="40"/>
      <c r="AH13" s="122" t="str">
        <f>+'廃棄物事業経費（歳入）'!B13</f>
        <v>05207</v>
      </c>
      <c r="AI13" s="2">
        <v>13</v>
      </c>
      <c r="AK13" s="26" t="s">
        <v>615</v>
      </c>
      <c r="AL13" s="28" t="s">
        <v>13</v>
      </c>
    </row>
    <row r="14" spans="2:38" ht="19.5" customHeight="1">
      <c r="B14" s="20"/>
      <c r="C14" s="185" t="s">
        <v>616</v>
      </c>
      <c r="D14" s="186"/>
      <c r="E14" s="22">
        <f>E13-E11</f>
        <v>3718992</v>
      </c>
      <c r="F14" s="22">
        <f>F13-F11</f>
        <v>162562</v>
      </c>
      <c r="H14" s="179"/>
      <c r="I14" s="20"/>
      <c r="J14" s="24"/>
      <c r="K14" s="21" t="s">
        <v>616</v>
      </c>
      <c r="L14" s="23">
        <f>L13-L12</f>
        <v>1080344</v>
      </c>
      <c r="M14" s="23">
        <f>M13-M12</f>
        <v>13852</v>
      </c>
      <c r="AC14" s="15" t="s">
        <v>77</v>
      </c>
      <c r="AD14" s="41" t="s">
        <v>596</v>
      </c>
      <c r="AE14" s="40" t="s">
        <v>617</v>
      </c>
      <c r="AF14" s="36">
        <f ca="1" t="shared" si="4"/>
        <v>5315</v>
      </c>
      <c r="AG14" s="40"/>
      <c r="AH14" s="122" t="str">
        <f>+'廃棄物事業経費（歳入）'!B14</f>
        <v>05209</v>
      </c>
      <c r="AI14" s="2">
        <v>14</v>
      </c>
      <c r="AK14" s="26" t="s">
        <v>618</v>
      </c>
      <c r="AL14" s="28" t="s">
        <v>14</v>
      </c>
    </row>
    <row r="15" spans="2:38" ht="19.5" customHeight="1">
      <c r="B15" s="187" t="s">
        <v>54</v>
      </c>
      <c r="C15" s="189"/>
      <c r="D15" s="189"/>
      <c r="E15" s="17">
        <f>AF13</f>
        <v>10314007</v>
      </c>
      <c r="F15" s="17">
        <f>AF20</f>
        <v>3042389</v>
      </c>
      <c r="H15" s="175" t="s">
        <v>619</v>
      </c>
      <c r="I15" s="175" t="s">
        <v>620</v>
      </c>
      <c r="J15" s="16" t="s">
        <v>91</v>
      </c>
      <c r="K15" s="27"/>
      <c r="L15" s="17">
        <f aca="true" t="shared" si="5" ref="L15:L28">AF27</f>
        <v>1163015</v>
      </c>
      <c r="M15" s="17">
        <f aca="true" t="shared" si="6" ref="M15:M28">AF48</f>
        <v>643188</v>
      </c>
      <c r="AC15" s="15" t="s">
        <v>599</v>
      </c>
      <c r="AD15" s="41" t="s">
        <v>596</v>
      </c>
      <c r="AE15" s="40" t="s">
        <v>621</v>
      </c>
      <c r="AF15" s="36">
        <f ca="1" t="shared" si="4"/>
        <v>7165</v>
      </c>
      <c r="AG15" s="40"/>
      <c r="AH15" s="122" t="str">
        <f>+'廃棄物事業経費（歳入）'!B15</f>
        <v>05210</v>
      </c>
      <c r="AI15" s="2">
        <v>15</v>
      </c>
      <c r="AK15" s="26" t="s">
        <v>622</v>
      </c>
      <c r="AL15" s="28" t="s">
        <v>15</v>
      </c>
    </row>
    <row r="16" spans="2:38" ht="19.5" customHeight="1">
      <c r="B16" s="183" t="s">
        <v>1</v>
      </c>
      <c r="C16" s="184"/>
      <c r="D16" s="184"/>
      <c r="E16" s="18">
        <f>SUM(E13,E15)</f>
        <v>16266917</v>
      </c>
      <c r="F16" s="18">
        <f>SUM(F13,F15)</f>
        <v>4917307</v>
      </c>
      <c r="H16" s="176"/>
      <c r="I16" s="178"/>
      <c r="J16" s="178" t="s">
        <v>623</v>
      </c>
      <c r="K16" s="13" t="s">
        <v>93</v>
      </c>
      <c r="L16" s="17">
        <f t="shared" si="5"/>
        <v>383786</v>
      </c>
      <c r="M16" s="17">
        <f t="shared" si="6"/>
        <v>0</v>
      </c>
      <c r="AC16" s="15" t="s">
        <v>80</v>
      </c>
      <c r="AD16" s="41" t="s">
        <v>596</v>
      </c>
      <c r="AE16" s="40" t="s">
        <v>624</v>
      </c>
      <c r="AF16" s="36">
        <f ca="1" t="shared" si="4"/>
        <v>0</v>
      </c>
      <c r="AG16" s="40"/>
      <c r="AH16" s="122" t="str">
        <f>+'廃棄物事業経費（歳入）'!B16</f>
        <v>05211</v>
      </c>
      <c r="AI16" s="2">
        <v>16</v>
      </c>
      <c r="AK16" s="26" t="s">
        <v>625</v>
      </c>
      <c r="AL16" s="28" t="s">
        <v>16</v>
      </c>
    </row>
    <row r="17" spans="2:38" ht="19.5" customHeight="1">
      <c r="B17" s="20"/>
      <c r="C17" s="185" t="s">
        <v>616</v>
      </c>
      <c r="D17" s="186"/>
      <c r="E17" s="22">
        <f>SUM(E14:E15)</f>
        <v>14032999</v>
      </c>
      <c r="F17" s="22">
        <f>SUM(F14:F15)</f>
        <v>3204951</v>
      </c>
      <c r="H17" s="176"/>
      <c r="I17" s="178"/>
      <c r="J17" s="178"/>
      <c r="K17" s="13" t="s">
        <v>95</v>
      </c>
      <c r="L17" s="17">
        <f t="shared" si="5"/>
        <v>1017851</v>
      </c>
      <c r="M17" s="17">
        <f t="shared" si="6"/>
        <v>214322</v>
      </c>
      <c r="AC17" s="15" t="s">
        <v>604</v>
      </c>
      <c r="AD17" s="41" t="s">
        <v>596</v>
      </c>
      <c r="AE17" s="40" t="s">
        <v>626</v>
      </c>
      <c r="AF17" s="36">
        <f ca="1" t="shared" si="4"/>
        <v>117166</v>
      </c>
      <c r="AG17" s="40"/>
      <c r="AH17" s="122" t="str">
        <f>+'廃棄物事業経費（歳入）'!B17</f>
        <v>05212</v>
      </c>
      <c r="AI17" s="2">
        <v>17</v>
      </c>
      <c r="AK17" s="26" t="s">
        <v>627</v>
      </c>
      <c r="AL17" s="28" t="s">
        <v>17</v>
      </c>
    </row>
    <row r="18" spans="8:38" ht="19.5" customHeight="1">
      <c r="H18" s="176"/>
      <c r="I18" s="179"/>
      <c r="J18" s="179"/>
      <c r="K18" s="13" t="s">
        <v>97</v>
      </c>
      <c r="L18" s="17">
        <f t="shared" si="5"/>
        <v>81345</v>
      </c>
      <c r="M18" s="17">
        <f t="shared" si="6"/>
        <v>0</v>
      </c>
      <c r="AC18" s="15" t="s">
        <v>607</v>
      </c>
      <c r="AD18" s="41" t="s">
        <v>596</v>
      </c>
      <c r="AE18" s="40" t="s">
        <v>628</v>
      </c>
      <c r="AF18" s="36">
        <f ca="1" t="shared" si="4"/>
        <v>1712356</v>
      </c>
      <c r="AG18" s="40"/>
      <c r="AH18" s="122" t="str">
        <f>+'廃棄物事業経費（歳入）'!B18</f>
        <v>05213</v>
      </c>
      <c r="AI18" s="2">
        <v>18</v>
      </c>
      <c r="AK18" s="26" t="s">
        <v>629</v>
      </c>
      <c r="AL18" s="28" t="s">
        <v>18</v>
      </c>
    </row>
    <row r="19" spans="8:38" ht="19.5" customHeight="1">
      <c r="H19" s="176"/>
      <c r="I19" s="175" t="s">
        <v>630</v>
      </c>
      <c r="J19" s="169" t="s">
        <v>99</v>
      </c>
      <c r="K19" s="171"/>
      <c r="L19" s="17">
        <f t="shared" si="5"/>
        <v>79507</v>
      </c>
      <c r="M19" s="17">
        <f t="shared" si="6"/>
        <v>0</v>
      </c>
      <c r="AC19" s="15" t="s">
        <v>0</v>
      </c>
      <c r="AD19" s="41" t="s">
        <v>596</v>
      </c>
      <c r="AE19" s="40" t="s">
        <v>631</v>
      </c>
      <c r="AF19" s="36">
        <f ca="1" t="shared" si="4"/>
        <v>32916</v>
      </c>
      <c r="AG19" s="40"/>
      <c r="AH19" s="122" t="str">
        <f>+'廃棄物事業経費（歳入）'!B19</f>
        <v>05214</v>
      </c>
      <c r="AI19" s="2">
        <v>19</v>
      </c>
      <c r="AK19" s="26" t="s">
        <v>632</v>
      </c>
      <c r="AL19" s="28" t="s">
        <v>19</v>
      </c>
    </row>
    <row r="20" spans="2:38" ht="19.5" customHeight="1">
      <c r="B20" s="187" t="s">
        <v>633</v>
      </c>
      <c r="C20" s="188"/>
      <c r="D20" s="188"/>
      <c r="E20" s="29">
        <f>E11</f>
        <v>2233918</v>
      </c>
      <c r="F20" s="29">
        <f>F11</f>
        <v>1712356</v>
      </c>
      <c r="H20" s="176"/>
      <c r="I20" s="178"/>
      <c r="J20" s="169" t="s">
        <v>101</v>
      </c>
      <c r="K20" s="171"/>
      <c r="L20" s="17">
        <f t="shared" si="5"/>
        <v>2988899</v>
      </c>
      <c r="M20" s="17">
        <f t="shared" si="6"/>
        <v>1323253</v>
      </c>
      <c r="AC20" s="15" t="s">
        <v>54</v>
      </c>
      <c r="AD20" s="41" t="s">
        <v>596</v>
      </c>
      <c r="AE20" s="40" t="s">
        <v>634</v>
      </c>
      <c r="AF20" s="36">
        <f ca="1" t="shared" si="4"/>
        <v>3042389</v>
      </c>
      <c r="AG20" s="40"/>
      <c r="AH20" s="122" t="str">
        <f>+'廃棄物事業経費（歳入）'!B20</f>
        <v>05215</v>
      </c>
      <c r="AI20" s="2">
        <v>20</v>
      </c>
      <c r="AK20" s="26" t="s">
        <v>635</v>
      </c>
      <c r="AL20" s="28" t="s">
        <v>20</v>
      </c>
    </row>
    <row r="21" spans="2:38" ht="19.5" customHeight="1">
      <c r="B21" s="187" t="s">
        <v>636</v>
      </c>
      <c r="C21" s="187"/>
      <c r="D21" s="187"/>
      <c r="E21" s="29">
        <f>L12+L27</f>
        <v>2233918</v>
      </c>
      <c r="F21" s="29">
        <f>M12+M27</f>
        <v>1712356</v>
      </c>
      <c r="H21" s="176"/>
      <c r="I21" s="179"/>
      <c r="J21" s="169" t="s">
        <v>103</v>
      </c>
      <c r="K21" s="171"/>
      <c r="L21" s="17">
        <f t="shared" si="5"/>
        <v>263817</v>
      </c>
      <c r="M21" s="17">
        <f t="shared" si="6"/>
        <v>6540</v>
      </c>
      <c r="AB21" s="28" t="s">
        <v>41</v>
      </c>
      <c r="AC21" s="15" t="s">
        <v>637</v>
      </c>
      <c r="AD21" s="41" t="s">
        <v>638</v>
      </c>
      <c r="AE21" s="40" t="s">
        <v>597</v>
      </c>
      <c r="AF21" s="36">
        <f ca="1" t="shared" si="4"/>
        <v>0</v>
      </c>
      <c r="AG21" s="40"/>
      <c r="AH21" s="122" t="str">
        <f>+'廃棄物事業経費（歳入）'!B21</f>
        <v>05303</v>
      </c>
      <c r="AI21" s="2">
        <v>21</v>
      </c>
      <c r="AK21" s="26" t="s">
        <v>639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62</v>
      </c>
      <c r="J22" s="170"/>
      <c r="K22" s="171"/>
      <c r="L22" s="17">
        <f t="shared" si="5"/>
        <v>0</v>
      </c>
      <c r="M22" s="17">
        <f t="shared" si="6"/>
        <v>0</v>
      </c>
      <c r="AB22" s="28" t="s">
        <v>41</v>
      </c>
      <c r="AC22" s="15" t="s">
        <v>640</v>
      </c>
      <c r="AD22" s="41" t="s">
        <v>638</v>
      </c>
      <c r="AE22" s="40" t="s">
        <v>600</v>
      </c>
      <c r="AF22" s="36">
        <f ca="1" t="shared" si="4"/>
        <v>395563</v>
      </c>
      <c r="AH22" s="122" t="str">
        <f>+'廃棄物事業経費（歳入）'!B22</f>
        <v>05327</v>
      </c>
      <c r="AI22" s="2">
        <v>22</v>
      </c>
      <c r="AK22" s="26" t="s">
        <v>641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642</v>
      </c>
      <c r="J23" s="172" t="s">
        <v>99</v>
      </c>
      <c r="K23" s="174"/>
      <c r="L23" s="17">
        <f t="shared" si="5"/>
        <v>2877619</v>
      </c>
      <c r="M23" s="17">
        <f t="shared" si="6"/>
        <v>7700</v>
      </c>
      <c r="AB23" s="28" t="s">
        <v>41</v>
      </c>
      <c r="AC23" s="1" t="s">
        <v>643</v>
      </c>
      <c r="AD23" s="41" t="s">
        <v>638</v>
      </c>
      <c r="AE23" s="35" t="s">
        <v>602</v>
      </c>
      <c r="AF23" s="36">
        <f ca="1" t="shared" si="4"/>
        <v>671574</v>
      </c>
      <c r="AH23" s="122" t="str">
        <f>+'廃棄物事業経費（歳入）'!B23</f>
        <v>05346</v>
      </c>
      <c r="AI23" s="2">
        <v>23</v>
      </c>
      <c r="AK23" s="26" t="s">
        <v>644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101</v>
      </c>
      <c r="K24" s="171"/>
      <c r="L24" s="17">
        <f t="shared" si="5"/>
        <v>2588570</v>
      </c>
      <c r="M24" s="17">
        <f t="shared" si="6"/>
        <v>910709</v>
      </c>
      <c r="AB24" s="28" t="s">
        <v>41</v>
      </c>
      <c r="AC24" s="15" t="s">
        <v>0</v>
      </c>
      <c r="AD24" s="41" t="s">
        <v>638</v>
      </c>
      <c r="AE24" s="40" t="s">
        <v>605</v>
      </c>
      <c r="AF24" s="36">
        <f ca="1" t="shared" si="4"/>
        <v>0</v>
      </c>
      <c r="AH24" s="122" t="str">
        <f>+'廃棄物事業経費（歳入）'!B24</f>
        <v>05348</v>
      </c>
      <c r="AI24" s="2">
        <v>24</v>
      </c>
      <c r="AK24" s="26" t="s">
        <v>645</v>
      </c>
      <c r="AL24" s="28" t="s">
        <v>24</v>
      </c>
    </row>
    <row r="25" spans="8:38" ht="19.5" customHeight="1">
      <c r="H25" s="176"/>
      <c r="I25" s="178"/>
      <c r="J25" s="169" t="s">
        <v>103</v>
      </c>
      <c r="K25" s="171"/>
      <c r="L25" s="17">
        <f t="shared" si="5"/>
        <v>220659</v>
      </c>
      <c r="M25" s="17">
        <f t="shared" si="6"/>
        <v>7610</v>
      </c>
      <c r="AB25" s="28" t="s">
        <v>41</v>
      </c>
      <c r="AC25" s="15" t="s">
        <v>57</v>
      </c>
      <c r="AD25" s="41" t="s">
        <v>638</v>
      </c>
      <c r="AE25" s="40" t="s">
        <v>608</v>
      </c>
      <c r="AF25" s="36">
        <f ca="1" t="shared" si="4"/>
        <v>13207</v>
      </c>
      <c r="AH25" s="122" t="str">
        <f>+'廃棄物事業経費（歳入）'!B25</f>
        <v>05349</v>
      </c>
      <c r="AI25" s="2">
        <v>25</v>
      </c>
      <c r="AK25" s="26" t="s">
        <v>646</v>
      </c>
      <c r="AL25" s="28" t="s">
        <v>25</v>
      </c>
    </row>
    <row r="26" spans="8:38" ht="19.5" customHeight="1">
      <c r="H26" s="176"/>
      <c r="I26" s="179"/>
      <c r="J26" s="180" t="s">
        <v>0</v>
      </c>
      <c r="K26" s="181"/>
      <c r="L26" s="17">
        <f t="shared" si="5"/>
        <v>220445</v>
      </c>
      <c r="M26" s="17">
        <f t="shared" si="6"/>
        <v>55948</v>
      </c>
      <c r="AB26" s="28" t="s">
        <v>41</v>
      </c>
      <c r="AC26" s="1" t="s">
        <v>610</v>
      </c>
      <c r="AD26" s="41" t="s">
        <v>638</v>
      </c>
      <c r="AE26" s="35" t="s">
        <v>611</v>
      </c>
      <c r="AF26" s="36">
        <f ca="1" t="shared" si="4"/>
        <v>74495</v>
      </c>
      <c r="AH26" s="122" t="str">
        <f>+'廃棄物事業経費（歳入）'!B26</f>
        <v>05361</v>
      </c>
      <c r="AI26" s="2">
        <v>26</v>
      </c>
      <c r="AK26" s="26" t="s">
        <v>647</v>
      </c>
      <c r="AL26" s="28" t="s">
        <v>26</v>
      </c>
    </row>
    <row r="27" spans="8:38" ht="19.5" customHeight="1">
      <c r="H27" s="176"/>
      <c r="I27" s="169" t="s">
        <v>610</v>
      </c>
      <c r="J27" s="170"/>
      <c r="K27" s="171"/>
      <c r="L27" s="17">
        <f t="shared" si="5"/>
        <v>2159423</v>
      </c>
      <c r="M27" s="17">
        <f t="shared" si="6"/>
        <v>1710691</v>
      </c>
      <c r="AB27" s="28" t="s">
        <v>41</v>
      </c>
      <c r="AC27" s="1" t="s">
        <v>648</v>
      </c>
      <c r="AD27" s="41" t="s">
        <v>638</v>
      </c>
      <c r="AE27" s="35" t="s">
        <v>649</v>
      </c>
      <c r="AF27" s="36">
        <f ca="1" t="shared" si="4"/>
        <v>1163015</v>
      </c>
      <c r="AH27" s="122" t="str">
        <f>+'廃棄物事業経費（歳入）'!B27</f>
        <v>05363</v>
      </c>
      <c r="AI27" s="2">
        <v>27</v>
      </c>
      <c r="AK27" s="26" t="s">
        <v>650</v>
      </c>
      <c r="AL27" s="28" t="s">
        <v>27</v>
      </c>
    </row>
    <row r="28" spans="8:38" ht="19.5" customHeight="1">
      <c r="H28" s="176"/>
      <c r="I28" s="169" t="s">
        <v>36</v>
      </c>
      <c r="J28" s="170"/>
      <c r="K28" s="171"/>
      <c r="L28" s="17">
        <f t="shared" si="5"/>
        <v>7366</v>
      </c>
      <c r="M28" s="17">
        <f t="shared" si="6"/>
        <v>550</v>
      </c>
      <c r="AB28" s="28" t="s">
        <v>41</v>
      </c>
      <c r="AC28" s="1" t="s">
        <v>651</v>
      </c>
      <c r="AD28" s="41" t="s">
        <v>638</v>
      </c>
      <c r="AE28" s="35" t="s">
        <v>617</v>
      </c>
      <c r="AF28" s="36">
        <f ca="1" t="shared" si="4"/>
        <v>383786</v>
      </c>
      <c r="AH28" s="122" t="str">
        <f>+'廃棄物事業経費（歳入）'!B28</f>
        <v>05366</v>
      </c>
      <c r="AI28" s="2">
        <v>28</v>
      </c>
      <c r="AK28" s="26" t="s">
        <v>652</v>
      </c>
      <c r="AL28" s="28" t="s">
        <v>28</v>
      </c>
    </row>
    <row r="29" spans="8:38" ht="19.5" customHeight="1">
      <c r="H29" s="176"/>
      <c r="I29" s="172" t="s">
        <v>479</v>
      </c>
      <c r="J29" s="173"/>
      <c r="K29" s="174"/>
      <c r="L29" s="19">
        <f>SUM(L15:L28)</f>
        <v>14052302</v>
      </c>
      <c r="M29" s="19">
        <f>SUM(M15:M28)</f>
        <v>4880511</v>
      </c>
      <c r="AB29" s="28" t="s">
        <v>41</v>
      </c>
      <c r="AC29" s="1" t="s">
        <v>653</v>
      </c>
      <c r="AD29" s="41" t="s">
        <v>638</v>
      </c>
      <c r="AE29" s="35" t="s">
        <v>621</v>
      </c>
      <c r="AF29" s="36">
        <f ca="1" t="shared" si="4"/>
        <v>1017851</v>
      </c>
      <c r="AH29" s="122" t="str">
        <f>+'廃棄物事業経費（歳入）'!B29</f>
        <v>05368</v>
      </c>
      <c r="AI29" s="2">
        <v>29</v>
      </c>
      <c r="AK29" s="26" t="s">
        <v>654</v>
      </c>
      <c r="AL29" s="28" t="s">
        <v>29</v>
      </c>
    </row>
    <row r="30" spans="8:38" ht="19.5" customHeight="1">
      <c r="H30" s="177"/>
      <c r="I30" s="20"/>
      <c r="J30" s="24"/>
      <c r="K30" s="21" t="s">
        <v>616</v>
      </c>
      <c r="L30" s="23">
        <f>L29-L27</f>
        <v>11892879</v>
      </c>
      <c r="M30" s="23">
        <f>M29-M27</f>
        <v>3169820</v>
      </c>
      <c r="AB30" s="28" t="s">
        <v>41</v>
      </c>
      <c r="AC30" s="1" t="s">
        <v>655</v>
      </c>
      <c r="AD30" s="41" t="s">
        <v>638</v>
      </c>
      <c r="AE30" s="35" t="s">
        <v>624</v>
      </c>
      <c r="AF30" s="36">
        <f ca="1" t="shared" si="4"/>
        <v>81345</v>
      </c>
      <c r="AH30" s="122" t="str">
        <f>+'廃棄物事業経費（歳入）'!B30</f>
        <v>05434</v>
      </c>
      <c r="AI30" s="2">
        <v>30</v>
      </c>
      <c r="AK30" s="26" t="s">
        <v>656</v>
      </c>
      <c r="AL30" s="28" t="s">
        <v>30</v>
      </c>
    </row>
    <row r="31" spans="8:38" ht="19.5" customHeight="1">
      <c r="H31" s="169" t="s">
        <v>0</v>
      </c>
      <c r="I31" s="170"/>
      <c r="J31" s="170"/>
      <c r="K31" s="171"/>
      <c r="L31" s="17">
        <f>AF41</f>
        <v>1059776</v>
      </c>
      <c r="M31" s="17">
        <f>AF62</f>
        <v>21279</v>
      </c>
      <c r="AB31" s="28" t="s">
        <v>41</v>
      </c>
      <c r="AC31" s="1" t="s">
        <v>657</v>
      </c>
      <c r="AD31" s="41" t="s">
        <v>638</v>
      </c>
      <c r="AE31" s="35" t="s">
        <v>628</v>
      </c>
      <c r="AF31" s="36">
        <f ca="1" t="shared" si="4"/>
        <v>79507</v>
      </c>
      <c r="AH31" s="122" t="str">
        <f>+'廃棄物事業経費（歳入）'!B31</f>
        <v>05463</v>
      </c>
      <c r="AI31" s="2">
        <v>31</v>
      </c>
      <c r="AK31" s="26" t="s">
        <v>658</v>
      </c>
      <c r="AL31" s="28" t="s">
        <v>31</v>
      </c>
    </row>
    <row r="32" spans="8:38" ht="19.5" customHeight="1">
      <c r="H32" s="172" t="s">
        <v>1</v>
      </c>
      <c r="I32" s="173"/>
      <c r="J32" s="173"/>
      <c r="K32" s="174"/>
      <c r="L32" s="19">
        <f>SUM(L13,L29,L31)</f>
        <v>16266917</v>
      </c>
      <c r="M32" s="19">
        <f>SUM(M13,M29,M31)</f>
        <v>4917307</v>
      </c>
      <c r="AB32" s="28" t="s">
        <v>41</v>
      </c>
      <c r="AC32" s="1" t="s">
        <v>659</v>
      </c>
      <c r="AD32" s="41" t="s">
        <v>638</v>
      </c>
      <c r="AE32" s="35" t="s">
        <v>631</v>
      </c>
      <c r="AF32" s="36">
        <f ca="1" t="shared" si="4"/>
        <v>2988899</v>
      </c>
      <c r="AH32" s="122" t="str">
        <f>+'廃棄物事業経費（歳入）'!B32</f>
        <v>05464</v>
      </c>
      <c r="AI32" s="2">
        <v>32</v>
      </c>
      <c r="AK32" s="26" t="s">
        <v>660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616</v>
      </c>
      <c r="L33" s="23">
        <f>SUM(L14,L30,L31)</f>
        <v>14032999</v>
      </c>
      <c r="M33" s="23">
        <f>SUM(M14,M30,M31)</f>
        <v>3204951</v>
      </c>
      <c r="AB33" s="28" t="s">
        <v>41</v>
      </c>
      <c r="AC33" s="1" t="s">
        <v>661</v>
      </c>
      <c r="AD33" s="41" t="s">
        <v>638</v>
      </c>
      <c r="AE33" s="35" t="s">
        <v>634</v>
      </c>
      <c r="AF33" s="36">
        <f ca="1" t="shared" si="4"/>
        <v>263817</v>
      </c>
      <c r="AH33" s="122" t="str">
        <f>+'廃棄物事業経費（歳入）'!B33</f>
        <v>05838</v>
      </c>
      <c r="AI33" s="2">
        <v>33</v>
      </c>
      <c r="AK33" s="26" t="s">
        <v>662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41</v>
      </c>
      <c r="AC34" s="15" t="s">
        <v>62</v>
      </c>
      <c r="AD34" s="41" t="s">
        <v>638</v>
      </c>
      <c r="AE34" s="35" t="s">
        <v>663</v>
      </c>
      <c r="AF34" s="36">
        <f ca="1" t="shared" si="4"/>
        <v>0</v>
      </c>
      <c r="AH34" s="122" t="str">
        <f>+'廃棄物事業経費（歳入）'!B34</f>
        <v>05839</v>
      </c>
      <c r="AI34" s="2">
        <v>34</v>
      </c>
      <c r="AK34" s="26" t="s">
        <v>664</v>
      </c>
      <c r="AL34" s="28" t="s">
        <v>34</v>
      </c>
    </row>
    <row r="35" spans="28:35" ht="14.25" hidden="1">
      <c r="AB35" s="28" t="s">
        <v>41</v>
      </c>
      <c r="AC35" s="1" t="s">
        <v>665</v>
      </c>
      <c r="AD35" s="41" t="s">
        <v>638</v>
      </c>
      <c r="AE35" s="35" t="s">
        <v>666</v>
      </c>
      <c r="AF35" s="36">
        <f ca="1" t="shared" si="4"/>
        <v>2877619</v>
      </c>
      <c r="AH35" s="122" t="str">
        <f>+'廃棄物事業経費（歳入）'!B35</f>
        <v>05850</v>
      </c>
      <c r="AI35" s="2">
        <v>35</v>
      </c>
    </row>
    <row r="36" spans="28:35" ht="14.25" hidden="1">
      <c r="AB36" s="28" t="s">
        <v>41</v>
      </c>
      <c r="AC36" s="1" t="s">
        <v>667</v>
      </c>
      <c r="AD36" s="41" t="s">
        <v>638</v>
      </c>
      <c r="AE36" s="35" t="s">
        <v>668</v>
      </c>
      <c r="AF36" s="36">
        <f ca="1" t="shared" si="4"/>
        <v>2588570</v>
      </c>
      <c r="AH36" s="122" t="str">
        <f>+'廃棄物事業経費（歳入）'!B36</f>
        <v>05851</v>
      </c>
      <c r="AI36" s="2">
        <v>36</v>
      </c>
    </row>
    <row r="37" spans="28:35" ht="14.25" hidden="1">
      <c r="AB37" s="28" t="s">
        <v>41</v>
      </c>
      <c r="AC37" s="1" t="s">
        <v>669</v>
      </c>
      <c r="AD37" s="41" t="s">
        <v>638</v>
      </c>
      <c r="AE37" s="35" t="s">
        <v>670</v>
      </c>
      <c r="AF37" s="36">
        <f ca="1" t="shared" si="4"/>
        <v>220659</v>
      </c>
      <c r="AH37" s="122" t="str">
        <f>+'廃棄物事業経費（歳入）'!B37</f>
        <v>05854</v>
      </c>
      <c r="AI37" s="2">
        <v>37</v>
      </c>
    </row>
    <row r="38" spans="28:35" ht="14.25" hidden="1">
      <c r="AB38" s="28" t="s">
        <v>41</v>
      </c>
      <c r="AC38" s="1" t="s">
        <v>0</v>
      </c>
      <c r="AD38" s="41" t="s">
        <v>638</v>
      </c>
      <c r="AE38" s="35" t="s">
        <v>671</v>
      </c>
      <c r="AF38" s="35">
        <f ca="1" t="shared" si="4"/>
        <v>220445</v>
      </c>
      <c r="AH38" s="122" t="str">
        <f>+'廃棄物事業経費（歳入）'!B38</f>
        <v>05861</v>
      </c>
      <c r="AI38" s="2">
        <v>38</v>
      </c>
    </row>
    <row r="39" spans="28:35" ht="14.25" hidden="1">
      <c r="AB39" s="28" t="s">
        <v>41</v>
      </c>
      <c r="AC39" s="1" t="s">
        <v>610</v>
      </c>
      <c r="AD39" s="41" t="s">
        <v>638</v>
      </c>
      <c r="AE39" s="35" t="s">
        <v>672</v>
      </c>
      <c r="AF39" s="35">
        <f aca="true" ca="1" t="shared" si="7" ref="AF39:AF70">IF(AF$2=0,INDIRECT("'"&amp;AD39&amp;"'!"&amp;AE39&amp;$AI$2),0)</f>
        <v>2159423</v>
      </c>
      <c r="AH39" s="122" t="str">
        <f>+'廃棄物事業経費（歳入）'!B39</f>
        <v>05867</v>
      </c>
      <c r="AI39" s="2">
        <v>39</v>
      </c>
    </row>
    <row r="40" spans="28:35" ht="14.25" hidden="1">
      <c r="AB40" s="28" t="s">
        <v>41</v>
      </c>
      <c r="AC40" s="1" t="s">
        <v>36</v>
      </c>
      <c r="AD40" s="41" t="s">
        <v>638</v>
      </c>
      <c r="AE40" s="35" t="s">
        <v>673</v>
      </c>
      <c r="AF40" s="35">
        <f ca="1" t="shared" si="7"/>
        <v>7366</v>
      </c>
      <c r="AH40" s="122" t="str">
        <f>+'廃棄物事業経費（歳入）'!B40</f>
        <v>05874</v>
      </c>
      <c r="AI40" s="2">
        <v>40</v>
      </c>
    </row>
    <row r="41" spans="28:35" ht="14.25" hidden="1">
      <c r="AB41" s="28" t="s">
        <v>41</v>
      </c>
      <c r="AC41" s="1" t="s">
        <v>0</v>
      </c>
      <c r="AD41" s="41" t="s">
        <v>638</v>
      </c>
      <c r="AE41" s="35" t="s">
        <v>674</v>
      </c>
      <c r="AF41" s="35">
        <f ca="1" t="shared" si="7"/>
        <v>1059776</v>
      </c>
      <c r="AH41" s="122" t="str">
        <f>+'廃棄物事業経費（歳入）'!B41</f>
        <v>05882</v>
      </c>
      <c r="AI41" s="2">
        <v>41</v>
      </c>
    </row>
    <row r="42" spans="28:35" ht="14.25" hidden="1">
      <c r="AB42" s="28" t="s">
        <v>43</v>
      </c>
      <c r="AC42" s="15" t="s">
        <v>637</v>
      </c>
      <c r="AD42" s="41" t="s">
        <v>638</v>
      </c>
      <c r="AE42" s="35" t="s">
        <v>675</v>
      </c>
      <c r="AF42" s="35">
        <f ca="1" t="shared" si="7"/>
        <v>9352</v>
      </c>
      <c r="AH42" s="122" t="str">
        <f>+'廃棄物事業経費（歳入）'!B42</f>
        <v>05884</v>
      </c>
      <c r="AI42" s="2">
        <v>42</v>
      </c>
    </row>
    <row r="43" spans="28:35" ht="14.25" hidden="1">
      <c r="AB43" s="28" t="s">
        <v>43</v>
      </c>
      <c r="AC43" s="15" t="s">
        <v>640</v>
      </c>
      <c r="AD43" s="41" t="s">
        <v>638</v>
      </c>
      <c r="AE43" s="35" t="s">
        <v>676</v>
      </c>
      <c r="AF43" s="35">
        <f ca="1" t="shared" si="7"/>
        <v>1665</v>
      </c>
      <c r="AH43" s="122">
        <f>+'廃棄物事業経費（歳入）'!B43</f>
        <v>0</v>
      </c>
      <c r="AI43" s="2">
        <v>43</v>
      </c>
    </row>
    <row r="44" spans="28:35" ht="14.25" hidden="1">
      <c r="AB44" s="28" t="s">
        <v>43</v>
      </c>
      <c r="AC44" s="1" t="s">
        <v>643</v>
      </c>
      <c r="AD44" s="41" t="s">
        <v>638</v>
      </c>
      <c r="AE44" s="35" t="s">
        <v>677</v>
      </c>
      <c r="AF44" s="35">
        <f ca="1" t="shared" si="7"/>
        <v>0</v>
      </c>
      <c r="AH44" s="122">
        <f>+'廃棄物事業経費（歳入）'!B44</f>
        <v>0</v>
      </c>
      <c r="AI44" s="2">
        <v>44</v>
      </c>
    </row>
    <row r="45" spans="28:35" ht="14.25" hidden="1">
      <c r="AB45" s="28" t="s">
        <v>43</v>
      </c>
      <c r="AC45" s="15" t="s">
        <v>0</v>
      </c>
      <c r="AD45" s="41" t="s">
        <v>638</v>
      </c>
      <c r="AE45" s="35" t="s">
        <v>678</v>
      </c>
      <c r="AF45" s="35">
        <f ca="1" t="shared" si="7"/>
        <v>0</v>
      </c>
      <c r="AH45" s="122">
        <f>+'廃棄物事業経費（歳入）'!B45</f>
        <v>0</v>
      </c>
      <c r="AI45" s="2">
        <v>45</v>
      </c>
    </row>
    <row r="46" spans="28:35" ht="14.25" hidden="1">
      <c r="AB46" s="28" t="s">
        <v>43</v>
      </c>
      <c r="AC46" s="15" t="s">
        <v>57</v>
      </c>
      <c r="AD46" s="41" t="s">
        <v>638</v>
      </c>
      <c r="AE46" s="35" t="s">
        <v>679</v>
      </c>
      <c r="AF46" s="35">
        <f ca="1" t="shared" si="7"/>
        <v>2835</v>
      </c>
      <c r="AH46" s="122">
        <f>+'廃棄物事業経費（歳入）'!B46</f>
        <v>0</v>
      </c>
      <c r="AI46" s="2">
        <v>46</v>
      </c>
    </row>
    <row r="47" spans="28:35" ht="14.25" hidden="1">
      <c r="AB47" s="28" t="s">
        <v>43</v>
      </c>
      <c r="AC47" s="1" t="s">
        <v>610</v>
      </c>
      <c r="AD47" s="41" t="s">
        <v>638</v>
      </c>
      <c r="AE47" s="35" t="s">
        <v>680</v>
      </c>
      <c r="AF47" s="35">
        <f ca="1" t="shared" si="7"/>
        <v>1665</v>
      </c>
      <c r="AH47" s="122">
        <f>+'廃棄物事業経費（歳入）'!B47</f>
        <v>0</v>
      </c>
      <c r="AI47" s="2">
        <v>47</v>
      </c>
    </row>
    <row r="48" spans="28:35" ht="14.25" hidden="1">
      <c r="AB48" s="28" t="s">
        <v>43</v>
      </c>
      <c r="AC48" s="1" t="s">
        <v>648</v>
      </c>
      <c r="AD48" s="41" t="s">
        <v>638</v>
      </c>
      <c r="AE48" s="35" t="s">
        <v>681</v>
      </c>
      <c r="AF48" s="35">
        <f ca="1" t="shared" si="7"/>
        <v>643188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43</v>
      </c>
      <c r="AC49" s="1" t="s">
        <v>651</v>
      </c>
      <c r="AD49" s="41" t="s">
        <v>638</v>
      </c>
      <c r="AE49" s="35" t="s">
        <v>682</v>
      </c>
      <c r="AF49" s="35">
        <f ca="1" t="shared" si="7"/>
        <v>0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43</v>
      </c>
      <c r="AC50" s="1" t="s">
        <v>653</v>
      </c>
      <c r="AD50" s="41" t="s">
        <v>638</v>
      </c>
      <c r="AE50" s="35" t="s">
        <v>683</v>
      </c>
      <c r="AF50" s="35">
        <f ca="1" t="shared" si="7"/>
        <v>214322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43</v>
      </c>
      <c r="AC51" s="1" t="s">
        <v>655</v>
      </c>
      <c r="AD51" s="41" t="s">
        <v>638</v>
      </c>
      <c r="AE51" s="35" t="s">
        <v>684</v>
      </c>
      <c r="AF51" s="35">
        <f ca="1" t="shared" si="7"/>
        <v>0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43</v>
      </c>
      <c r="AC52" s="1" t="s">
        <v>657</v>
      </c>
      <c r="AD52" s="41" t="s">
        <v>638</v>
      </c>
      <c r="AE52" s="35" t="s">
        <v>685</v>
      </c>
      <c r="AF52" s="35">
        <f ca="1" t="shared" si="7"/>
        <v>0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43</v>
      </c>
      <c r="AC53" s="1" t="s">
        <v>659</v>
      </c>
      <c r="AD53" s="41" t="s">
        <v>638</v>
      </c>
      <c r="AE53" s="35" t="s">
        <v>686</v>
      </c>
      <c r="AF53" s="35">
        <f ca="1" t="shared" si="7"/>
        <v>1323253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43</v>
      </c>
      <c r="AC54" s="1" t="s">
        <v>661</v>
      </c>
      <c r="AD54" s="41" t="s">
        <v>638</v>
      </c>
      <c r="AE54" s="35" t="s">
        <v>687</v>
      </c>
      <c r="AF54" s="35">
        <f ca="1" t="shared" si="7"/>
        <v>6540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43</v>
      </c>
      <c r="AC55" s="15" t="s">
        <v>62</v>
      </c>
      <c r="AD55" s="41" t="s">
        <v>638</v>
      </c>
      <c r="AE55" s="35" t="s">
        <v>688</v>
      </c>
      <c r="AF55" s="35">
        <f ca="1" t="shared" si="7"/>
        <v>0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43</v>
      </c>
      <c r="AC56" s="1" t="s">
        <v>665</v>
      </c>
      <c r="AD56" s="41" t="s">
        <v>638</v>
      </c>
      <c r="AE56" s="35" t="s">
        <v>689</v>
      </c>
      <c r="AF56" s="35">
        <f ca="1" t="shared" si="7"/>
        <v>7700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43</v>
      </c>
      <c r="AC57" s="1" t="s">
        <v>667</v>
      </c>
      <c r="AD57" s="41" t="s">
        <v>638</v>
      </c>
      <c r="AE57" s="35" t="s">
        <v>690</v>
      </c>
      <c r="AF57" s="35">
        <f ca="1" t="shared" si="7"/>
        <v>910709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43</v>
      </c>
      <c r="AC58" s="1" t="s">
        <v>669</v>
      </c>
      <c r="AD58" s="41" t="s">
        <v>638</v>
      </c>
      <c r="AE58" s="35" t="s">
        <v>691</v>
      </c>
      <c r="AF58" s="35">
        <f ca="1" t="shared" si="7"/>
        <v>7610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43</v>
      </c>
      <c r="AC59" s="1" t="s">
        <v>0</v>
      </c>
      <c r="AD59" s="41" t="s">
        <v>638</v>
      </c>
      <c r="AE59" s="35" t="s">
        <v>692</v>
      </c>
      <c r="AF59" s="35">
        <f ca="1" t="shared" si="7"/>
        <v>55948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43</v>
      </c>
      <c r="AC60" s="1" t="s">
        <v>610</v>
      </c>
      <c r="AD60" s="41" t="s">
        <v>638</v>
      </c>
      <c r="AE60" s="35" t="s">
        <v>693</v>
      </c>
      <c r="AF60" s="35">
        <f ca="1" t="shared" si="7"/>
        <v>1710691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43</v>
      </c>
      <c r="AC61" s="1" t="s">
        <v>36</v>
      </c>
      <c r="AD61" s="41" t="s">
        <v>638</v>
      </c>
      <c r="AE61" s="35" t="s">
        <v>694</v>
      </c>
      <c r="AF61" s="35">
        <f ca="1" t="shared" si="7"/>
        <v>550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43</v>
      </c>
      <c r="AC62" s="1" t="s">
        <v>0</v>
      </c>
      <c r="AD62" s="41" t="s">
        <v>638</v>
      </c>
      <c r="AE62" s="35" t="s">
        <v>695</v>
      </c>
      <c r="AF62" s="35">
        <f ca="1" t="shared" si="7"/>
        <v>21279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2011-03-29T13:42:34Z</dcterms:modified>
  <cp:category/>
  <cp:version/>
  <cp:contentType/>
  <cp:contentStatus/>
</cp:coreProperties>
</file>