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<sst xmlns="http://schemas.openxmlformats.org/spreadsheetml/2006/main" count="2217" uniqueCount="450">
  <si>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</si>
  <si>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</si>
  <si>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</si>
  <si>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</si>
  <si>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</si>
  <si>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</si>
  <si>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</si>
  <si>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</si>
  <si>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</si>
  <si>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</si>
  <si>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</si>
  <si>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</si>
  <si>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</si>
  <si>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</si>
  <si>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</si>
  <si>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</si>
  <si>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</si>
  <si>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</si>
  <si>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</si>
  <si>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</si>
  <si>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</si>
  <si>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</si>
  <si>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</si>
  <si>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</si>
  <si>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</si>
  <si>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</si>
  <si>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</si>
  <si>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</si>
  <si>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</si>
  <si>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</si>
  <si>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</si>
  <si>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</si>
  <si>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</si>
  <si>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</si>
  <si>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</si>
  <si>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</si>
  <si>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</si>
  <si>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</si>
  <si>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</si>
  <si>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</si>
  <si>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</si>
  <si>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</si>
  <si>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</si>
  <si>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</si>
  <si>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</si>
  <si>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</si>
  <si>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</si>
  <si>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</si>
  <si>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</si>
  <si>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</si>
  <si>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</si>
  <si>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</si>
  <si>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</si>
  <si>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</si>
  <si>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</si>
  <si>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</si>
  <si>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</si>
  <si>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</si>
  <si>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</si>
  <si>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</si>
  <si>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</si>
  <si>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</si>
  <si>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</si>
  <si>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</si>
  <si>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</si>
  <si>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</si>
  <si>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</si>
  <si>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</si>
  <si>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</si>
  <si>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</si>
  <si>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</si>
  <si>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</si>
  <si>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</si>
  <si>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</si>
  <si>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</si>
  <si>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</si>
  <si>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</si>
  <si>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</si>
  <si>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</si>
  <si>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</si>
  <si>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</si>
  <si>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</si>
  <si>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</si>
  <si>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</si>
  <si>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</si>
  <si>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</si>
  <si>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</si>
  <si>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</si>
  <si>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</si>
  <si>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</si>
  <si>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</si>
  <si>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</si>
  <si>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</si>
  <si>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</si>
  <si>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</si>
  <si>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</si>
  <si>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</si>
  <si>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</si>
  <si>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</si>
  <si>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</si>
  <si>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</si>
  <si>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</si>
  <si>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</si>
  <si>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</si>
  <si>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</si>
  <si>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</si>
  <si>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</si>
  <si>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</si>
  <si>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</si>
  <si>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</si>
  <si>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</si>
  <si>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</si>
  <si>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</si>
  <si>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</si>
  <si>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</si>
  <si>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</si>
  <si>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</si>
  <si>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</si>
  <si>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</si>
  <si>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</si>
  <si>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</si>
  <si>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</si>
  <si>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</si>
  <si>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</si>
  <si>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</si>
  <si>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</si>
  <si>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</si>
  <si>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</si>
  <si>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</si>
  <si>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</si>
  <si>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</si>
  <si>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</si>
  <si>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</si>
  <si>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</si>
  <si>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</si>
  <si>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</si>
  <si>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</si>
  <si>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</si>
  <si>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</si>
  <si>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</si>
  <si>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</si>
  <si>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</si>
  <si>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</si>
  <si>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</si>
  <si>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</si>
  <si>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</si>
  <si>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</si>
  <si>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</si>
  <si>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</si>
  <si>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</si>
  <si>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</si>
  <si>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</si>
  <si>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</si>
  <si>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</si>
  <si>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</si>
  <si>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</si>
  <si>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</si>
  <si>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</si>
  <si>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</si>
  <si>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</si>
  <si>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</si>
  <si>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</si>
  <si>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</si>
  <si>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</si>
  <si>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</si>
  <si>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</si>
  <si>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</si>
  <si>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</si>
  <si>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</si>
  <si>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</si>
  <si>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</si>
  <si>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</si>
  <si>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</si>
  <si>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</si>
  <si>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</si>
  <si>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</si>
  <si>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</si>
  <si>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</si>
  <si>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</si>
  <si>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</si>
  <si>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</si>
  <si>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</si>
  <si>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</si>
  <si>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</si>
  <si>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</si>
  <si>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</si>
  <si>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</si>
  <si>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</si>
  <si>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</si>
  <si>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</si>
  <si>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</si>
  <si>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</si>
  <si>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</si>
  <si>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</si>
  <si>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</si>
  <si>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</si>
  <si>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</si>
  <si>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</si>
  <si>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</si>
  <si>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</si>
  <si>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</si>
  <si>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</si>
  <si>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</si>
  <si>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</si>
  <si>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</si>
  <si>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</si>
  <si>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</si>
  <si>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</si>
  <si>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</si>
  <si>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</si>
  <si>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</si>
  <si>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</si>
  <si>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</si>
  <si>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</si>
  <si>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</si>
  <si>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</si>
  <si>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</si>
  <si>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</si>
  <si>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</si>
  <si>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</si>
  <si>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</si>
  <si>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</si>
  <si>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</si>
  <si>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</si>
  <si>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</si>
  <si>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</si>
  <si>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</si>
  <si>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</si>
  <si>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</si>
  <si>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</si>
  <si>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</si>
  <si>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</si>
  <si>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</si>
  <si>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</si>
  <si>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</si>
  <si>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</si>
  <si>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</si>
  <si>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</si>
  <si>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</si>
  <si>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</si>
  <si>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</si>
  <si>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</si>
  <si>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</si>
  <si>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</si>
  <si>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</si>
  <si>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</si>
  <si>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</si>
  <si>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</si>
  <si>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</si>
  <si>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</si>
  <si>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</si>
  <si>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</si>
  <si>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</si>
  <si>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</si>
  <si>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</si>
  <si>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</si>
  <si>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</si>
  <si>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</si>
  <si>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</si>
  <si>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</si>
  <si>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</si>
  <si>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</si>
  <si>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</si>
  <si>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</si>
  <si>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</si>
  <si>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</si>
  <si>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</si>
  <si>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</si>
  <si>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</si>
  <si>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</si>
  <si>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</si>
  <si>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</si>
  <si>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</si>
  <si>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</si>
  <si>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</si>
  <si>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</si>
  <si>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</si>
  <si>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</si>
  <si>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</si>
  <si>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</si>
  <si>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</si>
  <si>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</si>
  <si>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</si>
  <si>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</si>
  <si>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</si>
  <si>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</si>
  <si>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</si>
  <si>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</si>
  <si>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</si>
  <si>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</si>
  <si>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</si>
  <si>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</si>
  <si>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</si>
  <si>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</si>
  <si>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</si>
  <si>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</si>
  <si>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</si>
  <si>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</si>
  <si>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</si>
  <si>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</si>
  <si>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</si>
  <si>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</si>
  <si>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</si>
  <si>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</si>
  <si>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</si>
  <si>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</si>
  <si>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</si>
  <si>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</si>
  <si>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</si>
  <si>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</si>
  <si>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</si>
  <si>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</si>
  <si>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</si>
  <si>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</si>
  <si>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</si>
  <si>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</si>
  <si>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</si>
  <si>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</si>
  <si>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</si>
  <si>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</si>
  <si>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</si>
  <si>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</si>
  <si>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</si>
  <si>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</si>
  <si>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</si>
  <si>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</si>
  <si>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</si>
  <si>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</si>
  <si>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</si>
  <si>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</si>
  <si>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</si>
  <si>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</si>
  <si>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</si>
  <si>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</si>
  <si>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</si>
  <si>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</si>
  <si>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</si>
  <si>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</si>
  <si>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</si>
  <si>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</si>
  <si>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</si>
  <si>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</si>
  <si>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</si>
  <si>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</si>
  <si>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</si>
  <si>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</si>
  <si>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</si>
  <si>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</si>
  <si>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</si>
  <si>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</si>
  <si>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</si>
  <si>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</si>
  <si>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</si>
  <si>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</si>
  <si>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</si>
  <si>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</si>
  <si>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</si>
  <si>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</si>
  <si>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</si>
  <si>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</si>
  <si>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</si>
  <si>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</si>
  <si>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</si>
  <si>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</si>
  <si>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47375</t>
  </si>
  <si>
    <t>47381</t>
  </si>
  <si>
    <t>47382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</si>
  <si>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</si>
  <si>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</si>
  <si>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</si>
  <si>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</si>
  <si>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</si>
  <si>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</si>
  <si>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</si>
  <si>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</si>
  <si>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</si>
  <si>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</si>
  <si>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</si>
  <si>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</si>
  <si>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</si>
  <si>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</si>
  <si>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</si>
  <si>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</si>
  <si>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</si>
  <si>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</si>
  <si>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</si>
  <si>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</si>
  <si>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</si>
  <si>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</si>
  <si>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</si>
  <si>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</si>
  <si>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</si>
  <si>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</si>
  <si>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</si>
  <si>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</si>
  <si>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</si>
  <si>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</si>
  <si>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</si>
  <si>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</si>
  <si>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</si>
  <si>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</si>
  <si>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</si>
  <si>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</si>
  <si>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</si>
  <si>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</si>
  <si>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</si>
  <si>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</si>
  <si>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</si>
  <si>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47000</t>
  </si>
  <si>
    <t>合計</t>
  </si>
  <si>
    <t>47803</t>
  </si>
  <si>
    <t>47804</t>
  </si>
  <si>
    <t>47808</t>
  </si>
  <si>
    <t>47809</t>
  </si>
  <si>
    <t>47818</t>
  </si>
  <si>
    <t>47822</t>
  </si>
  <si>
    <t>47823</t>
  </si>
  <si>
    <t>47825</t>
  </si>
  <si>
    <t>47829</t>
  </si>
  <si>
    <t>47839</t>
  </si>
  <si>
    <t>47840</t>
  </si>
  <si>
    <t>47842</t>
  </si>
  <si>
    <t>倉浜衛生施設組合</t>
  </si>
  <si>
    <t>東部清掃施設組合</t>
  </si>
  <si>
    <t>糸満市豊見城市清掃施設組合</t>
  </si>
  <si>
    <t>本部町今帰仁村清掃施設組合</t>
  </si>
  <si>
    <t>島尻消防清掃組合</t>
  </si>
  <si>
    <t>中城村北中城村清掃事務組合</t>
  </si>
  <si>
    <t>中部衛生施設組合</t>
  </si>
  <si>
    <t>金武地区消防衛生組合</t>
  </si>
  <si>
    <t>国頭地区行政事務組合</t>
  </si>
  <si>
    <t>比謝川行政事務組合</t>
  </si>
  <si>
    <t>中部北環境施設組合</t>
  </si>
  <si>
    <t>那覇市・南風原町環境施設組合</t>
  </si>
  <si>
    <t>那覇市南風原町環境施設組合</t>
  </si>
  <si>
    <t>糸・豊清掃施設組合</t>
  </si>
  <si>
    <t>本部今帰仁清掃組合</t>
  </si>
  <si>
    <t>金武地区消防衛生</t>
  </si>
  <si>
    <t>比謝川行政</t>
  </si>
  <si>
    <t>那覇市・南風原町環境施設事務組合</t>
  </si>
  <si>
    <t>中部衛生施設</t>
  </si>
  <si>
    <t/>
  </si>
  <si>
    <t>沖縄県</t>
  </si>
  <si>
    <t>47000</t>
  </si>
  <si>
    <t>合計</t>
  </si>
  <si>
    <t>沖縄県</t>
  </si>
  <si>
    <t>沖縄県</t>
  </si>
  <si>
    <t>沖縄県</t>
  </si>
  <si>
    <t>47000</t>
  </si>
  <si>
    <t>47000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</si>
</sst>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442</v>
      </c>
      <c r="B7" s="140" t="s">
        <v>443</v>
      </c>
      <c r="C7" s="139" t="s">
        <v>444</v>
      </c>
      <c r="D7" s="141">
        <f aca="true" t="shared" si="0" ref="D7:AI7">SUM(D8:D48)</f>
        <v>13840753.5</v>
      </c>
      <c r="E7" s="141">
        <f t="shared" si="0"/>
        <v>2082855.5</v>
      </c>
      <c r="F7" s="141">
        <f t="shared" si="0"/>
        <v>423698.5</v>
      </c>
      <c r="G7" s="141">
        <f t="shared" si="0"/>
        <v>100</v>
      </c>
      <c r="H7" s="141">
        <f t="shared" si="0"/>
        <v>317800</v>
      </c>
      <c r="I7" s="141">
        <f t="shared" si="0"/>
        <v>1172443</v>
      </c>
      <c r="J7" s="141">
        <f t="shared" si="0"/>
        <v>0</v>
      </c>
      <c r="K7" s="141">
        <f t="shared" si="0"/>
        <v>168814</v>
      </c>
      <c r="L7" s="141">
        <f t="shared" si="0"/>
        <v>11757898</v>
      </c>
      <c r="M7" s="141">
        <f t="shared" si="0"/>
        <v>964796</v>
      </c>
      <c r="N7" s="141">
        <f t="shared" si="0"/>
        <v>132545</v>
      </c>
      <c r="O7" s="141">
        <f t="shared" si="0"/>
        <v>3027</v>
      </c>
      <c r="P7" s="141">
        <f t="shared" si="0"/>
        <v>29430</v>
      </c>
      <c r="Q7" s="141">
        <f t="shared" si="0"/>
        <v>3100</v>
      </c>
      <c r="R7" s="141">
        <f t="shared" si="0"/>
        <v>46874</v>
      </c>
      <c r="S7" s="141">
        <f t="shared" si="0"/>
        <v>0</v>
      </c>
      <c r="T7" s="141">
        <f t="shared" si="0"/>
        <v>50114</v>
      </c>
      <c r="U7" s="141">
        <f t="shared" si="0"/>
        <v>832251</v>
      </c>
      <c r="V7" s="141">
        <f t="shared" si="0"/>
        <v>14805549.5</v>
      </c>
      <c r="W7" s="141">
        <f t="shared" si="0"/>
        <v>2215400.5</v>
      </c>
      <c r="X7" s="141">
        <f t="shared" si="0"/>
        <v>426725.5</v>
      </c>
      <c r="Y7" s="141">
        <f t="shared" si="0"/>
        <v>29530</v>
      </c>
      <c r="Z7" s="141">
        <f t="shared" si="0"/>
        <v>320900</v>
      </c>
      <c r="AA7" s="141">
        <f t="shared" si="0"/>
        <v>1219317</v>
      </c>
      <c r="AB7" s="141">
        <f t="shared" si="0"/>
        <v>0</v>
      </c>
      <c r="AC7" s="141">
        <f t="shared" si="0"/>
        <v>218928</v>
      </c>
      <c r="AD7" s="141">
        <f t="shared" si="0"/>
        <v>12590149</v>
      </c>
      <c r="AE7" s="141">
        <f t="shared" si="0"/>
        <v>650930</v>
      </c>
      <c r="AF7" s="141">
        <f t="shared" si="0"/>
        <v>602682</v>
      </c>
      <c r="AG7" s="141">
        <f t="shared" si="0"/>
        <v>0</v>
      </c>
      <c r="AH7" s="141">
        <f t="shared" si="0"/>
        <v>568097</v>
      </c>
      <c r="AI7" s="141">
        <f t="shared" si="0"/>
        <v>28327</v>
      </c>
      <c r="AJ7" s="141">
        <f aca="true" t="shared" si="1" ref="AJ7:BO7">SUM(AJ8:AJ48)</f>
        <v>6258</v>
      </c>
      <c r="AK7" s="141">
        <f t="shared" si="1"/>
        <v>48248</v>
      </c>
      <c r="AL7" s="141">
        <f t="shared" si="1"/>
        <v>1361177</v>
      </c>
      <c r="AM7" s="141">
        <f t="shared" si="1"/>
        <v>6713530</v>
      </c>
      <c r="AN7" s="141">
        <f t="shared" si="1"/>
        <v>1618516</v>
      </c>
      <c r="AO7" s="141">
        <f t="shared" si="1"/>
        <v>844576</v>
      </c>
      <c r="AP7" s="141">
        <f t="shared" si="1"/>
        <v>708550</v>
      </c>
      <c r="AQ7" s="141">
        <f t="shared" si="1"/>
        <v>59578</v>
      </c>
      <c r="AR7" s="141">
        <f t="shared" si="1"/>
        <v>5812</v>
      </c>
      <c r="AS7" s="141">
        <f t="shared" si="1"/>
        <v>1014715</v>
      </c>
      <c r="AT7" s="141">
        <f t="shared" si="1"/>
        <v>147482</v>
      </c>
      <c r="AU7" s="141">
        <f t="shared" si="1"/>
        <v>800208</v>
      </c>
      <c r="AV7" s="141">
        <f t="shared" si="1"/>
        <v>67025</v>
      </c>
      <c r="AW7" s="141">
        <f t="shared" si="1"/>
        <v>23795</v>
      </c>
      <c r="AX7" s="141">
        <f t="shared" si="1"/>
        <v>4039751</v>
      </c>
      <c r="AY7" s="141">
        <f t="shared" si="1"/>
        <v>2838835</v>
      </c>
      <c r="AZ7" s="141">
        <f t="shared" si="1"/>
        <v>834417</v>
      </c>
      <c r="BA7" s="141">
        <f t="shared" si="1"/>
        <v>222109</v>
      </c>
      <c r="BB7" s="141">
        <f t="shared" si="1"/>
        <v>144390</v>
      </c>
      <c r="BC7" s="141">
        <f t="shared" si="1"/>
        <v>4580200</v>
      </c>
      <c r="BD7" s="141">
        <f t="shared" si="1"/>
        <v>16753</v>
      </c>
      <c r="BE7" s="141">
        <f t="shared" si="1"/>
        <v>530636</v>
      </c>
      <c r="BF7" s="141">
        <f t="shared" si="1"/>
        <v>7895096</v>
      </c>
      <c r="BG7" s="141">
        <f t="shared" si="1"/>
        <v>49447</v>
      </c>
      <c r="BH7" s="141">
        <f t="shared" si="1"/>
        <v>39997</v>
      </c>
      <c r="BI7" s="141">
        <f t="shared" si="1"/>
        <v>0</v>
      </c>
      <c r="BJ7" s="141">
        <f t="shared" si="1"/>
        <v>20675</v>
      </c>
      <c r="BK7" s="141">
        <f t="shared" si="1"/>
        <v>0</v>
      </c>
      <c r="BL7" s="141">
        <f t="shared" si="1"/>
        <v>19322</v>
      </c>
      <c r="BM7" s="141">
        <f t="shared" si="1"/>
        <v>9450</v>
      </c>
      <c r="BN7" s="141">
        <f t="shared" si="1"/>
        <v>0</v>
      </c>
      <c r="BO7" s="141">
        <f t="shared" si="1"/>
        <v>314560</v>
      </c>
      <c r="BP7" s="141">
        <f aca="true" t="shared" si="2" ref="BP7:CU7">SUM(BP8:BP48)</f>
        <v>50708</v>
      </c>
      <c r="BQ7" s="141">
        <f t="shared" si="2"/>
        <v>50708</v>
      </c>
      <c r="BR7" s="141">
        <f t="shared" si="2"/>
        <v>0</v>
      </c>
      <c r="BS7" s="141">
        <f t="shared" si="2"/>
        <v>0</v>
      </c>
      <c r="BT7" s="141">
        <f t="shared" si="2"/>
        <v>0</v>
      </c>
      <c r="BU7" s="141">
        <f t="shared" si="2"/>
        <v>54903</v>
      </c>
      <c r="BV7" s="141">
        <f t="shared" si="2"/>
        <v>0</v>
      </c>
      <c r="BW7" s="141">
        <f t="shared" si="2"/>
        <v>54903</v>
      </c>
      <c r="BX7" s="141">
        <f t="shared" si="2"/>
        <v>0</v>
      </c>
      <c r="BY7" s="141">
        <f t="shared" si="2"/>
        <v>4742</v>
      </c>
      <c r="BZ7" s="141">
        <f t="shared" si="2"/>
        <v>204197</v>
      </c>
      <c r="CA7" s="141">
        <f t="shared" si="2"/>
        <v>1740</v>
      </c>
      <c r="CB7" s="141">
        <f t="shared" si="2"/>
        <v>119245</v>
      </c>
      <c r="CC7" s="141">
        <f t="shared" si="2"/>
        <v>42310</v>
      </c>
      <c r="CD7" s="141">
        <f t="shared" si="2"/>
        <v>40902</v>
      </c>
      <c r="CE7" s="141">
        <f t="shared" si="2"/>
        <v>543515</v>
      </c>
      <c r="CF7" s="141">
        <f t="shared" si="2"/>
        <v>10</v>
      </c>
      <c r="CG7" s="141">
        <f t="shared" si="2"/>
        <v>61555</v>
      </c>
      <c r="CH7" s="141">
        <f t="shared" si="2"/>
        <v>425562</v>
      </c>
      <c r="CI7" s="141">
        <f t="shared" si="2"/>
        <v>700377</v>
      </c>
      <c r="CJ7" s="141">
        <f t="shared" si="2"/>
        <v>642679</v>
      </c>
      <c r="CK7" s="141">
        <f t="shared" si="2"/>
        <v>0</v>
      </c>
      <c r="CL7" s="141">
        <f t="shared" si="2"/>
        <v>588772</v>
      </c>
      <c r="CM7" s="141">
        <f t="shared" si="2"/>
        <v>28327</v>
      </c>
      <c r="CN7" s="141">
        <f t="shared" si="2"/>
        <v>25580</v>
      </c>
      <c r="CO7" s="141">
        <f t="shared" si="2"/>
        <v>57698</v>
      </c>
      <c r="CP7" s="141">
        <f t="shared" si="2"/>
        <v>1361177</v>
      </c>
      <c r="CQ7" s="141">
        <f t="shared" si="2"/>
        <v>7028090</v>
      </c>
      <c r="CR7" s="141">
        <f t="shared" si="2"/>
        <v>1669224</v>
      </c>
      <c r="CS7" s="141">
        <f t="shared" si="2"/>
        <v>895284</v>
      </c>
      <c r="CT7" s="141">
        <f t="shared" si="2"/>
        <v>708550</v>
      </c>
      <c r="CU7" s="141">
        <f t="shared" si="2"/>
        <v>59578</v>
      </c>
      <c r="CV7" s="141">
        <f aca="true" t="shared" si="3" ref="CV7:DJ7">SUM(CV8:CV48)</f>
        <v>5812</v>
      </c>
      <c r="CW7" s="141">
        <f t="shared" si="3"/>
        <v>1069618</v>
      </c>
      <c r="CX7" s="141">
        <f t="shared" si="3"/>
        <v>147482</v>
      </c>
      <c r="CY7" s="141">
        <f t="shared" si="3"/>
        <v>855111</v>
      </c>
      <c r="CZ7" s="141">
        <f t="shared" si="3"/>
        <v>67025</v>
      </c>
      <c r="DA7" s="141">
        <f t="shared" si="3"/>
        <v>28537</v>
      </c>
      <c r="DB7" s="141">
        <f t="shared" si="3"/>
        <v>4243948</v>
      </c>
      <c r="DC7" s="141">
        <f t="shared" si="3"/>
        <v>2840575</v>
      </c>
      <c r="DD7" s="141">
        <f t="shared" si="3"/>
        <v>953662</v>
      </c>
      <c r="DE7" s="141">
        <f t="shared" si="3"/>
        <v>264419</v>
      </c>
      <c r="DF7" s="141">
        <f t="shared" si="3"/>
        <v>185292</v>
      </c>
      <c r="DG7" s="141">
        <f t="shared" si="3"/>
        <v>5123715</v>
      </c>
      <c r="DH7" s="141">
        <f t="shared" si="3"/>
        <v>16763</v>
      </c>
      <c r="DI7" s="141">
        <f t="shared" si="3"/>
        <v>592191</v>
      </c>
      <c r="DJ7" s="141">
        <f t="shared" si="3"/>
        <v>8320658</v>
      </c>
    </row>
    <row r="8" spans="1:114" ht="12" customHeight="1">
      <c r="A8" s="142" t="s">
        <v>125</v>
      </c>
      <c r="B8" s="140" t="s">
        <v>326</v>
      </c>
      <c r="C8" s="142" t="s">
        <v>367</v>
      </c>
      <c r="D8" s="141">
        <f>SUM(E8,+L8)</f>
        <v>3485721</v>
      </c>
      <c r="E8" s="141">
        <f>SUM(F8:I8)+K8</f>
        <v>611904</v>
      </c>
      <c r="F8" s="141">
        <v>90258</v>
      </c>
      <c r="G8" s="141">
        <v>0</v>
      </c>
      <c r="H8" s="141">
        <v>94400</v>
      </c>
      <c r="I8" s="141">
        <v>333910</v>
      </c>
      <c r="J8" s="141"/>
      <c r="K8" s="141">
        <v>93336</v>
      </c>
      <c r="L8" s="141">
        <v>2873817</v>
      </c>
      <c r="M8" s="141">
        <f>SUM(N8,+U8)</f>
        <v>99261</v>
      </c>
      <c r="N8" s="141">
        <f>SUM(O8:R8)+T8</f>
        <v>23134</v>
      </c>
      <c r="O8" s="141">
        <v>0</v>
      </c>
      <c r="P8" s="141">
        <v>0</v>
      </c>
      <c r="Q8" s="141">
        <v>0</v>
      </c>
      <c r="R8" s="141">
        <v>17320</v>
      </c>
      <c r="S8" s="141"/>
      <c r="T8" s="141">
        <v>5814</v>
      </c>
      <c r="U8" s="141">
        <v>76127</v>
      </c>
      <c r="V8" s="141">
        <f aca="true" t="shared" si="4" ref="V8:AD8">+SUM(D8,M8)</f>
        <v>3584982</v>
      </c>
      <c r="W8" s="141">
        <f t="shared" si="4"/>
        <v>635038</v>
      </c>
      <c r="X8" s="141">
        <f t="shared" si="4"/>
        <v>90258</v>
      </c>
      <c r="Y8" s="141">
        <f t="shared" si="4"/>
        <v>0</v>
      </c>
      <c r="Z8" s="141">
        <f t="shared" si="4"/>
        <v>94400</v>
      </c>
      <c r="AA8" s="141">
        <f t="shared" si="4"/>
        <v>351230</v>
      </c>
      <c r="AB8" s="141">
        <f t="shared" si="4"/>
        <v>0</v>
      </c>
      <c r="AC8" s="141">
        <f t="shared" si="4"/>
        <v>99150</v>
      </c>
      <c r="AD8" s="141">
        <f t="shared" si="4"/>
        <v>2949944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620888</v>
      </c>
      <c r="AM8" s="141">
        <f>SUM(AN8,AS8,AW8,AX8,BD8)</f>
        <v>1854051</v>
      </c>
      <c r="AN8" s="141">
        <f>SUM(AO8:AR8)</f>
        <v>831197</v>
      </c>
      <c r="AO8" s="141">
        <v>278729</v>
      </c>
      <c r="AP8" s="141">
        <v>552468</v>
      </c>
      <c r="AQ8" s="141">
        <v>0</v>
      </c>
      <c r="AR8" s="141">
        <v>0</v>
      </c>
      <c r="AS8" s="141">
        <f>SUM(AT8:AV8)</f>
        <v>54024</v>
      </c>
      <c r="AT8" s="141">
        <v>19069</v>
      </c>
      <c r="AU8" s="141">
        <v>20555</v>
      </c>
      <c r="AV8" s="141">
        <v>14400</v>
      </c>
      <c r="AW8" s="141">
        <v>21035</v>
      </c>
      <c r="AX8" s="141">
        <f>SUM(AY8:BB8)</f>
        <v>947795</v>
      </c>
      <c r="AY8" s="141">
        <v>812982</v>
      </c>
      <c r="AZ8" s="141">
        <v>82392</v>
      </c>
      <c r="BA8" s="141">
        <v>52421</v>
      </c>
      <c r="BB8" s="141">
        <v>0</v>
      </c>
      <c r="BC8" s="141">
        <v>646327</v>
      </c>
      <c r="BD8" s="141">
        <v>0</v>
      </c>
      <c r="BE8" s="141">
        <v>364455</v>
      </c>
      <c r="BF8" s="141">
        <f>SUM(AE8,+AM8,+BE8)</f>
        <v>2218506</v>
      </c>
      <c r="BG8" s="141">
        <f>SUM(BH8,+BM8)</f>
        <v>19322</v>
      </c>
      <c r="BH8" s="141">
        <f>SUM(BI8:BL8)</f>
        <v>19322</v>
      </c>
      <c r="BI8" s="141">
        <v>0</v>
      </c>
      <c r="BJ8" s="141">
        <v>0</v>
      </c>
      <c r="BK8" s="141">
        <v>0</v>
      </c>
      <c r="BL8" s="141">
        <v>19322</v>
      </c>
      <c r="BM8" s="141">
        <v>0</v>
      </c>
      <c r="BN8" s="141">
        <v>0</v>
      </c>
      <c r="BO8" s="141">
        <f>SUM(BP8,BU8,BY8,BZ8,CF8)</f>
        <v>43135</v>
      </c>
      <c r="BP8" s="141">
        <f>SUM(BQ8:BT8)</f>
        <v>4821</v>
      </c>
      <c r="BQ8" s="141">
        <v>4821</v>
      </c>
      <c r="BR8" s="141">
        <v>0</v>
      </c>
      <c r="BS8" s="141">
        <v>0</v>
      </c>
      <c r="BT8" s="141">
        <v>0</v>
      </c>
      <c r="BU8" s="141">
        <f>SUM(BV8:BX8)</f>
        <v>19140</v>
      </c>
      <c r="BV8" s="141">
        <v>0</v>
      </c>
      <c r="BW8" s="141">
        <v>19140</v>
      </c>
      <c r="BX8" s="141">
        <v>0</v>
      </c>
      <c r="BY8" s="141">
        <v>4742</v>
      </c>
      <c r="BZ8" s="141">
        <f>SUM(CA8:CD8)</f>
        <v>14432</v>
      </c>
      <c r="CA8" s="141">
        <v>0</v>
      </c>
      <c r="CB8" s="141">
        <v>14432</v>
      </c>
      <c r="CC8" s="141">
        <v>0</v>
      </c>
      <c r="CD8" s="141">
        <v>0</v>
      </c>
      <c r="CE8" s="141">
        <v>0</v>
      </c>
      <c r="CF8" s="141">
        <v>0</v>
      </c>
      <c r="CG8" s="141">
        <v>36804</v>
      </c>
      <c r="CH8" s="141">
        <f>SUM(BG8,+BO8,+CG8)</f>
        <v>99261</v>
      </c>
      <c r="CI8" s="141">
        <f aca="true" t="shared" si="5" ref="CI8:DJ8">SUM(AE8,+BG8)</f>
        <v>19322</v>
      </c>
      <c r="CJ8" s="141">
        <f t="shared" si="5"/>
        <v>19322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19322</v>
      </c>
      <c r="CO8" s="141">
        <f t="shared" si="5"/>
        <v>0</v>
      </c>
      <c r="CP8" s="141">
        <f t="shared" si="5"/>
        <v>620888</v>
      </c>
      <c r="CQ8" s="141">
        <f t="shared" si="5"/>
        <v>1897186</v>
      </c>
      <c r="CR8" s="141">
        <f t="shared" si="5"/>
        <v>836018</v>
      </c>
      <c r="CS8" s="141">
        <f t="shared" si="5"/>
        <v>283550</v>
      </c>
      <c r="CT8" s="141">
        <f t="shared" si="5"/>
        <v>552468</v>
      </c>
      <c r="CU8" s="141">
        <f t="shared" si="5"/>
        <v>0</v>
      </c>
      <c r="CV8" s="141">
        <f t="shared" si="5"/>
        <v>0</v>
      </c>
      <c r="CW8" s="141">
        <f t="shared" si="5"/>
        <v>73164</v>
      </c>
      <c r="CX8" s="141">
        <f t="shared" si="5"/>
        <v>19069</v>
      </c>
      <c r="CY8" s="141">
        <f t="shared" si="5"/>
        <v>39695</v>
      </c>
      <c r="CZ8" s="141">
        <f t="shared" si="5"/>
        <v>14400</v>
      </c>
      <c r="DA8" s="141">
        <f t="shared" si="5"/>
        <v>25777</v>
      </c>
      <c r="DB8" s="141">
        <f t="shared" si="5"/>
        <v>962227</v>
      </c>
      <c r="DC8" s="141">
        <f t="shared" si="5"/>
        <v>812982</v>
      </c>
      <c r="DD8" s="141">
        <f t="shared" si="5"/>
        <v>96824</v>
      </c>
      <c r="DE8" s="141">
        <f t="shared" si="5"/>
        <v>52421</v>
      </c>
      <c r="DF8" s="141">
        <f t="shared" si="5"/>
        <v>0</v>
      </c>
      <c r="DG8" s="141">
        <f t="shared" si="5"/>
        <v>646327</v>
      </c>
      <c r="DH8" s="141">
        <f t="shared" si="5"/>
        <v>0</v>
      </c>
      <c r="DI8" s="141">
        <f t="shared" si="5"/>
        <v>401259</v>
      </c>
      <c r="DJ8" s="141">
        <f t="shared" si="5"/>
        <v>2317767</v>
      </c>
    </row>
    <row r="9" spans="1:114" ht="12" customHeight="1">
      <c r="A9" s="142" t="s">
        <v>125</v>
      </c>
      <c r="B9" s="140" t="s">
        <v>327</v>
      </c>
      <c r="C9" s="142" t="s">
        <v>368</v>
      </c>
      <c r="D9" s="141">
        <f aca="true" t="shared" si="6" ref="D9:D48">SUM(E9,+L9)</f>
        <v>722496</v>
      </c>
      <c r="E9" s="141">
        <f aca="true" t="shared" si="7" ref="E9:E48">SUM(F9:I9)+K9</f>
        <v>100400</v>
      </c>
      <c r="F9" s="141">
        <v>0</v>
      </c>
      <c r="G9" s="141">
        <v>0</v>
      </c>
      <c r="H9" s="141">
        <v>0</v>
      </c>
      <c r="I9" s="141">
        <v>100400</v>
      </c>
      <c r="J9" s="141"/>
      <c r="K9" s="141">
        <v>0</v>
      </c>
      <c r="L9" s="141">
        <v>622096</v>
      </c>
      <c r="M9" s="141">
        <f aca="true" t="shared" si="8" ref="M9:M48">SUM(N9,+U9)</f>
        <v>74857</v>
      </c>
      <c r="N9" s="141">
        <f aca="true" t="shared" si="9" ref="N9:N48">SUM(O9:R9)+T9</f>
        <v>10</v>
      </c>
      <c r="O9" s="141">
        <v>0</v>
      </c>
      <c r="P9" s="141">
        <v>0</v>
      </c>
      <c r="Q9" s="141">
        <v>0</v>
      </c>
      <c r="R9" s="141">
        <v>10</v>
      </c>
      <c r="S9" s="141"/>
      <c r="T9" s="141">
        <v>0</v>
      </c>
      <c r="U9" s="141">
        <v>74847</v>
      </c>
      <c r="V9" s="141">
        <f aca="true" t="shared" si="10" ref="V9:V48">+SUM(D9,M9)</f>
        <v>797353</v>
      </c>
      <c r="W9" s="141">
        <f aca="true" t="shared" si="11" ref="W9:W48">+SUM(E9,N9)</f>
        <v>100410</v>
      </c>
      <c r="X9" s="141">
        <f aca="true" t="shared" si="12" ref="X9:X48">+SUM(F9,O9)</f>
        <v>0</v>
      </c>
      <c r="Y9" s="141">
        <f aca="true" t="shared" si="13" ref="Y9:Y48">+SUM(G9,P9)</f>
        <v>0</v>
      </c>
      <c r="Z9" s="141">
        <f aca="true" t="shared" si="14" ref="Z9:Z48">+SUM(H9,Q9)</f>
        <v>0</v>
      </c>
      <c r="AA9" s="141">
        <f aca="true" t="shared" si="15" ref="AA9:AA48">+SUM(I9,R9)</f>
        <v>100410</v>
      </c>
      <c r="AB9" s="141">
        <f aca="true" t="shared" si="16" ref="AB9:AB48">+SUM(J9,S9)</f>
        <v>0</v>
      </c>
      <c r="AC9" s="141">
        <f aca="true" t="shared" si="17" ref="AC9:AC48">+SUM(K9,T9)</f>
        <v>0</v>
      </c>
      <c r="AD9" s="141">
        <f aca="true" t="shared" si="18" ref="AD9:AD48">+SUM(L9,U9)</f>
        <v>696943</v>
      </c>
      <c r="AE9" s="141">
        <f aca="true" t="shared" si="19" ref="AE9:AE48">SUM(AF9,+AK9)</f>
        <v>0</v>
      </c>
      <c r="AF9" s="141">
        <f aca="true" t="shared" si="20" ref="AF9:AF48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218406</v>
      </c>
      <c r="AM9" s="141">
        <f aca="true" t="shared" si="21" ref="AM9:AM48">SUM(AN9,AS9,AW9,AX9,BD9)</f>
        <v>222025</v>
      </c>
      <c r="AN9" s="141">
        <f aca="true" t="shared" si="22" ref="AN9:AN48">SUM(AO9:AR9)</f>
        <v>19328</v>
      </c>
      <c r="AO9" s="141">
        <v>19328</v>
      </c>
      <c r="AP9" s="141">
        <v>0</v>
      </c>
      <c r="AQ9" s="141">
        <v>0</v>
      </c>
      <c r="AR9" s="141">
        <v>0</v>
      </c>
      <c r="AS9" s="141">
        <f aca="true" t="shared" si="23" ref="AS9:AS48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48">SUM(AY9:BB9)</f>
        <v>202697</v>
      </c>
      <c r="AY9" s="141">
        <v>202697</v>
      </c>
      <c r="AZ9" s="141">
        <v>0</v>
      </c>
      <c r="BA9" s="141">
        <v>0</v>
      </c>
      <c r="BB9" s="141">
        <v>0</v>
      </c>
      <c r="BC9" s="141">
        <v>282065</v>
      </c>
      <c r="BD9" s="141">
        <v>0</v>
      </c>
      <c r="BE9" s="141">
        <v>0</v>
      </c>
      <c r="BF9" s="141">
        <f aca="true" t="shared" si="25" ref="BF9:BF48">SUM(AE9,+AM9,+BE9)</f>
        <v>222025</v>
      </c>
      <c r="BG9" s="141">
        <f aca="true" t="shared" si="26" ref="BG9:BG48">SUM(BH9,+BM9)</f>
        <v>0</v>
      </c>
      <c r="BH9" s="141">
        <f aca="true" t="shared" si="27" ref="BH9:BH48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48">SUM(BP9,BU9,BY9,BZ9,CF9)</f>
        <v>4341</v>
      </c>
      <c r="BP9" s="141">
        <f aca="true" t="shared" si="29" ref="BP9:BP48">SUM(BQ9:BT9)</f>
        <v>4341</v>
      </c>
      <c r="BQ9" s="141">
        <v>4341</v>
      </c>
      <c r="BR9" s="141">
        <v>0</v>
      </c>
      <c r="BS9" s="141">
        <v>0</v>
      </c>
      <c r="BT9" s="141">
        <v>0</v>
      </c>
      <c r="BU9" s="141">
        <f aca="true" t="shared" si="30" ref="BU9:BU48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48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70516</v>
      </c>
      <c r="CF9" s="141">
        <v>0</v>
      </c>
      <c r="CG9" s="141">
        <v>0</v>
      </c>
      <c r="CH9" s="141">
        <f aca="true" t="shared" si="32" ref="CH9:CH48">SUM(BG9,+BO9,+CG9)</f>
        <v>4341</v>
      </c>
      <c r="CI9" s="141">
        <f aca="true" t="shared" si="33" ref="CI9:CI48">SUM(AE9,+BG9)</f>
        <v>0</v>
      </c>
      <c r="CJ9" s="141">
        <f aca="true" t="shared" si="34" ref="CJ9:CJ48">SUM(AF9,+BH9)</f>
        <v>0</v>
      </c>
      <c r="CK9" s="141">
        <f aca="true" t="shared" si="35" ref="CK9:CK48">SUM(AG9,+BI9)</f>
        <v>0</v>
      </c>
      <c r="CL9" s="141">
        <f aca="true" t="shared" si="36" ref="CL9:CL48">SUM(AH9,+BJ9)</f>
        <v>0</v>
      </c>
      <c r="CM9" s="141">
        <f aca="true" t="shared" si="37" ref="CM9:CM48">SUM(AI9,+BK9)</f>
        <v>0</v>
      </c>
      <c r="CN9" s="141">
        <f aca="true" t="shared" si="38" ref="CN9:CN48">SUM(AJ9,+BL9)</f>
        <v>0</v>
      </c>
      <c r="CO9" s="141">
        <f aca="true" t="shared" si="39" ref="CO9:CO48">SUM(AK9,+BM9)</f>
        <v>0</v>
      </c>
      <c r="CP9" s="141">
        <f aca="true" t="shared" si="40" ref="CP9:CP48">SUM(AL9,+BN9)</f>
        <v>218406</v>
      </c>
      <c r="CQ9" s="141">
        <f aca="true" t="shared" si="41" ref="CQ9:CQ48">SUM(AM9,+BO9)</f>
        <v>226366</v>
      </c>
      <c r="CR9" s="141">
        <f aca="true" t="shared" si="42" ref="CR9:CR48">SUM(AN9,+BP9)</f>
        <v>23669</v>
      </c>
      <c r="CS9" s="141">
        <f aca="true" t="shared" si="43" ref="CS9:CS48">SUM(AO9,+BQ9)</f>
        <v>23669</v>
      </c>
      <c r="CT9" s="141">
        <f aca="true" t="shared" si="44" ref="CT9:CT48">SUM(AP9,+BR9)</f>
        <v>0</v>
      </c>
      <c r="CU9" s="141">
        <f aca="true" t="shared" si="45" ref="CU9:CU48">SUM(AQ9,+BS9)</f>
        <v>0</v>
      </c>
      <c r="CV9" s="141">
        <f aca="true" t="shared" si="46" ref="CV9:CV48">SUM(AR9,+BT9)</f>
        <v>0</v>
      </c>
      <c r="CW9" s="141">
        <f aca="true" t="shared" si="47" ref="CW9:CW48">SUM(AS9,+BU9)</f>
        <v>0</v>
      </c>
      <c r="CX9" s="141">
        <f aca="true" t="shared" si="48" ref="CX9:CX48">SUM(AT9,+BV9)</f>
        <v>0</v>
      </c>
      <c r="CY9" s="141">
        <f aca="true" t="shared" si="49" ref="CY9:CY48">SUM(AU9,+BW9)</f>
        <v>0</v>
      </c>
      <c r="CZ9" s="141">
        <f aca="true" t="shared" si="50" ref="CZ9:CZ48">SUM(AV9,+BX9)</f>
        <v>0</v>
      </c>
      <c r="DA9" s="141">
        <f aca="true" t="shared" si="51" ref="DA9:DA48">SUM(AW9,+BY9)</f>
        <v>0</v>
      </c>
      <c r="DB9" s="141">
        <f aca="true" t="shared" si="52" ref="DB9:DB48">SUM(AX9,+BZ9)</f>
        <v>202697</v>
      </c>
      <c r="DC9" s="141">
        <f aca="true" t="shared" si="53" ref="DC9:DC48">SUM(AY9,+CA9)</f>
        <v>202697</v>
      </c>
      <c r="DD9" s="141">
        <f aca="true" t="shared" si="54" ref="DD9:DD48">SUM(AZ9,+CB9)</f>
        <v>0</v>
      </c>
      <c r="DE9" s="141">
        <f aca="true" t="shared" si="55" ref="DE9:DE48">SUM(BA9,+CC9)</f>
        <v>0</v>
      </c>
      <c r="DF9" s="141">
        <f aca="true" t="shared" si="56" ref="DF9:DF48">SUM(BB9,+CD9)</f>
        <v>0</v>
      </c>
      <c r="DG9" s="141">
        <f aca="true" t="shared" si="57" ref="DG9:DG48">SUM(BC9,+CE9)</f>
        <v>352581</v>
      </c>
      <c r="DH9" s="141">
        <f aca="true" t="shared" si="58" ref="DH9:DH48">SUM(BD9,+CF9)</f>
        <v>0</v>
      </c>
      <c r="DI9" s="141">
        <f aca="true" t="shared" si="59" ref="DI9:DI48">SUM(BE9,+CG9)</f>
        <v>0</v>
      </c>
      <c r="DJ9" s="141">
        <f aca="true" t="shared" si="60" ref="DJ9:DJ48">SUM(BF9,+CH9)</f>
        <v>226366</v>
      </c>
    </row>
    <row r="10" spans="1:114" ht="12" customHeight="1">
      <c r="A10" s="142" t="s">
        <v>125</v>
      </c>
      <c r="B10" s="140" t="s">
        <v>328</v>
      </c>
      <c r="C10" s="142" t="s">
        <v>369</v>
      </c>
      <c r="D10" s="141">
        <f t="shared" si="6"/>
        <v>517602</v>
      </c>
      <c r="E10" s="141">
        <f t="shared" si="7"/>
        <v>74694</v>
      </c>
      <c r="F10" s="141">
        <v>0</v>
      </c>
      <c r="G10" s="141">
        <v>0</v>
      </c>
      <c r="H10" s="141">
        <v>0</v>
      </c>
      <c r="I10" s="141">
        <v>74680</v>
      </c>
      <c r="J10" s="141"/>
      <c r="K10" s="141">
        <v>14</v>
      </c>
      <c r="L10" s="141">
        <v>442908</v>
      </c>
      <c r="M10" s="141">
        <f t="shared" si="8"/>
        <v>26938</v>
      </c>
      <c r="N10" s="141">
        <f t="shared" si="9"/>
        <v>3592</v>
      </c>
      <c r="O10" s="141">
        <v>0</v>
      </c>
      <c r="P10" s="141">
        <v>0</v>
      </c>
      <c r="Q10" s="141">
        <v>0</v>
      </c>
      <c r="R10" s="141">
        <v>3566</v>
      </c>
      <c r="S10" s="141"/>
      <c r="T10" s="141">
        <v>26</v>
      </c>
      <c r="U10" s="141">
        <v>23346</v>
      </c>
      <c r="V10" s="141">
        <f t="shared" si="10"/>
        <v>544540</v>
      </c>
      <c r="W10" s="141">
        <f t="shared" si="11"/>
        <v>78286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78246</v>
      </c>
      <c r="AB10" s="141">
        <f t="shared" si="16"/>
        <v>0</v>
      </c>
      <c r="AC10" s="141">
        <f t="shared" si="17"/>
        <v>40</v>
      </c>
      <c r="AD10" s="141">
        <f t="shared" si="18"/>
        <v>466254</v>
      </c>
      <c r="AE10" s="141">
        <f t="shared" si="19"/>
        <v>33243</v>
      </c>
      <c r="AF10" s="141">
        <f t="shared" si="20"/>
        <v>33243</v>
      </c>
      <c r="AG10" s="141">
        <v>0</v>
      </c>
      <c r="AH10" s="141">
        <v>33243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484359</v>
      </c>
      <c r="AN10" s="141">
        <f t="shared" si="22"/>
        <v>32140</v>
      </c>
      <c r="AO10" s="141">
        <v>32140</v>
      </c>
      <c r="AP10" s="141">
        <v>0</v>
      </c>
      <c r="AQ10" s="141">
        <v>0</v>
      </c>
      <c r="AR10" s="141">
        <v>0</v>
      </c>
      <c r="AS10" s="141">
        <f t="shared" si="23"/>
        <v>101507</v>
      </c>
      <c r="AT10" s="141">
        <v>127</v>
      </c>
      <c r="AU10" s="141">
        <v>91587</v>
      </c>
      <c r="AV10" s="141">
        <v>9793</v>
      </c>
      <c r="AW10" s="141">
        <v>0</v>
      </c>
      <c r="AX10" s="141">
        <f t="shared" si="24"/>
        <v>350712</v>
      </c>
      <c r="AY10" s="141">
        <v>74560</v>
      </c>
      <c r="AZ10" s="141">
        <v>194660</v>
      </c>
      <c r="BA10" s="141">
        <v>81492</v>
      </c>
      <c r="BB10" s="141">
        <v>0</v>
      </c>
      <c r="BC10" s="141">
        <v>0</v>
      </c>
      <c r="BD10" s="141">
        <v>0</v>
      </c>
      <c r="BE10" s="141">
        <v>0</v>
      </c>
      <c r="BF10" s="141">
        <f t="shared" si="25"/>
        <v>517602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26938</v>
      </c>
      <c r="BP10" s="141">
        <f t="shared" si="29"/>
        <v>7116</v>
      </c>
      <c r="BQ10" s="141">
        <v>7116</v>
      </c>
      <c r="BR10" s="141">
        <v>0</v>
      </c>
      <c r="BS10" s="141">
        <v>0</v>
      </c>
      <c r="BT10" s="141">
        <v>0</v>
      </c>
      <c r="BU10" s="141">
        <f t="shared" si="30"/>
        <v>7804</v>
      </c>
      <c r="BV10" s="141">
        <v>0</v>
      </c>
      <c r="BW10" s="141">
        <v>7804</v>
      </c>
      <c r="BX10" s="141">
        <v>0</v>
      </c>
      <c r="BY10" s="141">
        <v>0</v>
      </c>
      <c r="BZ10" s="141">
        <f t="shared" si="31"/>
        <v>12018</v>
      </c>
      <c r="CA10" s="141">
        <v>0</v>
      </c>
      <c r="CB10" s="141">
        <v>12018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26938</v>
      </c>
      <c r="CI10" s="141">
        <f t="shared" si="33"/>
        <v>33243</v>
      </c>
      <c r="CJ10" s="141">
        <f t="shared" si="34"/>
        <v>33243</v>
      </c>
      <c r="CK10" s="141">
        <f t="shared" si="35"/>
        <v>0</v>
      </c>
      <c r="CL10" s="141">
        <f t="shared" si="36"/>
        <v>33243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511297</v>
      </c>
      <c r="CR10" s="141">
        <f t="shared" si="42"/>
        <v>39256</v>
      </c>
      <c r="CS10" s="141">
        <f t="shared" si="43"/>
        <v>39256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109311</v>
      </c>
      <c r="CX10" s="141">
        <f t="shared" si="48"/>
        <v>127</v>
      </c>
      <c r="CY10" s="141">
        <f t="shared" si="49"/>
        <v>99391</v>
      </c>
      <c r="CZ10" s="141">
        <f t="shared" si="50"/>
        <v>9793</v>
      </c>
      <c r="DA10" s="141">
        <f t="shared" si="51"/>
        <v>0</v>
      </c>
      <c r="DB10" s="141">
        <f t="shared" si="52"/>
        <v>362730</v>
      </c>
      <c r="DC10" s="141">
        <f t="shared" si="53"/>
        <v>74560</v>
      </c>
      <c r="DD10" s="141">
        <f t="shared" si="54"/>
        <v>206678</v>
      </c>
      <c r="DE10" s="141">
        <f t="shared" si="55"/>
        <v>81492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544540</v>
      </c>
    </row>
    <row r="11" spans="1:114" ht="12" customHeight="1">
      <c r="A11" s="142" t="s">
        <v>125</v>
      </c>
      <c r="B11" s="140" t="s">
        <v>329</v>
      </c>
      <c r="C11" s="142" t="s">
        <v>370</v>
      </c>
      <c r="D11" s="141">
        <f t="shared" si="6"/>
        <v>963692</v>
      </c>
      <c r="E11" s="141">
        <f t="shared" si="7"/>
        <v>167938</v>
      </c>
      <c r="F11" s="141">
        <v>0</v>
      </c>
      <c r="G11" s="141">
        <v>100</v>
      </c>
      <c r="H11" s="141">
        <v>0</v>
      </c>
      <c r="I11" s="141">
        <v>126415</v>
      </c>
      <c r="J11" s="141"/>
      <c r="K11" s="141">
        <v>41423</v>
      </c>
      <c r="L11" s="141">
        <v>795754</v>
      </c>
      <c r="M11" s="141">
        <f t="shared" si="8"/>
        <v>6642</v>
      </c>
      <c r="N11" s="141">
        <f t="shared" si="9"/>
        <v>5129</v>
      </c>
      <c r="O11" s="141">
        <v>0</v>
      </c>
      <c r="P11" s="141">
        <v>0</v>
      </c>
      <c r="Q11" s="141">
        <v>0</v>
      </c>
      <c r="R11" s="141">
        <v>5129</v>
      </c>
      <c r="S11" s="141"/>
      <c r="T11" s="141">
        <v>0</v>
      </c>
      <c r="U11" s="141">
        <v>1513</v>
      </c>
      <c r="V11" s="141">
        <f t="shared" si="10"/>
        <v>970334</v>
      </c>
      <c r="W11" s="141">
        <f t="shared" si="11"/>
        <v>173067</v>
      </c>
      <c r="X11" s="141">
        <f t="shared" si="12"/>
        <v>0</v>
      </c>
      <c r="Y11" s="141">
        <f t="shared" si="13"/>
        <v>100</v>
      </c>
      <c r="Z11" s="141">
        <f t="shared" si="14"/>
        <v>0</v>
      </c>
      <c r="AA11" s="141">
        <f t="shared" si="15"/>
        <v>131544</v>
      </c>
      <c r="AB11" s="141">
        <f t="shared" si="16"/>
        <v>0</v>
      </c>
      <c r="AC11" s="141">
        <f t="shared" si="17"/>
        <v>41423</v>
      </c>
      <c r="AD11" s="141">
        <f t="shared" si="18"/>
        <v>797267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919719</v>
      </c>
      <c r="AN11" s="141">
        <f t="shared" si="22"/>
        <v>86958</v>
      </c>
      <c r="AO11" s="141">
        <v>86958</v>
      </c>
      <c r="AP11" s="141">
        <v>0</v>
      </c>
      <c r="AQ11" s="141">
        <v>0</v>
      </c>
      <c r="AR11" s="141">
        <v>0</v>
      </c>
      <c r="AS11" s="141">
        <f t="shared" si="23"/>
        <v>340820</v>
      </c>
      <c r="AT11" s="141">
        <v>373</v>
      </c>
      <c r="AU11" s="141">
        <v>340447</v>
      </c>
      <c r="AV11" s="141">
        <v>0</v>
      </c>
      <c r="AW11" s="141">
        <v>0</v>
      </c>
      <c r="AX11" s="141">
        <f t="shared" si="24"/>
        <v>485657</v>
      </c>
      <c r="AY11" s="141">
        <v>169494</v>
      </c>
      <c r="AZ11" s="141">
        <v>281974</v>
      </c>
      <c r="BA11" s="141">
        <v>0</v>
      </c>
      <c r="BB11" s="141">
        <v>34189</v>
      </c>
      <c r="BC11" s="141">
        <v>0</v>
      </c>
      <c r="BD11" s="141">
        <v>6284</v>
      </c>
      <c r="BE11" s="141">
        <v>39692</v>
      </c>
      <c r="BF11" s="141">
        <f t="shared" si="25"/>
        <v>959411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10550</v>
      </c>
      <c r="BP11" s="141">
        <f t="shared" si="29"/>
        <v>4281</v>
      </c>
      <c r="BQ11" s="141">
        <v>4281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6259</v>
      </c>
      <c r="CA11" s="141">
        <v>0</v>
      </c>
      <c r="CB11" s="141">
        <v>6259</v>
      </c>
      <c r="CC11" s="141">
        <v>0</v>
      </c>
      <c r="CD11" s="141">
        <v>0</v>
      </c>
      <c r="CE11" s="141">
        <v>0</v>
      </c>
      <c r="CF11" s="141">
        <v>10</v>
      </c>
      <c r="CG11" s="141">
        <v>373</v>
      </c>
      <c r="CH11" s="141">
        <f t="shared" si="32"/>
        <v>10923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930269</v>
      </c>
      <c r="CR11" s="141">
        <f t="shared" si="42"/>
        <v>91239</v>
      </c>
      <c r="CS11" s="141">
        <f t="shared" si="43"/>
        <v>91239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340820</v>
      </c>
      <c r="CX11" s="141">
        <f t="shared" si="48"/>
        <v>373</v>
      </c>
      <c r="CY11" s="141">
        <f t="shared" si="49"/>
        <v>340447</v>
      </c>
      <c r="CZ11" s="141">
        <f t="shared" si="50"/>
        <v>0</v>
      </c>
      <c r="DA11" s="141">
        <f t="shared" si="51"/>
        <v>0</v>
      </c>
      <c r="DB11" s="141">
        <f t="shared" si="52"/>
        <v>491916</v>
      </c>
      <c r="DC11" s="141">
        <f t="shared" si="53"/>
        <v>169494</v>
      </c>
      <c r="DD11" s="141">
        <f t="shared" si="54"/>
        <v>288233</v>
      </c>
      <c r="DE11" s="141">
        <f t="shared" si="55"/>
        <v>0</v>
      </c>
      <c r="DF11" s="141">
        <f t="shared" si="56"/>
        <v>34189</v>
      </c>
      <c r="DG11" s="141">
        <f t="shared" si="57"/>
        <v>0</v>
      </c>
      <c r="DH11" s="141">
        <f t="shared" si="58"/>
        <v>6294</v>
      </c>
      <c r="DI11" s="141">
        <f t="shared" si="59"/>
        <v>40065</v>
      </c>
      <c r="DJ11" s="141">
        <f t="shared" si="60"/>
        <v>970334</v>
      </c>
    </row>
    <row r="12" spans="1:114" ht="12" customHeight="1">
      <c r="A12" s="142" t="s">
        <v>125</v>
      </c>
      <c r="B12" s="140" t="s">
        <v>330</v>
      </c>
      <c r="C12" s="142" t="s">
        <v>371</v>
      </c>
      <c r="D12" s="141">
        <f t="shared" si="6"/>
        <v>385754</v>
      </c>
      <c r="E12" s="141">
        <f t="shared" si="7"/>
        <v>112869</v>
      </c>
      <c r="F12" s="141">
        <v>73710</v>
      </c>
      <c r="G12" s="141">
        <v>0</v>
      </c>
      <c r="H12" s="141">
        <v>0</v>
      </c>
      <c r="I12" s="141">
        <v>39159</v>
      </c>
      <c r="J12" s="141"/>
      <c r="K12" s="141">
        <v>0</v>
      </c>
      <c r="L12" s="141">
        <v>272885</v>
      </c>
      <c r="M12" s="141">
        <f t="shared" si="8"/>
        <v>36100</v>
      </c>
      <c r="N12" s="141">
        <f t="shared" si="9"/>
        <v>17272</v>
      </c>
      <c r="O12" s="141">
        <v>0</v>
      </c>
      <c r="P12" s="141">
        <v>0</v>
      </c>
      <c r="Q12" s="141">
        <v>0</v>
      </c>
      <c r="R12" s="141">
        <v>4042</v>
      </c>
      <c r="S12" s="141"/>
      <c r="T12" s="141">
        <v>13230</v>
      </c>
      <c r="U12" s="141">
        <v>18828</v>
      </c>
      <c r="V12" s="141">
        <f t="shared" si="10"/>
        <v>421854</v>
      </c>
      <c r="W12" s="141">
        <f t="shared" si="11"/>
        <v>130141</v>
      </c>
      <c r="X12" s="141">
        <f t="shared" si="12"/>
        <v>73710</v>
      </c>
      <c r="Y12" s="141">
        <f t="shared" si="13"/>
        <v>0</v>
      </c>
      <c r="Z12" s="141">
        <f t="shared" si="14"/>
        <v>0</v>
      </c>
      <c r="AA12" s="141">
        <f t="shared" si="15"/>
        <v>43201</v>
      </c>
      <c r="AB12" s="141">
        <f t="shared" si="16"/>
        <v>0</v>
      </c>
      <c r="AC12" s="141">
        <f t="shared" si="17"/>
        <v>13230</v>
      </c>
      <c r="AD12" s="141">
        <f t="shared" si="18"/>
        <v>291713</v>
      </c>
      <c r="AE12" s="141">
        <f t="shared" si="19"/>
        <v>59640</v>
      </c>
      <c r="AF12" s="141">
        <f t="shared" si="20"/>
        <v>59640</v>
      </c>
      <c r="AG12" s="141">
        <v>0</v>
      </c>
      <c r="AH12" s="141">
        <v>59640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326114</v>
      </c>
      <c r="AN12" s="141">
        <f t="shared" si="22"/>
        <v>103056</v>
      </c>
      <c r="AO12" s="141">
        <v>5700</v>
      </c>
      <c r="AP12" s="141">
        <v>76580</v>
      </c>
      <c r="AQ12" s="141">
        <v>20776</v>
      </c>
      <c r="AR12" s="141">
        <v>0</v>
      </c>
      <c r="AS12" s="141">
        <f t="shared" si="23"/>
        <v>161730</v>
      </c>
      <c r="AT12" s="141">
        <v>47801</v>
      </c>
      <c r="AU12" s="141">
        <v>101988</v>
      </c>
      <c r="AV12" s="141">
        <v>11941</v>
      </c>
      <c r="AW12" s="141">
        <v>0</v>
      </c>
      <c r="AX12" s="141">
        <f t="shared" si="24"/>
        <v>61328</v>
      </c>
      <c r="AY12" s="141">
        <v>0</v>
      </c>
      <c r="AZ12" s="141">
        <v>18231</v>
      </c>
      <c r="BA12" s="141">
        <v>43097</v>
      </c>
      <c r="BB12" s="141">
        <v>0</v>
      </c>
      <c r="BC12" s="141">
        <v>0</v>
      </c>
      <c r="BD12" s="141">
        <v>0</v>
      </c>
      <c r="BE12" s="141">
        <v>0</v>
      </c>
      <c r="BF12" s="141">
        <f t="shared" si="25"/>
        <v>385754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36100</v>
      </c>
      <c r="BP12" s="141">
        <f t="shared" si="29"/>
        <v>5800</v>
      </c>
      <c r="BQ12" s="141">
        <v>5800</v>
      </c>
      <c r="BR12" s="141">
        <v>0</v>
      </c>
      <c r="BS12" s="141">
        <v>0</v>
      </c>
      <c r="BT12" s="141">
        <v>0</v>
      </c>
      <c r="BU12" s="141">
        <f t="shared" si="30"/>
        <v>10644</v>
      </c>
      <c r="BV12" s="141">
        <v>0</v>
      </c>
      <c r="BW12" s="141">
        <v>10644</v>
      </c>
      <c r="BX12" s="141">
        <v>0</v>
      </c>
      <c r="BY12" s="141">
        <v>0</v>
      </c>
      <c r="BZ12" s="141">
        <f t="shared" si="31"/>
        <v>19656</v>
      </c>
      <c r="CA12" s="141">
        <v>0</v>
      </c>
      <c r="CB12" s="141">
        <v>19656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36100</v>
      </c>
      <c r="CI12" s="141">
        <f t="shared" si="33"/>
        <v>59640</v>
      </c>
      <c r="CJ12" s="141">
        <f t="shared" si="34"/>
        <v>59640</v>
      </c>
      <c r="CK12" s="141">
        <f t="shared" si="35"/>
        <v>0</v>
      </c>
      <c r="CL12" s="141">
        <f t="shared" si="36"/>
        <v>59640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362214</v>
      </c>
      <c r="CR12" s="141">
        <f t="shared" si="42"/>
        <v>108856</v>
      </c>
      <c r="CS12" s="141">
        <f t="shared" si="43"/>
        <v>11500</v>
      </c>
      <c r="CT12" s="141">
        <f t="shared" si="44"/>
        <v>76580</v>
      </c>
      <c r="CU12" s="141">
        <f t="shared" si="45"/>
        <v>20776</v>
      </c>
      <c r="CV12" s="141">
        <f t="shared" si="46"/>
        <v>0</v>
      </c>
      <c r="CW12" s="141">
        <f t="shared" si="47"/>
        <v>172374</v>
      </c>
      <c r="CX12" s="141">
        <f t="shared" si="48"/>
        <v>47801</v>
      </c>
      <c r="CY12" s="141">
        <f t="shared" si="49"/>
        <v>112632</v>
      </c>
      <c r="CZ12" s="141">
        <f t="shared" si="50"/>
        <v>11941</v>
      </c>
      <c r="DA12" s="141">
        <f t="shared" si="51"/>
        <v>0</v>
      </c>
      <c r="DB12" s="141">
        <f t="shared" si="52"/>
        <v>80984</v>
      </c>
      <c r="DC12" s="141">
        <f t="shared" si="53"/>
        <v>0</v>
      </c>
      <c r="DD12" s="141">
        <f t="shared" si="54"/>
        <v>37887</v>
      </c>
      <c r="DE12" s="141">
        <f t="shared" si="55"/>
        <v>43097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421854</v>
      </c>
    </row>
    <row r="13" spans="1:114" ht="12" customHeight="1">
      <c r="A13" s="142" t="s">
        <v>125</v>
      </c>
      <c r="B13" s="140" t="s">
        <v>331</v>
      </c>
      <c r="C13" s="142" t="s">
        <v>372</v>
      </c>
      <c r="D13" s="141">
        <f t="shared" si="6"/>
        <v>437929</v>
      </c>
      <c r="E13" s="141">
        <f t="shared" si="7"/>
        <v>49411</v>
      </c>
      <c r="F13" s="141">
        <v>0</v>
      </c>
      <c r="G13" s="141">
        <v>0</v>
      </c>
      <c r="H13" s="141">
        <v>0</v>
      </c>
      <c r="I13" s="141">
        <v>49388</v>
      </c>
      <c r="J13" s="141"/>
      <c r="K13" s="141">
        <v>23</v>
      </c>
      <c r="L13" s="141">
        <v>388518</v>
      </c>
      <c r="M13" s="141">
        <f t="shared" si="8"/>
        <v>53358</v>
      </c>
      <c r="N13" s="141">
        <f t="shared" si="9"/>
        <v>12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12</v>
      </c>
      <c r="U13" s="141">
        <v>53346</v>
      </c>
      <c r="V13" s="141">
        <f t="shared" si="10"/>
        <v>491287</v>
      </c>
      <c r="W13" s="141">
        <f t="shared" si="11"/>
        <v>49423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49388</v>
      </c>
      <c r="AB13" s="141">
        <f t="shared" si="16"/>
        <v>0</v>
      </c>
      <c r="AC13" s="141">
        <f t="shared" si="17"/>
        <v>35</v>
      </c>
      <c r="AD13" s="141">
        <f t="shared" si="18"/>
        <v>441864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161635</v>
      </c>
      <c r="AN13" s="141">
        <f t="shared" si="22"/>
        <v>57646</v>
      </c>
      <c r="AO13" s="141">
        <v>42112</v>
      </c>
      <c r="AP13" s="141">
        <v>15534</v>
      </c>
      <c r="AQ13" s="141">
        <v>0</v>
      </c>
      <c r="AR13" s="141">
        <v>0</v>
      </c>
      <c r="AS13" s="141">
        <f t="shared" si="23"/>
        <v>1486</v>
      </c>
      <c r="AT13" s="141">
        <v>1486</v>
      </c>
      <c r="AU13" s="141">
        <v>0</v>
      </c>
      <c r="AV13" s="141">
        <v>0</v>
      </c>
      <c r="AW13" s="141">
        <v>2760</v>
      </c>
      <c r="AX13" s="141">
        <f t="shared" si="24"/>
        <v>99743</v>
      </c>
      <c r="AY13" s="141">
        <v>90420</v>
      </c>
      <c r="AZ13" s="141">
        <v>9225</v>
      </c>
      <c r="BA13" s="141">
        <v>0</v>
      </c>
      <c r="BB13" s="141">
        <v>98</v>
      </c>
      <c r="BC13" s="141">
        <v>276294</v>
      </c>
      <c r="BD13" s="141">
        <v>0</v>
      </c>
      <c r="BE13" s="141">
        <v>0</v>
      </c>
      <c r="BF13" s="141">
        <f t="shared" si="25"/>
        <v>161635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53358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161635</v>
      </c>
      <c r="CR13" s="141">
        <f t="shared" si="42"/>
        <v>57646</v>
      </c>
      <c r="CS13" s="141">
        <f t="shared" si="43"/>
        <v>42112</v>
      </c>
      <c r="CT13" s="141">
        <f t="shared" si="44"/>
        <v>15534</v>
      </c>
      <c r="CU13" s="141">
        <f t="shared" si="45"/>
        <v>0</v>
      </c>
      <c r="CV13" s="141">
        <f t="shared" si="46"/>
        <v>0</v>
      </c>
      <c r="CW13" s="141">
        <f t="shared" si="47"/>
        <v>1486</v>
      </c>
      <c r="CX13" s="141">
        <f t="shared" si="48"/>
        <v>1486</v>
      </c>
      <c r="CY13" s="141">
        <f t="shared" si="49"/>
        <v>0</v>
      </c>
      <c r="CZ13" s="141">
        <f t="shared" si="50"/>
        <v>0</v>
      </c>
      <c r="DA13" s="141">
        <f t="shared" si="51"/>
        <v>2760</v>
      </c>
      <c r="DB13" s="141">
        <f t="shared" si="52"/>
        <v>99743</v>
      </c>
      <c r="DC13" s="141">
        <f t="shared" si="53"/>
        <v>90420</v>
      </c>
      <c r="DD13" s="141">
        <f t="shared" si="54"/>
        <v>9225</v>
      </c>
      <c r="DE13" s="141">
        <f t="shared" si="55"/>
        <v>0</v>
      </c>
      <c r="DF13" s="141">
        <f t="shared" si="56"/>
        <v>98</v>
      </c>
      <c r="DG13" s="141">
        <f t="shared" si="57"/>
        <v>329652</v>
      </c>
      <c r="DH13" s="141">
        <f t="shared" si="58"/>
        <v>0</v>
      </c>
      <c r="DI13" s="141">
        <f t="shared" si="59"/>
        <v>0</v>
      </c>
      <c r="DJ13" s="141">
        <f t="shared" si="60"/>
        <v>161635</v>
      </c>
    </row>
    <row r="14" spans="1:114" ht="12" customHeight="1">
      <c r="A14" s="142" t="s">
        <v>125</v>
      </c>
      <c r="B14" s="140" t="s">
        <v>332</v>
      </c>
      <c r="C14" s="142" t="s">
        <v>373</v>
      </c>
      <c r="D14" s="141">
        <f t="shared" si="6"/>
        <v>1280579</v>
      </c>
      <c r="E14" s="141">
        <f t="shared" si="7"/>
        <v>125852</v>
      </c>
      <c r="F14" s="141">
        <v>0</v>
      </c>
      <c r="G14" s="141">
        <v>0</v>
      </c>
      <c r="H14" s="141">
        <v>0</v>
      </c>
      <c r="I14" s="141">
        <v>125852</v>
      </c>
      <c r="J14" s="141"/>
      <c r="K14" s="141">
        <v>0</v>
      </c>
      <c r="L14" s="141">
        <v>1154727</v>
      </c>
      <c r="M14" s="141">
        <f t="shared" si="8"/>
        <v>53724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53724</v>
      </c>
      <c r="V14" s="141">
        <f t="shared" si="10"/>
        <v>1334303</v>
      </c>
      <c r="W14" s="141">
        <f t="shared" si="11"/>
        <v>125852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125852</v>
      </c>
      <c r="AB14" s="141">
        <f t="shared" si="16"/>
        <v>0</v>
      </c>
      <c r="AC14" s="141">
        <f t="shared" si="17"/>
        <v>0</v>
      </c>
      <c r="AD14" s="141">
        <f t="shared" si="18"/>
        <v>1208451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301963</v>
      </c>
      <c r="AM14" s="141">
        <f t="shared" si="21"/>
        <v>453712</v>
      </c>
      <c r="AN14" s="141">
        <f t="shared" si="22"/>
        <v>86134</v>
      </c>
      <c r="AO14" s="141">
        <v>41426</v>
      </c>
      <c r="AP14" s="141">
        <v>44708</v>
      </c>
      <c r="AQ14" s="141">
        <v>0</v>
      </c>
      <c r="AR14" s="141">
        <v>0</v>
      </c>
      <c r="AS14" s="141">
        <f t="shared" si="23"/>
        <v>3116</v>
      </c>
      <c r="AT14" s="141">
        <v>3116</v>
      </c>
      <c r="AU14" s="141">
        <v>0</v>
      </c>
      <c r="AV14" s="141">
        <v>0</v>
      </c>
      <c r="AW14" s="141">
        <v>0</v>
      </c>
      <c r="AX14" s="141">
        <f t="shared" si="24"/>
        <v>364462</v>
      </c>
      <c r="AY14" s="141">
        <v>332420</v>
      </c>
      <c r="AZ14" s="141">
        <v>0</v>
      </c>
      <c r="BA14" s="141">
        <v>0</v>
      </c>
      <c r="BB14" s="141">
        <v>32042</v>
      </c>
      <c r="BC14" s="141">
        <v>524904</v>
      </c>
      <c r="BD14" s="141">
        <v>0</v>
      </c>
      <c r="BE14" s="141">
        <v>0</v>
      </c>
      <c r="BF14" s="141">
        <f t="shared" si="25"/>
        <v>453712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7250</v>
      </c>
      <c r="BP14" s="141">
        <f t="shared" si="29"/>
        <v>7250</v>
      </c>
      <c r="BQ14" s="141">
        <v>7250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46474</v>
      </c>
      <c r="CF14" s="141">
        <v>0</v>
      </c>
      <c r="CG14" s="141">
        <v>0</v>
      </c>
      <c r="CH14" s="141">
        <f t="shared" si="32"/>
        <v>7250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301963</v>
      </c>
      <c r="CQ14" s="141">
        <f t="shared" si="41"/>
        <v>460962</v>
      </c>
      <c r="CR14" s="141">
        <f t="shared" si="42"/>
        <v>93384</v>
      </c>
      <c r="CS14" s="141">
        <f t="shared" si="43"/>
        <v>48676</v>
      </c>
      <c r="CT14" s="141">
        <f t="shared" si="44"/>
        <v>44708</v>
      </c>
      <c r="CU14" s="141">
        <f t="shared" si="45"/>
        <v>0</v>
      </c>
      <c r="CV14" s="141">
        <f t="shared" si="46"/>
        <v>0</v>
      </c>
      <c r="CW14" s="141">
        <f t="shared" si="47"/>
        <v>3116</v>
      </c>
      <c r="CX14" s="141">
        <f t="shared" si="48"/>
        <v>3116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364462</v>
      </c>
      <c r="DC14" s="141">
        <f t="shared" si="53"/>
        <v>332420</v>
      </c>
      <c r="DD14" s="141">
        <f t="shared" si="54"/>
        <v>0</v>
      </c>
      <c r="DE14" s="141">
        <f t="shared" si="55"/>
        <v>0</v>
      </c>
      <c r="DF14" s="141">
        <f t="shared" si="56"/>
        <v>32042</v>
      </c>
      <c r="DG14" s="141">
        <f t="shared" si="57"/>
        <v>571378</v>
      </c>
      <c r="DH14" s="141">
        <f t="shared" si="58"/>
        <v>0</v>
      </c>
      <c r="DI14" s="141">
        <f t="shared" si="59"/>
        <v>0</v>
      </c>
      <c r="DJ14" s="141">
        <f t="shared" si="60"/>
        <v>460962</v>
      </c>
    </row>
    <row r="15" spans="1:114" ht="12" customHeight="1">
      <c r="A15" s="142" t="s">
        <v>125</v>
      </c>
      <c r="B15" s="140" t="s">
        <v>333</v>
      </c>
      <c r="C15" s="142" t="s">
        <v>374</v>
      </c>
      <c r="D15" s="141">
        <f t="shared" si="6"/>
        <v>397163</v>
      </c>
      <c r="E15" s="141">
        <f t="shared" si="7"/>
        <v>53832</v>
      </c>
      <c r="F15" s="141">
        <v>0</v>
      </c>
      <c r="G15" s="141">
        <v>0</v>
      </c>
      <c r="H15" s="141">
        <v>0</v>
      </c>
      <c r="I15" s="141">
        <v>52965</v>
      </c>
      <c r="J15" s="141"/>
      <c r="K15" s="141">
        <v>867</v>
      </c>
      <c r="L15" s="141">
        <v>343331</v>
      </c>
      <c r="M15" s="141">
        <f t="shared" si="8"/>
        <v>50836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50836</v>
      </c>
      <c r="V15" s="141">
        <f t="shared" si="10"/>
        <v>447999</v>
      </c>
      <c r="W15" s="141">
        <f t="shared" si="11"/>
        <v>53832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52965</v>
      </c>
      <c r="AB15" s="141">
        <f t="shared" si="16"/>
        <v>0</v>
      </c>
      <c r="AC15" s="141">
        <f t="shared" si="17"/>
        <v>867</v>
      </c>
      <c r="AD15" s="141">
        <f t="shared" si="18"/>
        <v>394167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133926</v>
      </c>
      <c r="AN15" s="141">
        <f t="shared" si="22"/>
        <v>40372</v>
      </c>
      <c r="AO15" s="141">
        <v>39895</v>
      </c>
      <c r="AP15" s="141">
        <v>477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93554</v>
      </c>
      <c r="AY15" s="141">
        <v>93554</v>
      </c>
      <c r="AZ15" s="141">
        <v>0</v>
      </c>
      <c r="BA15" s="141">
        <v>0</v>
      </c>
      <c r="BB15" s="141">
        <v>0</v>
      </c>
      <c r="BC15" s="141">
        <v>263237</v>
      </c>
      <c r="BD15" s="141">
        <v>0</v>
      </c>
      <c r="BE15" s="141">
        <v>0</v>
      </c>
      <c r="BF15" s="141">
        <f t="shared" si="25"/>
        <v>133926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50836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133926</v>
      </c>
      <c r="CR15" s="141">
        <f t="shared" si="42"/>
        <v>40372</v>
      </c>
      <c r="CS15" s="141">
        <f t="shared" si="43"/>
        <v>39895</v>
      </c>
      <c r="CT15" s="141">
        <f t="shared" si="44"/>
        <v>477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93554</v>
      </c>
      <c r="DC15" s="141">
        <f t="shared" si="53"/>
        <v>93554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314073</v>
      </c>
      <c r="DH15" s="141">
        <f t="shared" si="58"/>
        <v>0</v>
      </c>
      <c r="DI15" s="141">
        <f t="shared" si="59"/>
        <v>0</v>
      </c>
      <c r="DJ15" s="141">
        <f t="shared" si="60"/>
        <v>133926</v>
      </c>
    </row>
    <row r="16" spans="1:114" ht="12" customHeight="1">
      <c r="A16" s="142" t="s">
        <v>125</v>
      </c>
      <c r="B16" s="140" t="s">
        <v>334</v>
      </c>
      <c r="C16" s="142" t="s">
        <v>375</v>
      </c>
      <c r="D16" s="141">
        <f t="shared" si="6"/>
        <v>993525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993525</v>
      </c>
      <c r="M16" s="141">
        <f t="shared" si="8"/>
        <v>83127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83127</v>
      </c>
      <c r="V16" s="141">
        <f t="shared" si="10"/>
        <v>1076652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0</v>
      </c>
      <c r="AC16" s="141">
        <f t="shared" si="17"/>
        <v>0</v>
      </c>
      <c r="AD16" s="141">
        <f t="shared" si="18"/>
        <v>1076652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7687</v>
      </c>
      <c r="AM16" s="141">
        <f t="shared" si="21"/>
        <v>259910</v>
      </c>
      <c r="AN16" s="141">
        <f t="shared" si="22"/>
        <v>37049</v>
      </c>
      <c r="AO16" s="141">
        <v>23494</v>
      </c>
      <c r="AP16" s="141">
        <v>13555</v>
      </c>
      <c r="AQ16" s="141">
        <v>0</v>
      </c>
      <c r="AR16" s="141">
        <v>0</v>
      </c>
      <c r="AS16" s="141">
        <f t="shared" si="23"/>
        <v>1297</v>
      </c>
      <c r="AT16" s="141">
        <v>1297</v>
      </c>
      <c r="AU16" s="141">
        <v>0</v>
      </c>
      <c r="AV16" s="141">
        <v>0</v>
      </c>
      <c r="AW16" s="141">
        <v>0</v>
      </c>
      <c r="AX16" s="141">
        <f t="shared" si="24"/>
        <v>221564</v>
      </c>
      <c r="AY16" s="141">
        <v>218372</v>
      </c>
      <c r="AZ16" s="141">
        <v>3192</v>
      </c>
      <c r="BA16" s="141">
        <v>0</v>
      </c>
      <c r="BB16" s="141">
        <v>0</v>
      </c>
      <c r="BC16" s="141">
        <v>725928</v>
      </c>
      <c r="BD16" s="141">
        <v>0</v>
      </c>
      <c r="BE16" s="141">
        <v>0</v>
      </c>
      <c r="BF16" s="141">
        <f t="shared" si="25"/>
        <v>259910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83127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7687</v>
      </c>
      <c r="CQ16" s="141">
        <f t="shared" si="41"/>
        <v>259910</v>
      </c>
      <c r="CR16" s="141">
        <f t="shared" si="42"/>
        <v>37049</v>
      </c>
      <c r="CS16" s="141">
        <f t="shared" si="43"/>
        <v>23494</v>
      </c>
      <c r="CT16" s="141">
        <f t="shared" si="44"/>
        <v>13555</v>
      </c>
      <c r="CU16" s="141">
        <f t="shared" si="45"/>
        <v>0</v>
      </c>
      <c r="CV16" s="141">
        <f t="shared" si="46"/>
        <v>0</v>
      </c>
      <c r="CW16" s="141">
        <f t="shared" si="47"/>
        <v>1297</v>
      </c>
      <c r="CX16" s="141">
        <f t="shared" si="48"/>
        <v>1297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221564</v>
      </c>
      <c r="DC16" s="141">
        <f t="shared" si="53"/>
        <v>218372</v>
      </c>
      <c r="DD16" s="141">
        <f t="shared" si="54"/>
        <v>3192</v>
      </c>
      <c r="DE16" s="141">
        <f t="shared" si="55"/>
        <v>0</v>
      </c>
      <c r="DF16" s="141">
        <f t="shared" si="56"/>
        <v>0</v>
      </c>
      <c r="DG16" s="141">
        <f t="shared" si="57"/>
        <v>809055</v>
      </c>
      <c r="DH16" s="141">
        <f t="shared" si="58"/>
        <v>0</v>
      </c>
      <c r="DI16" s="141">
        <f t="shared" si="59"/>
        <v>0</v>
      </c>
      <c r="DJ16" s="141">
        <f t="shared" si="60"/>
        <v>259910</v>
      </c>
    </row>
    <row r="17" spans="1:114" ht="12" customHeight="1">
      <c r="A17" s="142" t="s">
        <v>125</v>
      </c>
      <c r="B17" s="140" t="s">
        <v>335</v>
      </c>
      <c r="C17" s="142" t="s">
        <v>376</v>
      </c>
      <c r="D17" s="141">
        <f t="shared" si="6"/>
        <v>516346</v>
      </c>
      <c r="E17" s="141">
        <f t="shared" si="7"/>
        <v>42290</v>
      </c>
      <c r="F17" s="141">
        <v>10867</v>
      </c>
      <c r="G17" s="141">
        <v>0</v>
      </c>
      <c r="H17" s="141">
        <v>0</v>
      </c>
      <c r="I17" s="141">
        <v>20789</v>
      </c>
      <c r="J17" s="141"/>
      <c r="K17" s="141">
        <v>10634</v>
      </c>
      <c r="L17" s="141">
        <v>474056</v>
      </c>
      <c r="M17" s="141">
        <f t="shared" si="8"/>
        <v>31701</v>
      </c>
      <c r="N17" s="141">
        <f t="shared" si="9"/>
        <v>3128</v>
      </c>
      <c r="O17" s="141">
        <v>0</v>
      </c>
      <c r="P17" s="141">
        <v>0</v>
      </c>
      <c r="Q17" s="141">
        <v>0</v>
      </c>
      <c r="R17" s="141">
        <v>3128</v>
      </c>
      <c r="S17" s="141"/>
      <c r="T17" s="141">
        <v>0</v>
      </c>
      <c r="U17" s="141">
        <v>28573</v>
      </c>
      <c r="V17" s="141">
        <f t="shared" si="10"/>
        <v>548047</v>
      </c>
      <c r="W17" s="141">
        <f t="shared" si="11"/>
        <v>45418</v>
      </c>
      <c r="X17" s="141">
        <f t="shared" si="12"/>
        <v>10867</v>
      </c>
      <c r="Y17" s="141">
        <f t="shared" si="13"/>
        <v>0</v>
      </c>
      <c r="Z17" s="141">
        <f t="shared" si="14"/>
        <v>0</v>
      </c>
      <c r="AA17" s="141">
        <f t="shared" si="15"/>
        <v>23917</v>
      </c>
      <c r="AB17" s="141">
        <f t="shared" si="16"/>
        <v>0</v>
      </c>
      <c r="AC17" s="141">
        <f t="shared" si="17"/>
        <v>10634</v>
      </c>
      <c r="AD17" s="141">
        <f t="shared" si="18"/>
        <v>502629</v>
      </c>
      <c r="AE17" s="141">
        <f t="shared" si="19"/>
        <v>21735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21735</v>
      </c>
      <c r="AL17" s="141">
        <v>0</v>
      </c>
      <c r="AM17" s="141">
        <f t="shared" si="21"/>
        <v>494611</v>
      </c>
      <c r="AN17" s="141">
        <f t="shared" si="22"/>
        <v>127586</v>
      </c>
      <c r="AO17" s="141">
        <v>107970</v>
      </c>
      <c r="AP17" s="141">
        <v>0</v>
      </c>
      <c r="AQ17" s="141">
        <v>19616</v>
      </c>
      <c r="AR17" s="141">
        <v>0</v>
      </c>
      <c r="AS17" s="141">
        <f t="shared" si="23"/>
        <v>100300</v>
      </c>
      <c r="AT17" s="141">
        <v>1450</v>
      </c>
      <c r="AU17" s="141">
        <v>93738</v>
      </c>
      <c r="AV17" s="141">
        <v>5112</v>
      </c>
      <c r="AW17" s="141">
        <v>0</v>
      </c>
      <c r="AX17" s="141">
        <f t="shared" si="24"/>
        <v>266725</v>
      </c>
      <c r="AY17" s="141">
        <v>140713</v>
      </c>
      <c r="AZ17" s="141">
        <v>120497</v>
      </c>
      <c r="BA17" s="141">
        <v>3400</v>
      </c>
      <c r="BB17" s="141">
        <v>2115</v>
      </c>
      <c r="BC17" s="141">
        <v>0</v>
      </c>
      <c r="BD17" s="141">
        <v>0</v>
      </c>
      <c r="BE17" s="141">
        <v>0</v>
      </c>
      <c r="BF17" s="141">
        <f t="shared" si="25"/>
        <v>516346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31701</v>
      </c>
      <c r="BP17" s="141">
        <f t="shared" si="29"/>
        <v>5682</v>
      </c>
      <c r="BQ17" s="141">
        <v>5682</v>
      </c>
      <c r="BR17" s="141">
        <v>0</v>
      </c>
      <c r="BS17" s="141">
        <v>0</v>
      </c>
      <c r="BT17" s="141">
        <v>0</v>
      </c>
      <c r="BU17" s="141">
        <f t="shared" si="30"/>
        <v>6776</v>
      </c>
      <c r="BV17" s="141">
        <v>0</v>
      </c>
      <c r="BW17" s="141">
        <v>6776</v>
      </c>
      <c r="BX17" s="141">
        <v>0</v>
      </c>
      <c r="BY17" s="141">
        <v>0</v>
      </c>
      <c r="BZ17" s="141">
        <f t="shared" si="31"/>
        <v>19243</v>
      </c>
      <c r="CA17" s="141">
        <v>0</v>
      </c>
      <c r="CB17" s="141">
        <v>19132</v>
      </c>
      <c r="CC17" s="141">
        <v>0</v>
      </c>
      <c r="CD17" s="141">
        <v>111</v>
      </c>
      <c r="CE17" s="141">
        <v>0</v>
      </c>
      <c r="CF17" s="141">
        <v>0</v>
      </c>
      <c r="CG17" s="141">
        <v>0</v>
      </c>
      <c r="CH17" s="141">
        <f t="shared" si="32"/>
        <v>31701</v>
      </c>
      <c r="CI17" s="141">
        <f t="shared" si="33"/>
        <v>21735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21735</v>
      </c>
      <c r="CP17" s="141">
        <f t="shared" si="40"/>
        <v>0</v>
      </c>
      <c r="CQ17" s="141">
        <f t="shared" si="41"/>
        <v>526312</v>
      </c>
      <c r="CR17" s="141">
        <f t="shared" si="42"/>
        <v>133268</v>
      </c>
      <c r="CS17" s="141">
        <f t="shared" si="43"/>
        <v>113652</v>
      </c>
      <c r="CT17" s="141">
        <f t="shared" si="44"/>
        <v>0</v>
      </c>
      <c r="CU17" s="141">
        <f t="shared" si="45"/>
        <v>19616</v>
      </c>
      <c r="CV17" s="141">
        <f t="shared" si="46"/>
        <v>0</v>
      </c>
      <c r="CW17" s="141">
        <f t="shared" si="47"/>
        <v>107076</v>
      </c>
      <c r="CX17" s="141">
        <f t="shared" si="48"/>
        <v>1450</v>
      </c>
      <c r="CY17" s="141">
        <f t="shared" si="49"/>
        <v>100514</v>
      </c>
      <c r="CZ17" s="141">
        <f t="shared" si="50"/>
        <v>5112</v>
      </c>
      <c r="DA17" s="141">
        <f t="shared" si="51"/>
        <v>0</v>
      </c>
      <c r="DB17" s="141">
        <f t="shared" si="52"/>
        <v>285968</v>
      </c>
      <c r="DC17" s="141">
        <f t="shared" si="53"/>
        <v>140713</v>
      </c>
      <c r="DD17" s="141">
        <f t="shared" si="54"/>
        <v>139629</v>
      </c>
      <c r="DE17" s="141">
        <f t="shared" si="55"/>
        <v>3400</v>
      </c>
      <c r="DF17" s="141">
        <f t="shared" si="56"/>
        <v>2226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548047</v>
      </c>
    </row>
    <row r="18" spans="1:114" ht="12" customHeight="1">
      <c r="A18" s="142" t="s">
        <v>125</v>
      </c>
      <c r="B18" s="140" t="s">
        <v>336</v>
      </c>
      <c r="C18" s="142" t="s">
        <v>377</v>
      </c>
      <c r="D18" s="141">
        <f t="shared" si="6"/>
        <v>309836</v>
      </c>
      <c r="E18" s="141">
        <f t="shared" si="7"/>
        <v>33899</v>
      </c>
      <c r="F18" s="141">
        <v>0</v>
      </c>
      <c r="G18" s="141">
        <v>0</v>
      </c>
      <c r="H18" s="141">
        <v>0</v>
      </c>
      <c r="I18" s="141">
        <v>33846</v>
      </c>
      <c r="J18" s="141"/>
      <c r="K18" s="141">
        <v>53</v>
      </c>
      <c r="L18" s="141">
        <v>275937</v>
      </c>
      <c r="M18" s="141">
        <f t="shared" si="8"/>
        <v>33959</v>
      </c>
      <c r="N18" s="141">
        <f t="shared" si="9"/>
        <v>3406</v>
      </c>
      <c r="O18" s="141">
        <v>2363</v>
      </c>
      <c r="P18" s="141">
        <v>1016</v>
      </c>
      <c r="Q18" s="141">
        <v>0</v>
      </c>
      <c r="R18" s="141">
        <v>0</v>
      </c>
      <c r="S18" s="141"/>
      <c r="T18" s="141">
        <v>27</v>
      </c>
      <c r="U18" s="141">
        <v>30553</v>
      </c>
      <c r="V18" s="141">
        <f t="shared" si="10"/>
        <v>343795</v>
      </c>
      <c r="W18" s="141">
        <f t="shared" si="11"/>
        <v>37305</v>
      </c>
      <c r="X18" s="141">
        <f t="shared" si="12"/>
        <v>2363</v>
      </c>
      <c r="Y18" s="141">
        <f t="shared" si="13"/>
        <v>1016</v>
      </c>
      <c r="Z18" s="141">
        <f t="shared" si="14"/>
        <v>0</v>
      </c>
      <c r="AA18" s="141">
        <f t="shared" si="15"/>
        <v>33846</v>
      </c>
      <c r="AB18" s="141">
        <f t="shared" si="16"/>
        <v>0</v>
      </c>
      <c r="AC18" s="141">
        <f t="shared" si="17"/>
        <v>80</v>
      </c>
      <c r="AD18" s="141">
        <f t="shared" si="18"/>
        <v>306490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131182</v>
      </c>
      <c r="AN18" s="141">
        <f t="shared" si="22"/>
        <v>19512</v>
      </c>
      <c r="AO18" s="141">
        <v>16876</v>
      </c>
      <c r="AP18" s="141">
        <v>2636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111670</v>
      </c>
      <c r="AY18" s="141">
        <v>98360</v>
      </c>
      <c r="AZ18" s="141">
        <v>0</v>
      </c>
      <c r="BA18" s="141">
        <v>0</v>
      </c>
      <c r="BB18" s="141">
        <v>13310</v>
      </c>
      <c r="BC18" s="141">
        <v>167549</v>
      </c>
      <c r="BD18" s="141">
        <v>0</v>
      </c>
      <c r="BE18" s="141">
        <v>11105</v>
      </c>
      <c r="BF18" s="141">
        <f t="shared" si="25"/>
        <v>142287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1608</v>
      </c>
      <c r="BP18" s="141">
        <f t="shared" si="29"/>
        <v>1608</v>
      </c>
      <c r="BQ18" s="141">
        <v>1608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27597</v>
      </c>
      <c r="CF18" s="141">
        <v>0</v>
      </c>
      <c r="CG18" s="141">
        <v>4754</v>
      </c>
      <c r="CH18" s="141">
        <f t="shared" si="32"/>
        <v>6362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132790</v>
      </c>
      <c r="CR18" s="141">
        <f t="shared" si="42"/>
        <v>21120</v>
      </c>
      <c r="CS18" s="141">
        <f t="shared" si="43"/>
        <v>18484</v>
      </c>
      <c r="CT18" s="141">
        <f t="shared" si="44"/>
        <v>2636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111670</v>
      </c>
      <c r="DC18" s="141">
        <f t="shared" si="53"/>
        <v>98360</v>
      </c>
      <c r="DD18" s="141">
        <f t="shared" si="54"/>
        <v>0</v>
      </c>
      <c r="DE18" s="141">
        <f t="shared" si="55"/>
        <v>0</v>
      </c>
      <c r="DF18" s="141">
        <f t="shared" si="56"/>
        <v>13310</v>
      </c>
      <c r="DG18" s="141">
        <f t="shared" si="57"/>
        <v>195146</v>
      </c>
      <c r="DH18" s="141">
        <f t="shared" si="58"/>
        <v>0</v>
      </c>
      <c r="DI18" s="141">
        <f t="shared" si="59"/>
        <v>15859</v>
      </c>
      <c r="DJ18" s="141">
        <f t="shared" si="60"/>
        <v>148649</v>
      </c>
    </row>
    <row r="19" spans="1:114" ht="12" customHeight="1">
      <c r="A19" s="142" t="s">
        <v>125</v>
      </c>
      <c r="B19" s="140" t="s">
        <v>337</v>
      </c>
      <c r="C19" s="142" t="s">
        <v>378</v>
      </c>
      <c r="D19" s="141">
        <f t="shared" si="6"/>
        <v>53038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53038</v>
      </c>
      <c r="M19" s="141">
        <f t="shared" si="8"/>
        <v>5040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5040</v>
      </c>
      <c r="V19" s="141">
        <f t="shared" si="10"/>
        <v>58078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58078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0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53038</v>
      </c>
      <c r="BD19" s="141">
        <v>0</v>
      </c>
      <c r="BE19" s="141">
        <v>0</v>
      </c>
      <c r="BF19" s="141">
        <f t="shared" si="25"/>
        <v>0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5040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5040</v>
      </c>
      <c r="CA19" s="141">
        <v>0</v>
      </c>
      <c r="CB19" s="141">
        <v>0</v>
      </c>
      <c r="CC19" s="141">
        <v>5040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5040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5040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5040</v>
      </c>
      <c r="DC19" s="141">
        <f t="shared" si="53"/>
        <v>0</v>
      </c>
      <c r="DD19" s="141">
        <f t="shared" si="54"/>
        <v>0</v>
      </c>
      <c r="DE19" s="141">
        <f t="shared" si="55"/>
        <v>5040</v>
      </c>
      <c r="DF19" s="141">
        <f t="shared" si="56"/>
        <v>0</v>
      </c>
      <c r="DG19" s="141">
        <f t="shared" si="57"/>
        <v>53038</v>
      </c>
      <c r="DH19" s="141">
        <f t="shared" si="58"/>
        <v>0</v>
      </c>
      <c r="DI19" s="141">
        <f t="shared" si="59"/>
        <v>0</v>
      </c>
      <c r="DJ19" s="141">
        <f t="shared" si="60"/>
        <v>5040</v>
      </c>
    </row>
    <row r="20" spans="1:114" ht="12" customHeight="1">
      <c r="A20" s="142" t="s">
        <v>125</v>
      </c>
      <c r="B20" s="140" t="s">
        <v>338</v>
      </c>
      <c r="C20" s="142" t="s">
        <v>379</v>
      </c>
      <c r="D20" s="141">
        <f t="shared" si="6"/>
        <v>39126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39126</v>
      </c>
      <c r="M20" s="141">
        <f t="shared" si="8"/>
        <v>4410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4410</v>
      </c>
      <c r="V20" s="141">
        <f t="shared" si="10"/>
        <v>43536</v>
      </c>
      <c r="W20" s="141">
        <f t="shared" si="11"/>
        <v>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0</v>
      </c>
      <c r="AC20" s="141">
        <f t="shared" si="17"/>
        <v>0</v>
      </c>
      <c r="AD20" s="141">
        <f t="shared" si="18"/>
        <v>43536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2311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2311</v>
      </c>
      <c r="AY20" s="141">
        <v>0</v>
      </c>
      <c r="AZ20" s="141">
        <v>2311</v>
      </c>
      <c r="BA20" s="141">
        <v>0</v>
      </c>
      <c r="BB20" s="141">
        <v>0</v>
      </c>
      <c r="BC20" s="141">
        <v>36815</v>
      </c>
      <c r="BD20" s="141">
        <v>0</v>
      </c>
      <c r="BE20" s="141">
        <v>0</v>
      </c>
      <c r="BF20" s="141">
        <f t="shared" si="25"/>
        <v>2311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4410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4410</v>
      </c>
      <c r="CA20" s="141">
        <v>0</v>
      </c>
      <c r="CB20" s="141">
        <v>0</v>
      </c>
      <c r="CC20" s="141">
        <v>4410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2"/>
        <v>4410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6721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6721</v>
      </c>
      <c r="DC20" s="141">
        <f t="shared" si="53"/>
        <v>0</v>
      </c>
      <c r="DD20" s="141">
        <f t="shared" si="54"/>
        <v>2311</v>
      </c>
      <c r="DE20" s="141">
        <f t="shared" si="55"/>
        <v>4410</v>
      </c>
      <c r="DF20" s="141">
        <f t="shared" si="56"/>
        <v>0</v>
      </c>
      <c r="DG20" s="141">
        <f t="shared" si="57"/>
        <v>36815</v>
      </c>
      <c r="DH20" s="141">
        <f t="shared" si="58"/>
        <v>0</v>
      </c>
      <c r="DI20" s="141">
        <f t="shared" si="59"/>
        <v>0</v>
      </c>
      <c r="DJ20" s="141">
        <f t="shared" si="60"/>
        <v>6721</v>
      </c>
    </row>
    <row r="21" spans="1:114" ht="12" customHeight="1">
      <c r="A21" s="142" t="s">
        <v>125</v>
      </c>
      <c r="B21" s="140" t="s">
        <v>339</v>
      </c>
      <c r="C21" s="142" t="s">
        <v>380</v>
      </c>
      <c r="D21" s="141">
        <f t="shared" si="6"/>
        <v>26777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26777</v>
      </c>
      <c r="M21" s="141">
        <f t="shared" si="8"/>
        <v>3780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3780</v>
      </c>
      <c r="V21" s="141">
        <f t="shared" si="10"/>
        <v>30557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30557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1581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1581</v>
      </c>
      <c r="AY21" s="141">
        <v>0</v>
      </c>
      <c r="AZ21" s="141">
        <v>0</v>
      </c>
      <c r="BA21" s="141">
        <v>1581</v>
      </c>
      <c r="BB21" s="141">
        <v>0</v>
      </c>
      <c r="BC21" s="141">
        <v>25196</v>
      </c>
      <c r="BD21" s="141">
        <v>0</v>
      </c>
      <c r="BE21" s="141">
        <v>0</v>
      </c>
      <c r="BF21" s="141">
        <f t="shared" si="25"/>
        <v>1581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3780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3780</v>
      </c>
      <c r="CA21" s="141">
        <v>0</v>
      </c>
      <c r="CB21" s="141">
        <v>0</v>
      </c>
      <c r="CC21" s="141">
        <v>3780</v>
      </c>
      <c r="CD21" s="141">
        <v>0</v>
      </c>
      <c r="CE21" s="141">
        <v>0</v>
      </c>
      <c r="CF21" s="141">
        <v>0</v>
      </c>
      <c r="CG21" s="141">
        <v>0</v>
      </c>
      <c r="CH21" s="141">
        <f t="shared" si="32"/>
        <v>3780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5361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5361</v>
      </c>
      <c r="DC21" s="141">
        <f t="shared" si="53"/>
        <v>0</v>
      </c>
      <c r="DD21" s="141">
        <f t="shared" si="54"/>
        <v>0</v>
      </c>
      <c r="DE21" s="141">
        <f t="shared" si="55"/>
        <v>5361</v>
      </c>
      <c r="DF21" s="141">
        <f t="shared" si="56"/>
        <v>0</v>
      </c>
      <c r="DG21" s="141">
        <f t="shared" si="57"/>
        <v>25196</v>
      </c>
      <c r="DH21" s="141">
        <f t="shared" si="58"/>
        <v>0</v>
      </c>
      <c r="DI21" s="141">
        <f t="shared" si="59"/>
        <v>0</v>
      </c>
      <c r="DJ21" s="141">
        <f t="shared" si="60"/>
        <v>5361</v>
      </c>
    </row>
    <row r="22" spans="1:114" ht="12" customHeight="1">
      <c r="A22" s="142" t="s">
        <v>125</v>
      </c>
      <c r="B22" s="140" t="s">
        <v>340</v>
      </c>
      <c r="C22" s="142" t="s">
        <v>381</v>
      </c>
      <c r="D22" s="141">
        <f t="shared" si="6"/>
        <v>71474</v>
      </c>
      <c r="E22" s="141">
        <f t="shared" si="7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71474</v>
      </c>
      <c r="M22" s="141">
        <f t="shared" si="8"/>
        <v>18062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18062</v>
      </c>
      <c r="V22" s="141">
        <f t="shared" si="10"/>
        <v>89536</v>
      </c>
      <c r="W22" s="141">
        <f t="shared" si="11"/>
        <v>0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0</v>
      </c>
      <c r="AD22" s="141">
        <f t="shared" si="18"/>
        <v>89536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35545</v>
      </c>
      <c r="AM22" s="141">
        <f t="shared" si="21"/>
        <v>11172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11172</v>
      </c>
      <c r="AY22" s="141">
        <v>11172</v>
      </c>
      <c r="AZ22" s="141">
        <v>0</v>
      </c>
      <c r="BA22" s="141">
        <v>0</v>
      </c>
      <c r="BB22" s="141">
        <v>0</v>
      </c>
      <c r="BC22" s="141">
        <v>24757</v>
      </c>
      <c r="BD22" s="141">
        <v>0</v>
      </c>
      <c r="BE22" s="141">
        <v>0</v>
      </c>
      <c r="BF22" s="141">
        <f t="shared" si="25"/>
        <v>11172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18062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35545</v>
      </c>
      <c r="CQ22" s="141">
        <f t="shared" si="41"/>
        <v>11172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11172</v>
      </c>
      <c r="DC22" s="141">
        <f t="shared" si="53"/>
        <v>11172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42819</v>
      </c>
      <c r="DH22" s="141">
        <f t="shared" si="58"/>
        <v>0</v>
      </c>
      <c r="DI22" s="141">
        <f t="shared" si="59"/>
        <v>0</v>
      </c>
      <c r="DJ22" s="141">
        <f t="shared" si="60"/>
        <v>11172</v>
      </c>
    </row>
    <row r="23" spans="1:114" ht="12" customHeight="1">
      <c r="A23" s="142" t="s">
        <v>125</v>
      </c>
      <c r="B23" s="140" t="s">
        <v>341</v>
      </c>
      <c r="C23" s="142" t="s">
        <v>382</v>
      </c>
      <c r="D23" s="141">
        <f t="shared" si="6"/>
        <v>81903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81903</v>
      </c>
      <c r="M23" s="141">
        <f t="shared" si="8"/>
        <v>24531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24531</v>
      </c>
      <c r="V23" s="141">
        <f t="shared" si="10"/>
        <v>106434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106434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48278</v>
      </c>
      <c r="AM23" s="141">
        <f t="shared" si="21"/>
        <v>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33625</v>
      </c>
      <c r="BD23" s="141">
        <v>0</v>
      </c>
      <c r="BE23" s="141">
        <v>0</v>
      </c>
      <c r="BF23" s="141">
        <f t="shared" si="25"/>
        <v>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24531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48278</v>
      </c>
      <c r="CQ23" s="141">
        <f t="shared" si="41"/>
        <v>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0</v>
      </c>
      <c r="DC23" s="141">
        <f t="shared" si="53"/>
        <v>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58156</v>
      </c>
      <c r="DH23" s="141">
        <f t="shared" si="58"/>
        <v>0</v>
      </c>
      <c r="DI23" s="141">
        <f t="shared" si="59"/>
        <v>0</v>
      </c>
      <c r="DJ23" s="141">
        <f t="shared" si="60"/>
        <v>0</v>
      </c>
    </row>
    <row r="24" spans="1:114" ht="12" customHeight="1">
      <c r="A24" s="142" t="s">
        <v>125</v>
      </c>
      <c r="B24" s="140" t="s">
        <v>342</v>
      </c>
      <c r="C24" s="142" t="s">
        <v>383</v>
      </c>
      <c r="D24" s="141">
        <f t="shared" si="6"/>
        <v>158433</v>
      </c>
      <c r="E24" s="141">
        <f t="shared" si="7"/>
        <v>33512</v>
      </c>
      <c r="F24" s="141">
        <v>0</v>
      </c>
      <c r="G24" s="141">
        <v>0</v>
      </c>
      <c r="H24" s="141">
        <v>0</v>
      </c>
      <c r="I24" s="141">
        <v>32375</v>
      </c>
      <c r="J24" s="141"/>
      <c r="K24" s="141">
        <v>1137</v>
      </c>
      <c r="L24" s="141">
        <v>124921</v>
      </c>
      <c r="M24" s="141">
        <f t="shared" si="8"/>
        <v>45882</v>
      </c>
      <c r="N24" s="141">
        <f t="shared" si="9"/>
        <v>5428</v>
      </c>
      <c r="O24" s="141">
        <v>0</v>
      </c>
      <c r="P24" s="141">
        <v>0</v>
      </c>
      <c r="Q24" s="141">
        <v>0</v>
      </c>
      <c r="R24" s="141">
        <v>5428</v>
      </c>
      <c r="S24" s="141"/>
      <c r="T24" s="141">
        <v>0</v>
      </c>
      <c r="U24" s="141">
        <v>40454</v>
      </c>
      <c r="V24" s="141">
        <f t="shared" si="10"/>
        <v>204315</v>
      </c>
      <c r="W24" s="141">
        <f t="shared" si="11"/>
        <v>38940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37803</v>
      </c>
      <c r="AB24" s="141">
        <f t="shared" si="16"/>
        <v>0</v>
      </c>
      <c r="AC24" s="141">
        <f t="shared" si="17"/>
        <v>1137</v>
      </c>
      <c r="AD24" s="141">
        <f t="shared" si="18"/>
        <v>165375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41803</v>
      </c>
      <c r="AN24" s="141">
        <f t="shared" si="22"/>
        <v>3648</v>
      </c>
      <c r="AO24" s="141">
        <v>3648</v>
      </c>
      <c r="AP24" s="141">
        <v>0</v>
      </c>
      <c r="AQ24" s="141">
        <v>0</v>
      </c>
      <c r="AR24" s="141">
        <v>0</v>
      </c>
      <c r="AS24" s="141">
        <f t="shared" si="23"/>
        <v>4719</v>
      </c>
      <c r="AT24" s="141">
        <v>978</v>
      </c>
      <c r="AU24" s="141">
        <v>0</v>
      </c>
      <c r="AV24" s="141">
        <v>3741</v>
      </c>
      <c r="AW24" s="141">
        <v>0</v>
      </c>
      <c r="AX24" s="141">
        <f t="shared" si="24"/>
        <v>33436</v>
      </c>
      <c r="AY24" s="141">
        <v>22639</v>
      </c>
      <c r="AZ24" s="141">
        <v>0</v>
      </c>
      <c r="BA24" s="141">
        <v>10797</v>
      </c>
      <c r="BB24" s="141">
        <v>0</v>
      </c>
      <c r="BC24" s="141">
        <v>103220</v>
      </c>
      <c r="BD24" s="141">
        <v>0</v>
      </c>
      <c r="BE24" s="141">
        <v>13410</v>
      </c>
      <c r="BF24" s="141">
        <f t="shared" si="25"/>
        <v>55213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43374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43374</v>
      </c>
      <c r="CA24" s="141">
        <v>0</v>
      </c>
      <c r="CB24" s="141">
        <v>43374</v>
      </c>
      <c r="CC24" s="141">
        <v>0</v>
      </c>
      <c r="CD24" s="141">
        <v>0</v>
      </c>
      <c r="CE24" s="141">
        <v>0</v>
      </c>
      <c r="CF24" s="141">
        <v>0</v>
      </c>
      <c r="CG24" s="141">
        <v>2508</v>
      </c>
      <c r="CH24" s="141">
        <f t="shared" si="32"/>
        <v>45882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85177</v>
      </c>
      <c r="CR24" s="141">
        <f t="shared" si="42"/>
        <v>3648</v>
      </c>
      <c r="CS24" s="141">
        <f t="shared" si="43"/>
        <v>3648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4719</v>
      </c>
      <c r="CX24" s="141">
        <f t="shared" si="48"/>
        <v>978</v>
      </c>
      <c r="CY24" s="141">
        <f t="shared" si="49"/>
        <v>0</v>
      </c>
      <c r="CZ24" s="141">
        <f t="shared" si="50"/>
        <v>3741</v>
      </c>
      <c r="DA24" s="141">
        <f t="shared" si="51"/>
        <v>0</v>
      </c>
      <c r="DB24" s="141">
        <f t="shared" si="52"/>
        <v>76810</v>
      </c>
      <c r="DC24" s="141">
        <f t="shared" si="53"/>
        <v>22639</v>
      </c>
      <c r="DD24" s="141">
        <f t="shared" si="54"/>
        <v>43374</v>
      </c>
      <c r="DE24" s="141">
        <f t="shared" si="55"/>
        <v>10797</v>
      </c>
      <c r="DF24" s="141">
        <f t="shared" si="56"/>
        <v>0</v>
      </c>
      <c r="DG24" s="141">
        <f t="shared" si="57"/>
        <v>103220</v>
      </c>
      <c r="DH24" s="141">
        <f t="shared" si="58"/>
        <v>0</v>
      </c>
      <c r="DI24" s="141">
        <f t="shared" si="59"/>
        <v>15918</v>
      </c>
      <c r="DJ24" s="141">
        <f t="shared" si="60"/>
        <v>101095</v>
      </c>
    </row>
    <row r="25" spans="1:114" ht="12" customHeight="1">
      <c r="A25" s="142" t="s">
        <v>125</v>
      </c>
      <c r="B25" s="140" t="s">
        <v>343</v>
      </c>
      <c r="C25" s="142" t="s">
        <v>384</v>
      </c>
      <c r="D25" s="141">
        <f t="shared" si="6"/>
        <v>77375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77375</v>
      </c>
      <c r="M25" s="141">
        <f t="shared" si="8"/>
        <v>3005</v>
      </c>
      <c r="N25" s="141">
        <f t="shared" si="9"/>
        <v>979</v>
      </c>
      <c r="O25" s="141">
        <v>664</v>
      </c>
      <c r="P25" s="141">
        <v>315</v>
      </c>
      <c r="Q25" s="141">
        <v>0</v>
      </c>
      <c r="R25" s="141">
        <v>0</v>
      </c>
      <c r="S25" s="141"/>
      <c r="T25" s="141">
        <v>0</v>
      </c>
      <c r="U25" s="141">
        <v>2026</v>
      </c>
      <c r="V25" s="141">
        <f t="shared" si="10"/>
        <v>80380</v>
      </c>
      <c r="W25" s="141">
        <f t="shared" si="11"/>
        <v>979</v>
      </c>
      <c r="X25" s="141">
        <f t="shared" si="12"/>
        <v>664</v>
      </c>
      <c r="Y25" s="141">
        <f t="shared" si="13"/>
        <v>315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0</v>
      </c>
      <c r="AD25" s="141">
        <f t="shared" si="18"/>
        <v>79401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2761</v>
      </c>
      <c r="AM25" s="141">
        <f t="shared" si="21"/>
        <v>12862</v>
      </c>
      <c r="AN25" s="141">
        <f t="shared" si="22"/>
        <v>2093</v>
      </c>
      <c r="AO25" s="141">
        <v>2093</v>
      </c>
      <c r="AP25" s="141">
        <v>0</v>
      </c>
      <c r="AQ25" s="141">
        <v>0</v>
      </c>
      <c r="AR25" s="141">
        <v>0</v>
      </c>
      <c r="AS25" s="141">
        <f t="shared" si="23"/>
        <v>10769</v>
      </c>
      <c r="AT25" s="141">
        <v>10769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39318</v>
      </c>
      <c r="BD25" s="141">
        <v>0</v>
      </c>
      <c r="BE25" s="141">
        <v>22434</v>
      </c>
      <c r="BF25" s="141">
        <f t="shared" si="25"/>
        <v>35296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756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756</v>
      </c>
      <c r="CA25" s="141">
        <v>0</v>
      </c>
      <c r="CB25" s="141">
        <v>0</v>
      </c>
      <c r="CC25" s="141">
        <v>0</v>
      </c>
      <c r="CD25" s="141">
        <v>756</v>
      </c>
      <c r="CE25" s="141">
        <v>0</v>
      </c>
      <c r="CF25" s="141">
        <v>0</v>
      </c>
      <c r="CG25" s="141">
        <v>2249</v>
      </c>
      <c r="CH25" s="141">
        <f t="shared" si="32"/>
        <v>3005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2761</v>
      </c>
      <c r="CQ25" s="141">
        <f t="shared" si="41"/>
        <v>13618</v>
      </c>
      <c r="CR25" s="141">
        <f t="shared" si="42"/>
        <v>2093</v>
      </c>
      <c r="CS25" s="141">
        <f t="shared" si="43"/>
        <v>2093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10769</v>
      </c>
      <c r="CX25" s="141">
        <f t="shared" si="48"/>
        <v>10769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756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756</v>
      </c>
      <c r="DG25" s="141">
        <f t="shared" si="57"/>
        <v>39318</v>
      </c>
      <c r="DH25" s="141">
        <f t="shared" si="58"/>
        <v>0</v>
      </c>
      <c r="DI25" s="141">
        <f t="shared" si="59"/>
        <v>24683</v>
      </c>
      <c r="DJ25" s="141">
        <f t="shared" si="60"/>
        <v>38301</v>
      </c>
    </row>
    <row r="26" spans="1:114" ht="12" customHeight="1">
      <c r="A26" s="142" t="s">
        <v>125</v>
      </c>
      <c r="B26" s="140" t="s">
        <v>344</v>
      </c>
      <c r="C26" s="142" t="s">
        <v>385</v>
      </c>
      <c r="D26" s="141">
        <f t="shared" si="6"/>
        <v>102510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102510</v>
      </c>
      <c r="M26" s="141">
        <f t="shared" si="8"/>
        <v>29653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29653</v>
      </c>
      <c r="V26" s="141">
        <f t="shared" si="10"/>
        <v>132163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132163</v>
      </c>
      <c r="AE26" s="141">
        <f t="shared" si="19"/>
        <v>2205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2205</v>
      </c>
      <c r="AL26" s="141">
        <v>4169</v>
      </c>
      <c r="AM26" s="141">
        <f t="shared" si="21"/>
        <v>36774</v>
      </c>
      <c r="AN26" s="141">
        <f t="shared" si="22"/>
        <v>12601</v>
      </c>
      <c r="AO26" s="141">
        <v>9504</v>
      </c>
      <c r="AP26" s="141">
        <v>880</v>
      </c>
      <c r="AQ26" s="141">
        <v>0</v>
      </c>
      <c r="AR26" s="141">
        <v>2217</v>
      </c>
      <c r="AS26" s="141">
        <f t="shared" si="23"/>
        <v>24173</v>
      </c>
      <c r="AT26" s="141">
        <v>24173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59362</v>
      </c>
      <c r="BD26" s="141">
        <v>0</v>
      </c>
      <c r="BE26" s="141">
        <v>0</v>
      </c>
      <c r="BF26" s="141">
        <f t="shared" si="25"/>
        <v>38979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29653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29653</v>
      </c>
      <c r="CA26" s="141">
        <v>0</v>
      </c>
      <c r="CB26" s="141">
        <v>0</v>
      </c>
      <c r="CC26" s="141">
        <v>0</v>
      </c>
      <c r="CD26" s="141">
        <v>29653</v>
      </c>
      <c r="CE26" s="141">
        <v>0</v>
      </c>
      <c r="CF26" s="141">
        <v>0</v>
      </c>
      <c r="CG26" s="141">
        <v>0</v>
      </c>
      <c r="CH26" s="141">
        <f t="shared" si="32"/>
        <v>29653</v>
      </c>
      <c r="CI26" s="141">
        <f t="shared" si="33"/>
        <v>2205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2205</v>
      </c>
      <c r="CP26" s="141">
        <f t="shared" si="40"/>
        <v>4169</v>
      </c>
      <c r="CQ26" s="141">
        <f t="shared" si="41"/>
        <v>66427</v>
      </c>
      <c r="CR26" s="141">
        <f t="shared" si="42"/>
        <v>12601</v>
      </c>
      <c r="CS26" s="141">
        <f t="shared" si="43"/>
        <v>9504</v>
      </c>
      <c r="CT26" s="141">
        <f t="shared" si="44"/>
        <v>880</v>
      </c>
      <c r="CU26" s="141">
        <f t="shared" si="45"/>
        <v>0</v>
      </c>
      <c r="CV26" s="141">
        <f t="shared" si="46"/>
        <v>2217</v>
      </c>
      <c r="CW26" s="141">
        <f t="shared" si="47"/>
        <v>24173</v>
      </c>
      <c r="CX26" s="141">
        <f t="shared" si="48"/>
        <v>24173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29653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29653</v>
      </c>
      <c r="DG26" s="141">
        <f t="shared" si="57"/>
        <v>59362</v>
      </c>
      <c r="DH26" s="141">
        <f t="shared" si="58"/>
        <v>0</v>
      </c>
      <c r="DI26" s="141">
        <f t="shared" si="59"/>
        <v>0</v>
      </c>
      <c r="DJ26" s="141">
        <f t="shared" si="60"/>
        <v>68632</v>
      </c>
    </row>
    <row r="27" spans="1:114" ht="12" customHeight="1">
      <c r="A27" s="142" t="s">
        <v>125</v>
      </c>
      <c r="B27" s="140" t="s">
        <v>345</v>
      </c>
      <c r="C27" s="142" t="s">
        <v>386</v>
      </c>
      <c r="D27" s="141">
        <f t="shared" si="6"/>
        <v>53922</v>
      </c>
      <c r="E27" s="141">
        <f t="shared" si="7"/>
        <v>1700</v>
      </c>
      <c r="F27" s="141">
        <v>0</v>
      </c>
      <c r="G27" s="141">
        <v>0</v>
      </c>
      <c r="H27" s="141">
        <v>0</v>
      </c>
      <c r="I27" s="141">
        <v>1700</v>
      </c>
      <c r="J27" s="141"/>
      <c r="K27" s="141">
        <v>0</v>
      </c>
      <c r="L27" s="141">
        <v>52222</v>
      </c>
      <c r="M27" s="141">
        <f t="shared" si="8"/>
        <v>0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0</v>
      </c>
      <c r="V27" s="141">
        <f t="shared" si="10"/>
        <v>53922</v>
      </c>
      <c r="W27" s="141">
        <f t="shared" si="11"/>
        <v>1700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1700</v>
      </c>
      <c r="AB27" s="141">
        <f t="shared" si="16"/>
        <v>0</v>
      </c>
      <c r="AC27" s="141">
        <f t="shared" si="17"/>
        <v>0</v>
      </c>
      <c r="AD27" s="141">
        <f t="shared" si="18"/>
        <v>52222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53922</v>
      </c>
      <c r="AN27" s="141">
        <f t="shared" si="22"/>
        <v>20068</v>
      </c>
      <c r="AO27" s="141">
        <v>18065</v>
      </c>
      <c r="AP27" s="141">
        <v>0</v>
      </c>
      <c r="AQ27" s="141">
        <v>0</v>
      </c>
      <c r="AR27" s="141">
        <v>2003</v>
      </c>
      <c r="AS27" s="141">
        <f t="shared" si="23"/>
        <v>20595</v>
      </c>
      <c r="AT27" s="141">
        <v>335</v>
      </c>
      <c r="AU27" s="141">
        <v>17970</v>
      </c>
      <c r="AV27" s="141">
        <v>2290</v>
      </c>
      <c r="AW27" s="141">
        <v>0</v>
      </c>
      <c r="AX27" s="141">
        <f t="shared" si="24"/>
        <v>5520</v>
      </c>
      <c r="AY27" s="141">
        <v>5520</v>
      </c>
      <c r="AZ27" s="141">
        <v>0</v>
      </c>
      <c r="BA27" s="141">
        <v>0</v>
      </c>
      <c r="BB27" s="141">
        <v>0</v>
      </c>
      <c r="BC27" s="141">
        <v>0</v>
      </c>
      <c r="BD27" s="141">
        <v>7739</v>
      </c>
      <c r="BE27" s="141">
        <v>0</v>
      </c>
      <c r="BF27" s="141">
        <f t="shared" si="25"/>
        <v>53922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53922</v>
      </c>
      <c r="CR27" s="141">
        <f t="shared" si="42"/>
        <v>20068</v>
      </c>
      <c r="CS27" s="141">
        <f t="shared" si="43"/>
        <v>18065</v>
      </c>
      <c r="CT27" s="141">
        <f t="shared" si="44"/>
        <v>0</v>
      </c>
      <c r="CU27" s="141">
        <f t="shared" si="45"/>
        <v>0</v>
      </c>
      <c r="CV27" s="141">
        <f t="shared" si="46"/>
        <v>2003</v>
      </c>
      <c r="CW27" s="141">
        <f t="shared" si="47"/>
        <v>20595</v>
      </c>
      <c r="CX27" s="141">
        <f t="shared" si="48"/>
        <v>335</v>
      </c>
      <c r="CY27" s="141">
        <f t="shared" si="49"/>
        <v>17970</v>
      </c>
      <c r="CZ27" s="141">
        <f t="shared" si="50"/>
        <v>2290</v>
      </c>
      <c r="DA27" s="141">
        <f t="shared" si="51"/>
        <v>0</v>
      </c>
      <c r="DB27" s="141">
        <f t="shared" si="52"/>
        <v>5520</v>
      </c>
      <c r="DC27" s="141">
        <f t="shared" si="53"/>
        <v>5520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0</v>
      </c>
      <c r="DH27" s="141">
        <f t="shared" si="58"/>
        <v>7739</v>
      </c>
      <c r="DI27" s="141">
        <f t="shared" si="59"/>
        <v>0</v>
      </c>
      <c r="DJ27" s="141">
        <f t="shared" si="60"/>
        <v>53922</v>
      </c>
    </row>
    <row r="28" spans="1:114" ht="12" customHeight="1">
      <c r="A28" s="142" t="s">
        <v>125</v>
      </c>
      <c r="B28" s="140" t="s">
        <v>346</v>
      </c>
      <c r="C28" s="142" t="s">
        <v>387</v>
      </c>
      <c r="D28" s="141">
        <f t="shared" si="6"/>
        <v>312408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312408</v>
      </c>
      <c r="M28" s="141">
        <f t="shared" si="8"/>
        <v>35295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35295</v>
      </c>
      <c r="V28" s="141">
        <f t="shared" si="10"/>
        <v>347703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347703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106559</v>
      </c>
      <c r="AN28" s="141">
        <f t="shared" si="22"/>
        <v>18717</v>
      </c>
      <c r="AO28" s="141">
        <v>18717</v>
      </c>
      <c r="AP28" s="141">
        <v>0</v>
      </c>
      <c r="AQ28" s="141">
        <v>0</v>
      </c>
      <c r="AR28" s="141">
        <v>0</v>
      </c>
      <c r="AS28" s="141">
        <f t="shared" si="23"/>
        <v>8462</v>
      </c>
      <c r="AT28" s="141">
        <v>0</v>
      </c>
      <c r="AU28" s="141">
        <v>0</v>
      </c>
      <c r="AV28" s="141">
        <v>8462</v>
      </c>
      <c r="AW28" s="141">
        <v>0</v>
      </c>
      <c r="AX28" s="141">
        <f t="shared" si="24"/>
        <v>79380</v>
      </c>
      <c r="AY28" s="141">
        <v>79380</v>
      </c>
      <c r="AZ28" s="141">
        <v>0</v>
      </c>
      <c r="BA28" s="141">
        <v>0</v>
      </c>
      <c r="BB28" s="141">
        <v>0</v>
      </c>
      <c r="BC28" s="141">
        <v>205849</v>
      </c>
      <c r="BD28" s="141">
        <v>0</v>
      </c>
      <c r="BE28" s="141">
        <v>0</v>
      </c>
      <c r="BF28" s="141">
        <f t="shared" si="25"/>
        <v>106559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35295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106559</v>
      </c>
      <c r="CR28" s="141">
        <f t="shared" si="42"/>
        <v>18717</v>
      </c>
      <c r="CS28" s="141">
        <f t="shared" si="43"/>
        <v>18717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8462</v>
      </c>
      <c r="CX28" s="141">
        <f t="shared" si="48"/>
        <v>0</v>
      </c>
      <c r="CY28" s="141">
        <f t="shared" si="49"/>
        <v>0</v>
      </c>
      <c r="CZ28" s="141">
        <f t="shared" si="50"/>
        <v>8462</v>
      </c>
      <c r="DA28" s="141">
        <f t="shared" si="51"/>
        <v>0</v>
      </c>
      <c r="DB28" s="141">
        <f t="shared" si="52"/>
        <v>79380</v>
      </c>
      <c r="DC28" s="141">
        <f t="shared" si="53"/>
        <v>79380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241144</v>
      </c>
      <c r="DH28" s="141">
        <f t="shared" si="58"/>
        <v>0</v>
      </c>
      <c r="DI28" s="141">
        <f t="shared" si="59"/>
        <v>0</v>
      </c>
      <c r="DJ28" s="141">
        <f t="shared" si="60"/>
        <v>106559</v>
      </c>
    </row>
    <row r="29" spans="1:114" ht="12" customHeight="1">
      <c r="A29" s="142" t="s">
        <v>125</v>
      </c>
      <c r="B29" s="140" t="s">
        <v>347</v>
      </c>
      <c r="C29" s="142" t="s">
        <v>388</v>
      </c>
      <c r="D29" s="141">
        <f t="shared" si="6"/>
        <v>125289</v>
      </c>
      <c r="E29" s="141">
        <f t="shared" si="7"/>
        <v>17875</v>
      </c>
      <c r="F29" s="141">
        <v>0</v>
      </c>
      <c r="G29" s="141">
        <v>0</v>
      </c>
      <c r="H29" s="141">
        <v>0</v>
      </c>
      <c r="I29" s="141">
        <v>17875</v>
      </c>
      <c r="J29" s="141"/>
      <c r="K29" s="141">
        <v>0</v>
      </c>
      <c r="L29" s="141">
        <v>107414</v>
      </c>
      <c r="M29" s="141">
        <f t="shared" si="8"/>
        <v>2915</v>
      </c>
      <c r="N29" s="141">
        <f t="shared" si="9"/>
        <v>17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17</v>
      </c>
      <c r="U29" s="141">
        <v>2898</v>
      </c>
      <c r="V29" s="141">
        <f t="shared" si="10"/>
        <v>128204</v>
      </c>
      <c r="W29" s="141">
        <f t="shared" si="11"/>
        <v>17892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17875</v>
      </c>
      <c r="AB29" s="141">
        <f t="shared" si="16"/>
        <v>0</v>
      </c>
      <c r="AC29" s="141">
        <f t="shared" si="17"/>
        <v>17</v>
      </c>
      <c r="AD29" s="141">
        <f t="shared" si="18"/>
        <v>110312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28805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28805</v>
      </c>
      <c r="AY29" s="141">
        <v>27438</v>
      </c>
      <c r="AZ29" s="141">
        <v>0</v>
      </c>
      <c r="BA29" s="141">
        <v>0</v>
      </c>
      <c r="BB29" s="141">
        <v>1367</v>
      </c>
      <c r="BC29" s="141">
        <v>96484</v>
      </c>
      <c r="BD29" s="141">
        <v>0</v>
      </c>
      <c r="BE29" s="141">
        <v>0</v>
      </c>
      <c r="BF29" s="141">
        <f t="shared" si="25"/>
        <v>28805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2915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28805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28805</v>
      </c>
      <c r="DC29" s="141">
        <f t="shared" si="53"/>
        <v>27438</v>
      </c>
      <c r="DD29" s="141">
        <f t="shared" si="54"/>
        <v>0</v>
      </c>
      <c r="DE29" s="141">
        <f t="shared" si="55"/>
        <v>0</v>
      </c>
      <c r="DF29" s="141">
        <f t="shared" si="56"/>
        <v>1367</v>
      </c>
      <c r="DG29" s="141">
        <f t="shared" si="57"/>
        <v>99399</v>
      </c>
      <c r="DH29" s="141">
        <f t="shared" si="58"/>
        <v>0</v>
      </c>
      <c r="DI29" s="141">
        <f t="shared" si="59"/>
        <v>0</v>
      </c>
      <c r="DJ29" s="141">
        <f t="shared" si="60"/>
        <v>28805</v>
      </c>
    </row>
    <row r="30" spans="1:114" ht="12" customHeight="1">
      <c r="A30" s="142" t="s">
        <v>125</v>
      </c>
      <c r="B30" s="140" t="s">
        <v>348</v>
      </c>
      <c r="C30" s="142" t="s">
        <v>389</v>
      </c>
      <c r="D30" s="141">
        <f t="shared" si="6"/>
        <v>411572</v>
      </c>
      <c r="E30" s="141">
        <f t="shared" si="7"/>
        <v>30902</v>
      </c>
      <c r="F30" s="141">
        <v>0</v>
      </c>
      <c r="G30" s="141">
        <v>0</v>
      </c>
      <c r="H30" s="141">
        <v>0</v>
      </c>
      <c r="I30" s="141">
        <v>30902</v>
      </c>
      <c r="J30" s="141"/>
      <c r="K30" s="141">
        <v>0</v>
      </c>
      <c r="L30" s="141">
        <v>380670</v>
      </c>
      <c r="M30" s="141">
        <f t="shared" si="8"/>
        <v>17287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17287</v>
      </c>
      <c r="V30" s="141">
        <f t="shared" si="10"/>
        <v>428859</v>
      </c>
      <c r="W30" s="141">
        <f t="shared" si="11"/>
        <v>30902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30902</v>
      </c>
      <c r="AB30" s="141">
        <f t="shared" si="16"/>
        <v>0</v>
      </c>
      <c r="AC30" s="141">
        <f t="shared" si="17"/>
        <v>0</v>
      </c>
      <c r="AD30" s="141">
        <f t="shared" si="18"/>
        <v>397957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121480</v>
      </c>
      <c r="AM30" s="141">
        <f t="shared" si="21"/>
        <v>116542</v>
      </c>
      <c r="AN30" s="141">
        <f t="shared" si="22"/>
        <v>5521</v>
      </c>
      <c r="AO30" s="141">
        <v>5521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111021</v>
      </c>
      <c r="AY30" s="141">
        <v>102935</v>
      </c>
      <c r="AZ30" s="141">
        <v>8086</v>
      </c>
      <c r="BA30" s="141">
        <v>0</v>
      </c>
      <c r="BB30" s="141">
        <v>0</v>
      </c>
      <c r="BC30" s="141">
        <v>173451</v>
      </c>
      <c r="BD30" s="141">
        <v>0</v>
      </c>
      <c r="BE30" s="141">
        <v>99</v>
      </c>
      <c r="BF30" s="141">
        <f t="shared" si="25"/>
        <v>116641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2754</v>
      </c>
      <c r="BP30" s="141">
        <f t="shared" si="29"/>
        <v>2754</v>
      </c>
      <c r="BQ30" s="141">
        <v>2754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14533</v>
      </c>
      <c r="CF30" s="141">
        <v>0</v>
      </c>
      <c r="CG30" s="141">
        <v>0</v>
      </c>
      <c r="CH30" s="141">
        <f t="shared" si="32"/>
        <v>2754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121480</v>
      </c>
      <c r="CQ30" s="141">
        <f t="shared" si="41"/>
        <v>119296</v>
      </c>
      <c r="CR30" s="141">
        <f t="shared" si="42"/>
        <v>8275</v>
      </c>
      <c r="CS30" s="141">
        <f t="shared" si="43"/>
        <v>8275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111021</v>
      </c>
      <c r="DC30" s="141">
        <f t="shared" si="53"/>
        <v>102935</v>
      </c>
      <c r="DD30" s="141">
        <f t="shared" si="54"/>
        <v>8086</v>
      </c>
      <c r="DE30" s="141">
        <f t="shared" si="55"/>
        <v>0</v>
      </c>
      <c r="DF30" s="141">
        <f t="shared" si="56"/>
        <v>0</v>
      </c>
      <c r="DG30" s="141">
        <f t="shared" si="57"/>
        <v>187984</v>
      </c>
      <c r="DH30" s="141">
        <f t="shared" si="58"/>
        <v>0</v>
      </c>
      <c r="DI30" s="141">
        <f t="shared" si="59"/>
        <v>99</v>
      </c>
      <c r="DJ30" s="141">
        <f t="shared" si="60"/>
        <v>119395</v>
      </c>
    </row>
    <row r="31" spans="1:114" ht="12" customHeight="1">
      <c r="A31" s="142" t="s">
        <v>125</v>
      </c>
      <c r="B31" s="140" t="s">
        <v>349</v>
      </c>
      <c r="C31" s="142" t="s">
        <v>390</v>
      </c>
      <c r="D31" s="141">
        <f t="shared" si="6"/>
        <v>387844</v>
      </c>
      <c r="E31" s="141">
        <f t="shared" si="7"/>
        <v>13495</v>
      </c>
      <c r="F31" s="141">
        <v>0</v>
      </c>
      <c r="G31" s="141">
        <v>0</v>
      </c>
      <c r="H31" s="141">
        <v>0</v>
      </c>
      <c r="I31" s="141">
        <v>13493</v>
      </c>
      <c r="J31" s="141"/>
      <c r="K31" s="141">
        <v>2</v>
      </c>
      <c r="L31" s="141">
        <v>374349</v>
      </c>
      <c r="M31" s="141">
        <f t="shared" si="8"/>
        <v>41266</v>
      </c>
      <c r="N31" s="141">
        <f t="shared" si="9"/>
        <v>2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2</v>
      </c>
      <c r="U31" s="141">
        <v>41264</v>
      </c>
      <c r="V31" s="141">
        <f t="shared" si="10"/>
        <v>429110</v>
      </c>
      <c r="W31" s="141">
        <f t="shared" si="11"/>
        <v>13497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13493</v>
      </c>
      <c r="AB31" s="141">
        <f t="shared" si="16"/>
        <v>0</v>
      </c>
      <c r="AC31" s="141">
        <f t="shared" si="17"/>
        <v>4</v>
      </c>
      <c r="AD31" s="141">
        <f t="shared" si="18"/>
        <v>415613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85240</v>
      </c>
      <c r="AN31" s="141">
        <f t="shared" si="22"/>
        <v>39941</v>
      </c>
      <c r="AO31" s="141">
        <v>39941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45299</v>
      </c>
      <c r="AY31" s="141">
        <v>40850</v>
      </c>
      <c r="AZ31" s="141">
        <v>0</v>
      </c>
      <c r="BA31" s="141">
        <v>0</v>
      </c>
      <c r="BB31" s="141">
        <v>4449</v>
      </c>
      <c r="BC31" s="141">
        <v>302604</v>
      </c>
      <c r="BD31" s="141">
        <v>0</v>
      </c>
      <c r="BE31" s="141">
        <v>0</v>
      </c>
      <c r="BF31" s="141">
        <f t="shared" si="25"/>
        <v>85240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2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2</v>
      </c>
      <c r="CA31" s="141">
        <v>0</v>
      </c>
      <c r="CB31" s="141">
        <v>0</v>
      </c>
      <c r="CC31" s="141">
        <v>0</v>
      </c>
      <c r="CD31" s="141">
        <v>2</v>
      </c>
      <c r="CE31" s="141">
        <v>41264</v>
      </c>
      <c r="CF31" s="141">
        <v>0</v>
      </c>
      <c r="CG31" s="141">
        <v>0</v>
      </c>
      <c r="CH31" s="141">
        <f t="shared" si="32"/>
        <v>2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85242</v>
      </c>
      <c r="CR31" s="141">
        <f t="shared" si="42"/>
        <v>39941</v>
      </c>
      <c r="CS31" s="141">
        <f t="shared" si="43"/>
        <v>39941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45301</v>
      </c>
      <c r="DC31" s="141">
        <f t="shared" si="53"/>
        <v>40850</v>
      </c>
      <c r="DD31" s="141">
        <f t="shared" si="54"/>
        <v>0</v>
      </c>
      <c r="DE31" s="141">
        <f t="shared" si="55"/>
        <v>0</v>
      </c>
      <c r="DF31" s="141">
        <f t="shared" si="56"/>
        <v>4451</v>
      </c>
      <c r="DG31" s="141">
        <f t="shared" si="57"/>
        <v>343868</v>
      </c>
      <c r="DH31" s="141">
        <f t="shared" si="58"/>
        <v>0</v>
      </c>
      <c r="DI31" s="141">
        <f t="shared" si="59"/>
        <v>0</v>
      </c>
      <c r="DJ31" s="141">
        <f t="shared" si="60"/>
        <v>85242</v>
      </c>
    </row>
    <row r="32" spans="1:114" ht="12" customHeight="1">
      <c r="A32" s="142" t="s">
        <v>125</v>
      </c>
      <c r="B32" s="140" t="s">
        <v>350</v>
      </c>
      <c r="C32" s="142" t="s">
        <v>391</v>
      </c>
      <c r="D32" s="141">
        <f t="shared" si="6"/>
        <v>245519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245519</v>
      </c>
      <c r="M32" s="141">
        <f t="shared" si="8"/>
        <v>24214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24214</v>
      </c>
      <c r="V32" s="141">
        <f t="shared" si="10"/>
        <v>269733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0</v>
      </c>
      <c r="AD32" s="141">
        <f t="shared" si="18"/>
        <v>269733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58463</v>
      </c>
      <c r="AN32" s="141">
        <f t="shared" si="22"/>
        <v>25819</v>
      </c>
      <c r="AO32" s="141">
        <v>25819</v>
      </c>
      <c r="AP32" s="141">
        <v>0</v>
      </c>
      <c r="AQ32" s="141">
        <v>0</v>
      </c>
      <c r="AR32" s="141">
        <v>0</v>
      </c>
      <c r="AS32" s="141">
        <f t="shared" si="23"/>
        <v>1966</v>
      </c>
      <c r="AT32" s="141">
        <v>1966</v>
      </c>
      <c r="AU32" s="141">
        <v>0</v>
      </c>
      <c r="AV32" s="141">
        <v>0</v>
      </c>
      <c r="AW32" s="141">
        <v>0</v>
      </c>
      <c r="AX32" s="141">
        <f t="shared" si="24"/>
        <v>30678</v>
      </c>
      <c r="AY32" s="141">
        <v>30678</v>
      </c>
      <c r="AZ32" s="141">
        <v>0</v>
      </c>
      <c r="BA32" s="141">
        <v>0</v>
      </c>
      <c r="BB32" s="141">
        <v>0</v>
      </c>
      <c r="BC32" s="141">
        <v>187056</v>
      </c>
      <c r="BD32" s="141">
        <v>0</v>
      </c>
      <c r="BE32" s="141">
        <v>0</v>
      </c>
      <c r="BF32" s="141">
        <f t="shared" si="25"/>
        <v>58463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24214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58463</v>
      </c>
      <c r="CR32" s="141">
        <f t="shared" si="42"/>
        <v>25819</v>
      </c>
      <c r="CS32" s="141">
        <f t="shared" si="43"/>
        <v>25819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1966</v>
      </c>
      <c r="CX32" s="141">
        <f t="shared" si="48"/>
        <v>1966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30678</v>
      </c>
      <c r="DC32" s="141">
        <f t="shared" si="53"/>
        <v>30678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211270</v>
      </c>
      <c r="DH32" s="141">
        <f t="shared" si="58"/>
        <v>0</v>
      </c>
      <c r="DI32" s="141">
        <f t="shared" si="59"/>
        <v>0</v>
      </c>
      <c r="DJ32" s="141">
        <f t="shared" si="60"/>
        <v>58463</v>
      </c>
    </row>
    <row r="33" spans="1:114" ht="12" customHeight="1">
      <c r="A33" s="142" t="s">
        <v>125</v>
      </c>
      <c r="B33" s="140" t="s">
        <v>351</v>
      </c>
      <c r="C33" s="142" t="s">
        <v>392</v>
      </c>
      <c r="D33" s="141">
        <f t="shared" si="6"/>
        <v>242867</v>
      </c>
      <c r="E33" s="141">
        <f t="shared" si="7"/>
        <v>40230</v>
      </c>
      <c r="F33" s="141">
        <v>0</v>
      </c>
      <c r="G33" s="141">
        <v>0</v>
      </c>
      <c r="H33" s="141">
        <v>0</v>
      </c>
      <c r="I33" s="141">
        <v>40209</v>
      </c>
      <c r="J33" s="141"/>
      <c r="K33" s="141">
        <v>21</v>
      </c>
      <c r="L33" s="141">
        <v>202637</v>
      </c>
      <c r="M33" s="141">
        <f t="shared" si="8"/>
        <v>29194</v>
      </c>
      <c r="N33" s="141">
        <f t="shared" si="9"/>
        <v>12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12</v>
      </c>
      <c r="U33" s="141">
        <v>29182</v>
      </c>
      <c r="V33" s="141">
        <f t="shared" si="10"/>
        <v>272061</v>
      </c>
      <c r="W33" s="141">
        <f t="shared" si="11"/>
        <v>40242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40209</v>
      </c>
      <c r="AB33" s="141">
        <f t="shared" si="16"/>
        <v>0</v>
      </c>
      <c r="AC33" s="141">
        <f t="shared" si="17"/>
        <v>33</v>
      </c>
      <c r="AD33" s="141">
        <f t="shared" si="18"/>
        <v>231819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83936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12093</v>
      </c>
      <c r="AT33" s="141">
        <v>0</v>
      </c>
      <c r="AU33" s="141">
        <v>12093</v>
      </c>
      <c r="AV33" s="141">
        <v>0</v>
      </c>
      <c r="AW33" s="141">
        <v>0</v>
      </c>
      <c r="AX33" s="141">
        <f t="shared" si="24"/>
        <v>71843</v>
      </c>
      <c r="AY33" s="141">
        <v>48900</v>
      </c>
      <c r="AZ33" s="141">
        <v>21675</v>
      </c>
      <c r="BA33" s="141">
        <v>0</v>
      </c>
      <c r="BB33" s="141">
        <v>1268</v>
      </c>
      <c r="BC33" s="141">
        <v>123717</v>
      </c>
      <c r="BD33" s="141">
        <v>0</v>
      </c>
      <c r="BE33" s="141">
        <v>35214</v>
      </c>
      <c r="BF33" s="141">
        <f t="shared" si="25"/>
        <v>119150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29194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83936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12093</v>
      </c>
      <c r="CX33" s="141">
        <f t="shared" si="48"/>
        <v>0</v>
      </c>
      <c r="CY33" s="141">
        <f t="shared" si="49"/>
        <v>12093</v>
      </c>
      <c r="CZ33" s="141">
        <f t="shared" si="50"/>
        <v>0</v>
      </c>
      <c r="DA33" s="141">
        <f t="shared" si="51"/>
        <v>0</v>
      </c>
      <c r="DB33" s="141">
        <f t="shared" si="52"/>
        <v>71843</v>
      </c>
      <c r="DC33" s="141">
        <f t="shared" si="53"/>
        <v>48900</v>
      </c>
      <c r="DD33" s="141">
        <f t="shared" si="54"/>
        <v>21675</v>
      </c>
      <c r="DE33" s="141">
        <f t="shared" si="55"/>
        <v>0</v>
      </c>
      <c r="DF33" s="141">
        <f t="shared" si="56"/>
        <v>1268</v>
      </c>
      <c r="DG33" s="141">
        <f t="shared" si="57"/>
        <v>152911</v>
      </c>
      <c r="DH33" s="141">
        <f t="shared" si="58"/>
        <v>0</v>
      </c>
      <c r="DI33" s="141">
        <f t="shared" si="59"/>
        <v>35214</v>
      </c>
      <c r="DJ33" s="141">
        <f t="shared" si="60"/>
        <v>119150</v>
      </c>
    </row>
    <row r="34" spans="1:114" ht="12" customHeight="1">
      <c r="A34" s="142" t="s">
        <v>125</v>
      </c>
      <c r="B34" s="140" t="s">
        <v>352</v>
      </c>
      <c r="C34" s="142" t="s">
        <v>393</v>
      </c>
      <c r="D34" s="141">
        <f t="shared" si="6"/>
        <v>107936</v>
      </c>
      <c r="E34" s="141">
        <f t="shared" si="7"/>
        <v>17656</v>
      </c>
      <c r="F34" s="141">
        <v>0</v>
      </c>
      <c r="G34" s="141">
        <v>0</v>
      </c>
      <c r="H34" s="141">
        <v>0</v>
      </c>
      <c r="I34" s="141">
        <v>16471</v>
      </c>
      <c r="J34" s="141"/>
      <c r="K34" s="141">
        <v>1185</v>
      </c>
      <c r="L34" s="141">
        <v>90280</v>
      </c>
      <c r="M34" s="141">
        <f t="shared" si="8"/>
        <v>17631</v>
      </c>
      <c r="N34" s="141">
        <f t="shared" si="9"/>
        <v>2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2</v>
      </c>
      <c r="U34" s="141">
        <v>17629</v>
      </c>
      <c r="V34" s="141">
        <f t="shared" si="10"/>
        <v>125567</v>
      </c>
      <c r="W34" s="141">
        <f t="shared" si="11"/>
        <v>17658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16471</v>
      </c>
      <c r="AB34" s="141">
        <f t="shared" si="16"/>
        <v>0</v>
      </c>
      <c r="AC34" s="141">
        <f t="shared" si="17"/>
        <v>1187</v>
      </c>
      <c r="AD34" s="141">
        <f t="shared" si="18"/>
        <v>107909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55257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55257</v>
      </c>
      <c r="AY34" s="141">
        <v>44145</v>
      </c>
      <c r="AZ34" s="141">
        <v>61</v>
      </c>
      <c r="BA34" s="141">
        <v>0</v>
      </c>
      <c r="BB34" s="141">
        <v>11051</v>
      </c>
      <c r="BC34" s="141">
        <v>48442</v>
      </c>
      <c r="BD34" s="141">
        <v>0</v>
      </c>
      <c r="BE34" s="141">
        <v>4237</v>
      </c>
      <c r="BF34" s="141">
        <f t="shared" si="25"/>
        <v>59494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2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2</v>
      </c>
      <c r="CA34" s="141">
        <v>0</v>
      </c>
      <c r="CB34" s="141">
        <v>0</v>
      </c>
      <c r="CC34" s="141">
        <v>0</v>
      </c>
      <c r="CD34" s="141">
        <v>2</v>
      </c>
      <c r="CE34" s="141">
        <v>17629</v>
      </c>
      <c r="CF34" s="141">
        <v>0</v>
      </c>
      <c r="CG34" s="141">
        <v>0</v>
      </c>
      <c r="CH34" s="141">
        <f t="shared" si="32"/>
        <v>2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55259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55259</v>
      </c>
      <c r="DC34" s="141">
        <f t="shared" si="53"/>
        <v>44145</v>
      </c>
      <c r="DD34" s="141">
        <f t="shared" si="54"/>
        <v>61</v>
      </c>
      <c r="DE34" s="141">
        <f t="shared" si="55"/>
        <v>0</v>
      </c>
      <c r="DF34" s="141">
        <f t="shared" si="56"/>
        <v>11053</v>
      </c>
      <c r="DG34" s="141">
        <f t="shared" si="57"/>
        <v>66071</v>
      </c>
      <c r="DH34" s="141">
        <f t="shared" si="58"/>
        <v>0</v>
      </c>
      <c r="DI34" s="141">
        <f t="shared" si="59"/>
        <v>4237</v>
      </c>
      <c r="DJ34" s="141">
        <f t="shared" si="60"/>
        <v>59496</v>
      </c>
    </row>
    <row r="35" spans="1:114" ht="12" customHeight="1">
      <c r="A35" s="142" t="s">
        <v>125</v>
      </c>
      <c r="B35" s="140" t="s">
        <v>353</v>
      </c>
      <c r="C35" s="142" t="s">
        <v>394</v>
      </c>
      <c r="D35" s="141">
        <f t="shared" si="6"/>
        <v>146878</v>
      </c>
      <c r="E35" s="141">
        <f t="shared" si="7"/>
        <v>31874</v>
      </c>
      <c r="F35" s="141">
        <v>0</v>
      </c>
      <c r="G35" s="141">
        <v>0</v>
      </c>
      <c r="H35" s="141">
        <v>0</v>
      </c>
      <c r="I35" s="141">
        <v>26489</v>
      </c>
      <c r="J35" s="141"/>
      <c r="K35" s="141">
        <v>5385</v>
      </c>
      <c r="L35" s="141">
        <v>115004</v>
      </c>
      <c r="M35" s="141">
        <f t="shared" si="8"/>
        <v>28840</v>
      </c>
      <c r="N35" s="141">
        <f t="shared" si="9"/>
        <v>841</v>
      </c>
      <c r="O35" s="141">
        <v>0</v>
      </c>
      <c r="P35" s="141">
        <v>0</v>
      </c>
      <c r="Q35" s="141">
        <v>0</v>
      </c>
      <c r="R35" s="141">
        <v>829</v>
      </c>
      <c r="S35" s="141"/>
      <c r="T35" s="141">
        <v>12</v>
      </c>
      <c r="U35" s="141">
        <v>27999</v>
      </c>
      <c r="V35" s="141">
        <f t="shared" si="10"/>
        <v>175718</v>
      </c>
      <c r="W35" s="141">
        <f t="shared" si="11"/>
        <v>32715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27318</v>
      </c>
      <c r="AB35" s="141">
        <f t="shared" si="16"/>
        <v>0</v>
      </c>
      <c r="AC35" s="141">
        <f t="shared" si="17"/>
        <v>5397</v>
      </c>
      <c r="AD35" s="141">
        <f t="shared" si="18"/>
        <v>143003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88835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212</v>
      </c>
      <c r="AT35" s="141">
        <v>212</v>
      </c>
      <c r="AU35" s="141">
        <v>0</v>
      </c>
      <c r="AV35" s="141">
        <v>0</v>
      </c>
      <c r="AW35" s="141">
        <v>0</v>
      </c>
      <c r="AX35" s="141">
        <f t="shared" si="24"/>
        <v>88623</v>
      </c>
      <c r="AY35" s="141">
        <v>65820</v>
      </c>
      <c r="AZ35" s="141">
        <v>12009</v>
      </c>
      <c r="BA35" s="141">
        <v>0</v>
      </c>
      <c r="BB35" s="141">
        <v>10794</v>
      </c>
      <c r="BC35" s="141">
        <v>58043</v>
      </c>
      <c r="BD35" s="141">
        <v>0</v>
      </c>
      <c r="BE35" s="141">
        <v>0</v>
      </c>
      <c r="BF35" s="141">
        <f t="shared" si="25"/>
        <v>88835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28840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28840</v>
      </c>
      <c r="CA35" s="141">
        <v>0</v>
      </c>
      <c r="CB35" s="141">
        <v>0</v>
      </c>
      <c r="CC35" s="141">
        <v>28840</v>
      </c>
      <c r="CD35" s="141">
        <v>0</v>
      </c>
      <c r="CE35" s="141">
        <v>0</v>
      </c>
      <c r="CF35" s="141">
        <v>0</v>
      </c>
      <c r="CG35" s="141">
        <v>0</v>
      </c>
      <c r="CH35" s="141">
        <f t="shared" si="32"/>
        <v>28840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117675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212</v>
      </c>
      <c r="CX35" s="141">
        <f t="shared" si="48"/>
        <v>212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117463</v>
      </c>
      <c r="DC35" s="141">
        <f t="shared" si="53"/>
        <v>65820</v>
      </c>
      <c r="DD35" s="141">
        <f t="shared" si="54"/>
        <v>12009</v>
      </c>
      <c r="DE35" s="141">
        <f t="shared" si="55"/>
        <v>28840</v>
      </c>
      <c r="DF35" s="141">
        <f t="shared" si="56"/>
        <v>10794</v>
      </c>
      <c r="DG35" s="141">
        <f t="shared" si="57"/>
        <v>58043</v>
      </c>
      <c r="DH35" s="141">
        <f t="shared" si="58"/>
        <v>0</v>
      </c>
      <c r="DI35" s="141">
        <f t="shared" si="59"/>
        <v>0</v>
      </c>
      <c r="DJ35" s="141">
        <f t="shared" si="60"/>
        <v>117675</v>
      </c>
    </row>
    <row r="36" spans="1:114" ht="12" customHeight="1">
      <c r="A36" s="142" t="s">
        <v>125</v>
      </c>
      <c r="B36" s="140" t="s">
        <v>354</v>
      </c>
      <c r="C36" s="142" t="s">
        <v>395</v>
      </c>
      <c r="D36" s="141">
        <f t="shared" si="6"/>
        <v>32288</v>
      </c>
      <c r="E36" s="141">
        <f t="shared" si="7"/>
        <v>3783</v>
      </c>
      <c r="F36" s="141">
        <v>0</v>
      </c>
      <c r="G36" s="141">
        <v>0</v>
      </c>
      <c r="H36" s="141">
        <v>0</v>
      </c>
      <c r="I36" s="141">
        <v>3783</v>
      </c>
      <c r="J36" s="141"/>
      <c r="K36" s="141">
        <v>0</v>
      </c>
      <c r="L36" s="141">
        <v>28505</v>
      </c>
      <c r="M36" s="141">
        <f t="shared" si="8"/>
        <v>0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0</v>
      </c>
      <c r="V36" s="141">
        <f t="shared" si="10"/>
        <v>32288</v>
      </c>
      <c r="W36" s="141">
        <f t="shared" si="11"/>
        <v>3783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3783</v>
      </c>
      <c r="AB36" s="141">
        <f t="shared" si="16"/>
        <v>0</v>
      </c>
      <c r="AC36" s="141">
        <f t="shared" si="17"/>
        <v>0</v>
      </c>
      <c r="AD36" s="141">
        <f t="shared" si="18"/>
        <v>28505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32288</v>
      </c>
      <c r="AN36" s="141">
        <f t="shared" si="22"/>
        <v>6693</v>
      </c>
      <c r="AO36" s="141">
        <v>6693</v>
      </c>
      <c r="AP36" s="141">
        <v>0</v>
      </c>
      <c r="AQ36" s="141">
        <v>0</v>
      </c>
      <c r="AR36" s="141">
        <v>0</v>
      </c>
      <c r="AS36" s="141">
        <f t="shared" si="23"/>
        <v>25595</v>
      </c>
      <c r="AT36" s="141">
        <v>2071</v>
      </c>
      <c r="AU36" s="141">
        <v>22979</v>
      </c>
      <c r="AV36" s="141">
        <v>545</v>
      </c>
      <c r="AW36" s="141">
        <v>0</v>
      </c>
      <c r="AX36" s="141">
        <f t="shared" si="24"/>
        <v>0</v>
      </c>
      <c r="AY36" s="141"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0</v>
      </c>
      <c r="BE36" s="141">
        <v>0</v>
      </c>
      <c r="BF36" s="141">
        <f t="shared" si="25"/>
        <v>32288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0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32288</v>
      </c>
      <c r="CR36" s="141">
        <f t="shared" si="42"/>
        <v>6693</v>
      </c>
      <c r="CS36" s="141">
        <f t="shared" si="43"/>
        <v>6693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25595</v>
      </c>
      <c r="CX36" s="141">
        <f t="shared" si="48"/>
        <v>2071</v>
      </c>
      <c r="CY36" s="141">
        <f t="shared" si="49"/>
        <v>22979</v>
      </c>
      <c r="CZ36" s="141">
        <f t="shared" si="50"/>
        <v>545</v>
      </c>
      <c r="DA36" s="141">
        <f t="shared" si="51"/>
        <v>0</v>
      </c>
      <c r="DB36" s="141">
        <f t="shared" si="52"/>
        <v>0</v>
      </c>
      <c r="DC36" s="141">
        <f t="shared" si="53"/>
        <v>0</v>
      </c>
      <c r="DD36" s="141">
        <f t="shared" si="54"/>
        <v>0</v>
      </c>
      <c r="DE36" s="141">
        <f t="shared" si="55"/>
        <v>0</v>
      </c>
      <c r="DF36" s="141">
        <f t="shared" si="56"/>
        <v>0</v>
      </c>
      <c r="DG36" s="141">
        <f t="shared" si="57"/>
        <v>0</v>
      </c>
      <c r="DH36" s="141">
        <f t="shared" si="58"/>
        <v>0</v>
      </c>
      <c r="DI36" s="141">
        <f t="shared" si="59"/>
        <v>0</v>
      </c>
      <c r="DJ36" s="141">
        <f t="shared" si="60"/>
        <v>32288</v>
      </c>
    </row>
    <row r="37" spans="1:114" ht="12" customHeight="1">
      <c r="A37" s="142" t="s">
        <v>125</v>
      </c>
      <c r="B37" s="140" t="s">
        <v>355</v>
      </c>
      <c r="C37" s="142" t="s">
        <v>396</v>
      </c>
      <c r="D37" s="141">
        <f t="shared" si="6"/>
        <v>68042</v>
      </c>
      <c r="E37" s="141">
        <f t="shared" si="7"/>
        <v>2719</v>
      </c>
      <c r="F37" s="141">
        <v>0</v>
      </c>
      <c r="G37" s="141">
        <v>0</v>
      </c>
      <c r="H37" s="141">
        <v>0</v>
      </c>
      <c r="I37" s="141">
        <v>1604</v>
      </c>
      <c r="J37" s="141"/>
      <c r="K37" s="141">
        <v>1115</v>
      </c>
      <c r="L37" s="141">
        <v>65323</v>
      </c>
      <c r="M37" s="141">
        <f t="shared" si="8"/>
        <v>0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0</v>
      </c>
      <c r="V37" s="141">
        <f t="shared" si="10"/>
        <v>68042</v>
      </c>
      <c r="W37" s="141">
        <f t="shared" si="11"/>
        <v>2719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1604</v>
      </c>
      <c r="AB37" s="141">
        <f t="shared" si="16"/>
        <v>0</v>
      </c>
      <c r="AC37" s="141">
        <f t="shared" si="17"/>
        <v>1115</v>
      </c>
      <c r="AD37" s="141">
        <f t="shared" si="18"/>
        <v>65323</v>
      </c>
      <c r="AE37" s="141">
        <f t="shared" si="19"/>
        <v>2001</v>
      </c>
      <c r="AF37" s="141">
        <f t="shared" si="20"/>
        <v>2001</v>
      </c>
      <c r="AG37" s="141">
        <v>0</v>
      </c>
      <c r="AH37" s="141">
        <v>2001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65978</v>
      </c>
      <c r="AN37" s="141">
        <f t="shared" si="22"/>
        <v>8476</v>
      </c>
      <c r="AO37" s="141">
        <v>8476</v>
      </c>
      <c r="AP37" s="141">
        <v>0</v>
      </c>
      <c r="AQ37" s="141">
        <v>0</v>
      </c>
      <c r="AR37" s="141">
        <v>0</v>
      </c>
      <c r="AS37" s="141">
        <f t="shared" si="23"/>
        <v>24292</v>
      </c>
      <c r="AT37" s="141">
        <v>4621</v>
      </c>
      <c r="AU37" s="141">
        <v>19671</v>
      </c>
      <c r="AV37" s="141">
        <v>0</v>
      </c>
      <c r="AW37" s="141">
        <v>0</v>
      </c>
      <c r="AX37" s="141">
        <f t="shared" si="24"/>
        <v>33210</v>
      </c>
      <c r="AY37" s="141">
        <v>8213</v>
      </c>
      <c r="AZ37" s="141">
        <v>24997</v>
      </c>
      <c r="BA37" s="141">
        <v>0</v>
      </c>
      <c r="BB37" s="141">
        <v>0</v>
      </c>
      <c r="BC37" s="141">
        <v>0</v>
      </c>
      <c r="BD37" s="141">
        <v>0</v>
      </c>
      <c r="BE37" s="141">
        <v>63</v>
      </c>
      <c r="BF37" s="141">
        <f t="shared" si="25"/>
        <v>68042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0</v>
      </c>
      <c r="CF37" s="141">
        <v>0</v>
      </c>
      <c r="CG37" s="141">
        <v>0</v>
      </c>
      <c r="CH37" s="141">
        <f t="shared" si="32"/>
        <v>0</v>
      </c>
      <c r="CI37" s="141">
        <f t="shared" si="33"/>
        <v>2001</v>
      </c>
      <c r="CJ37" s="141">
        <f t="shared" si="34"/>
        <v>2001</v>
      </c>
      <c r="CK37" s="141">
        <f t="shared" si="35"/>
        <v>0</v>
      </c>
      <c r="CL37" s="141">
        <f t="shared" si="36"/>
        <v>2001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65978</v>
      </c>
      <c r="CR37" s="141">
        <f t="shared" si="42"/>
        <v>8476</v>
      </c>
      <c r="CS37" s="141">
        <f t="shared" si="43"/>
        <v>8476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24292</v>
      </c>
      <c r="CX37" s="141">
        <f t="shared" si="48"/>
        <v>4621</v>
      </c>
      <c r="CY37" s="141">
        <f t="shared" si="49"/>
        <v>19671</v>
      </c>
      <c r="CZ37" s="141">
        <f t="shared" si="50"/>
        <v>0</v>
      </c>
      <c r="DA37" s="141">
        <f t="shared" si="51"/>
        <v>0</v>
      </c>
      <c r="DB37" s="141">
        <f t="shared" si="52"/>
        <v>33210</v>
      </c>
      <c r="DC37" s="141">
        <f t="shared" si="53"/>
        <v>8213</v>
      </c>
      <c r="DD37" s="141">
        <f t="shared" si="54"/>
        <v>24997</v>
      </c>
      <c r="DE37" s="141">
        <f t="shared" si="55"/>
        <v>0</v>
      </c>
      <c r="DF37" s="141">
        <f t="shared" si="56"/>
        <v>0</v>
      </c>
      <c r="DG37" s="141">
        <f t="shared" si="57"/>
        <v>0</v>
      </c>
      <c r="DH37" s="141">
        <f t="shared" si="58"/>
        <v>0</v>
      </c>
      <c r="DI37" s="141">
        <f t="shared" si="59"/>
        <v>63</v>
      </c>
      <c r="DJ37" s="141">
        <f t="shared" si="60"/>
        <v>68042</v>
      </c>
    </row>
    <row r="38" spans="1:114" ht="12" customHeight="1">
      <c r="A38" s="142" t="s">
        <v>125</v>
      </c>
      <c r="B38" s="140" t="s">
        <v>356</v>
      </c>
      <c r="C38" s="142" t="s">
        <v>397</v>
      </c>
      <c r="D38" s="141">
        <f t="shared" si="6"/>
        <v>21804</v>
      </c>
      <c r="E38" s="141">
        <f t="shared" si="7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21804</v>
      </c>
      <c r="M38" s="141">
        <f t="shared" si="8"/>
        <v>0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0</v>
      </c>
      <c r="V38" s="141">
        <f t="shared" si="10"/>
        <v>21804</v>
      </c>
      <c r="W38" s="141">
        <f t="shared" si="11"/>
        <v>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0</v>
      </c>
      <c r="AB38" s="141">
        <f t="shared" si="16"/>
        <v>0</v>
      </c>
      <c r="AC38" s="141">
        <f t="shared" si="17"/>
        <v>0</v>
      </c>
      <c r="AD38" s="141">
        <f t="shared" si="18"/>
        <v>21804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12274</v>
      </c>
      <c r="AN38" s="141">
        <f t="shared" si="22"/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f t="shared" si="23"/>
        <v>7908</v>
      </c>
      <c r="AT38" s="141">
        <v>7908</v>
      </c>
      <c r="AU38" s="141">
        <v>0</v>
      </c>
      <c r="AV38" s="141">
        <v>0</v>
      </c>
      <c r="AW38" s="141">
        <v>0</v>
      </c>
      <c r="AX38" s="141">
        <f t="shared" si="24"/>
        <v>4366</v>
      </c>
      <c r="AY38" s="141">
        <v>0</v>
      </c>
      <c r="AZ38" s="141">
        <v>0</v>
      </c>
      <c r="BA38" s="141">
        <v>0</v>
      </c>
      <c r="BB38" s="141">
        <v>4366</v>
      </c>
      <c r="BC38" s="141">
        <v>0</v>
      </c>
      <c r="BD38" s="141">
        <v>0</v>
      </c>
      <c r="BE38" s="141">
        <v>9530</v>
      </c>
      <c r="BF38" s="141">
        <f t="shared" si="25"/>
        <v>21804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12274</v>
      </c>
      <c r="CR38" s="141">
        <f t="shared" si="42"/>
        <v>0</v>
      </c>
      <c r="CS38" s="141">
        <f t="shared" si="43"/>
        <v>0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7908</v>
      </c>
      <c r="CX38" s="141">
        <f t="shared" si="48"/>
        <v>7908</v>
      </c>
      <c r="CY38" s="141">
        <f t="shared" si="49"/>
        <v>0</v>
      </c>
      <c r="CZ38" s="141">
        <f t="shared" si="50"/>
        <v>0</v>
      </c>
      <c r="DA38" s="141">
        <f t="shared" si="51"/>
        <v>0</v>
      </c>
      <c r="DB38" s="141">
        <f t="shared" si="52"/>
        <v>4366</v>
      </c>
      <c r="DC38" s="141">
        <f t="shared" si="53"/>
        <v>0</v>
      </c>
      <c r="DD38" s="141">
        <f t="shared" si="54"/>
        <v>0</v>
      </c>
      <c r="DE38" s="141">
        <f t="shared" si="55"/>
        <v>0</v>
      </c>
      <c r="DF38" s="141">
        <f t="shared" si="56"/>
        <v>4366</v>
      </c>
      <c r="DG38" s="141">
        <f t="shared" si="57"/>
        <v>0</v>
      </c>
      <c r="DH38" s="141">
        <f t="shared" si="58"/>
        <v>0</v>
      </c>
      <c r="DI38" s="141">
        <f t="shared" si="59"/>
        <v>9530</v>
      </c>
      <c r="DJ38" s="141">
        <f t="shared" si="60"/>
        <v>21804</v>
      </c>
    </row>
    <row r="39" spans="1:114" ht="12" customHeight="1">
      <c r="A39" s="142" t="s">
        <v>125</v>
      </c>
      <c r="B39" s="140" t="s">
        <v>357</v>
      </c>
      <c r="C39" s="142" t="s">
        <v>398</v>
      </c>
      <c r="D39" s="141">
        <f t="shared" si="6"/>
        <v>0</v>
      </c>
      <c r="E39" s="141">
        <f t="shared" si="7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0</v>
      </c>
      <c r="M39" s="141">
        <f t="shared" si="8"/>
        <v>0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0</v>
      </c>
      <c r="V39" s="141">
        <f t="shared" si="10"/>
        <v>0</v>
      </c>
      <c r="W39" s="141">
        <f t="shared" si="11"/>
        <v>0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0</v>
      </c>
      <c r="AB39" s="141">
        <f t="shared" si="16"/>
        <v>0</v>
      </c>
      <c r="AC39" s="141">
        <f t="shared" si="17"/>
        <v>0</v>
      </c>
      <c r="AD39" s="141">
        <f t="shared" si="18"/>
        <v>0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0</v>
      </c>
      <c r="AN39" s="141">
        <f t="shared" si="22"/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0</v>
      </c>
      <c r="AY39" s="141"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0</v>
      </c>
      <c r="BE39" s="141">
        <v>0</v>
      </c>
      <c r="BF39" s="141">
        <f t="shared" si="25"/>
        <v>0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0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0</v>
      </c>
      <c r="CR39" s="141">
        <f t="shared" si="42"/>
        <v>0</v>
      </c>
      <c r="CS39" s="141">
        <f t="shared" si="43"/>
        <v>0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0</v>
      </c>
      <c r="DC39" s="141">
        <f t="shared" si="53"/>
        <v>0</v>
      </c>
      <c r="DD39" s="141">
        <f t="shared" si="54"/>
        <v>0</v>
      </c>
      <c r="DE39" s="141">
        <f t="shared" si="55"/>
        <v>0</v>
      </c>
      <c r="DF39" s="141">
        <f t="shared" si="56"/>
        <v>0</v>
      </c>
      <c r="DG39" s="141">
        <f t="shared" si="57"/>
        <v>0</v>
      </c>
      <c r="DH39" s="141">
        <f t="shared" si="58"/>
        <v>0</v>
      </c>
      <c r="DI39" s="141">
        <f t="shared" si="59"/>
        <v>0</v>
      </c>
      <c r="DJ39" s="141">
        <f t="shared" si="60"/>
        <v>0</v>
      </c>
    </row>
    <row r="40" spans="1:114" ht="12" customHeight="1">
      <c r="A40" s="142" t="s">
        <v>125</v>
      </c>
      <c r="B40" s="140" t="s">
        <v>358</v>
      </c>
      <c r="C40" s="142" t="s">
        <v>399</v>
      </c>
      <c r="D40" s="141">
        <f t="shared" si="6"/>
        <v>27624</v>
      </c>
      <c r="E40" s="141">
        <f t="shared" si="7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27624</v>
      </c>
      <c r="M40" s="141">
        <f t="shared" si="8"/>
        <v>720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720</v>
      </c>
      <c r="V40" s="141">
        <f t="shared" si="10"/>
        <v>28344</v>
      </c>
      <c r="W40" s="141">
        <f t="shared" si="11"/>
        <v>0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0</v>
      </c>
      <c r="AD40" s="141">
        <f t="shared" si="18"/>
        <v>28344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16761</v>
      </c>
      <c r="AN40" s="141">
        <f t="shared" si="22"/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16761</v>
      </c>
      <c r="AY40" s="141">
        <v>4542</v>
      </c>
      <c r="AZ40" s="141">
        <v>4542</v>
      </c>
      <c r="BA40" s="141">
        <v>4542</v>
      </c>
      <c r="BB40" s="141">
        <v>3135</v>
      </c>
      <c r="BC40" s="141">
        <v>0</v>
      </c>
      <c r="BD40" s="141">
        <v>0</v>
      </c>
      <c r="BE40" s="141">
        <v>10863</v>
      </c>
      <c r="BF40" s="141">
        <f t="shared" si="25"/>
        <v>27624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720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720</v>
      </c>
      <c r="CA40" s="141">
        <v>240</v>
      </c>
      <c r="CB40" s="141">
        <v>240</v>
      </c>
      <c r="CC40" s="141">
        <v>240</v>
      </c>
      <c r="CD40" s="141">
        <v>0</v>
      </c>
      <c r="CE40" s="141">
        <v>0</v>
      </c>
      <c r="CF40" s="141">
        <v>0</v>
      </c>
      <c r="CG40" s="141">
        <v>0</v>
      </c>
      <c r="CH40" s="141">
        <f t="shared" si="32"/>
        <v>720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17481</v>
      </c>
      <c r="CR40" s="141">
        <f t="shared" si="42"/>
        <v>0</v>
      </c>
      <c r="CS40" s="141">
        <f t="shared" si="43"/>
        <v>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17481</v>
      </c>
      <c r="DC40" s="141">
        <f t="shared" si="53"/>
        <v>4782</v>
      </c>
      <c r="DD40" s="141">
        <f t="shared" si="54"/>
        <v>4782</v>
      </c>
      <c r="DE40" s="141">
        <f t="shared" si="55"/>
        <v>4782</v>
      </c>
      <c r="DF40" s="141">
        <f t="shared" si="56"/>
        <v>3135</v>
      </c>
      <c r="DG40" s="141">
        <f t="shared" si="57"/>
        <v>0</v>
      </c>
      <c r="DH40" s="141">
        <f t="shared" si="58"/>
        <v>0</v>
      </c>
      <c r="DI40" s="141">
        <f t="shared" si="59"/>
        <v>10863</v>
      </c>
      <c r="DJ40" s="141">
        <f t="shared" si="60"/>
        <v>28344</v>
      </c>
    </row>
    <row r="41" spans="1:114" ht="12" customHeight="1">
      <c r="A41" s="142" t="s">
        <v>125</v>
      </c>
      <c r="B41" s="140" t="s">
        <v>359</v>
      </c>
      <c r="C41" s="142" t="s">
        <v>400</v>
      </c>
      <c r="D41" s="141">
        <f t="shared" si="6"/>
        <v>18403</v>
      </c>
      <c r="E41" s="141">
        <f t="shared" si="7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18403</v>
      </c>
      <c r="M41" s="141">
        <f t="shared" si="8"/>
        <v>0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0</v>
      </c>
      <c r="V41" s="141">
        <f t="shared" si="10"/>
        <v>18403</v>
      </c>
      <c r="W41" s="141">
        <f t="shared" si="11"/>
        <v>0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0</v>
      </c>
      <c r="AB41" s="141">
        <f t="shared" si="16"/>
        <v>0</v>
      </c>
      <c r="AC41" s="141">
        <f t="shared" si="17"/>
        <v>0</v>
      </c>
      <c r="AD41" s="141">
        <f t="shared" si="18"/>
        <v>18403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8328</v>
      </c>
      <c r="AN41" s="141">
        <f t="shared" si="22"/>
        <v>3694</v>
      </c>
      <c r="AO41" s="141">
        <v>3694</v>
      </c>
      <c r="AP41" s="141">
        <v>0</v>
      </c>
      <c r="AQ41" s="141">
        <v>0</v>
      </c>
      <c r="AR41" s="141">
        <v>0</v>
      </c>
      <c r="AS41" s="141">
        <f t="shared" si="23"/>
        <v>525</v>
      </c>
      <c r="AT41" s="141">
        <v>0</v>
      </c>
      <c r="AU41" s="141">
        <v>0</v>
      </c>
      <c r="AV41" s="141">
        <v>525</v>
      </c>
      <c r="AW41" s="141">
        <v>0</v>
      </c>
      <c r="AX41" s="141">
        <f t="shared" si="24"/>
        <v>4109</v>
      </c>
      <c r="AY41" s="141">
        <v>0</v>
      </c>
      <c r="AZ41" s="141">
        <v>0</v>
      </c>
      <c r="BA41" s="141">
        <v>0</v>
      </c>
      <c r="BB41" s="141">
        <v>4109</v>
      </c>
      <c r="BC41" s="141">
        <v>0</v>
      </c>
      <c r="BD41" s="141">
        <v>0</v>
      </c>
      <c r="BE41" s="141">
        <v>10075</v>
      </c>
      <c r="BF41" s="141">
        <f t="shared" si="25"/>
        <v>18403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0</v>
      </c>
      <c r="CF41" s="141">
        <v>0</v>
      </c>
      <c r="CG41" s="141">
        <v>0</v>
      </c>
      <c r="CH41" s="141">
        <f t="shared" si="32"/>
        <v>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8328</v>
      </c>
      <c r="CR41" s="141">
        <f t="shared" si="42"/>
        <v>3694</v>
      </c>
      <c r="CS41" s="141">
        <f t="shared" si="43"/>
        <v>3694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525</v>
      </c>
      <c r="CX41" s="141">
        <f t="shared" si="48"/>
        <v>0</v>
      </c>
      <c r="CY41" s="141">
        <f t="shared" si="49"/>
        <v>0</v>
      </c>
      <c r="CZ41" s="141">
        <f t="shared" si="50"/>
        <v>525</v>
      </c>
      <c r="DA41" s="141">
        <f t="shared" si="51"/>
        <v>0</v>
      </c>
      <c r="DB41" s="141">
        <f t="shared" si="52"/>
        <v>4109</v>
      </c>
      <c r="DC41" s="141">
        <f t="shared" si="53"/>
        <v>0</v>
      </c>
      <c r="DD41" s="141">
        <f t="shared" si="54"/>
        <v>0</v>
      </c>
      <c r="DE41" s="141">
        <f t="shared" si="55"/>
        <v>0</v>
      </c>
      <c r="DF41" s="141">
        <f t="shared" si="56"/>
        <v>4109</v>
      </c>
      <c r="DG41" s="141">
        <f t="shared" si="57"/>
        <v>0</v>
      </c>
      <c r="DH41" s="141">
        <f t="shared" si="58"/>
        <v>0</v>
      </c>
      <c r="DI41" s="141">
        <f t="shared" si="59"/>
        <v>10075</v>
      </c>
      <c r="DJ41" s="141">
        <f t="shared" si="60"/>
        <v>18403</v>
      </c>
    </row>
    <row r="42" spans="1:114" ht="12" customHeight="1">
      <c r="A42" s="142" t="s">
        <v>125</v>
      </c>
      <c r="B42" s="140" t="s">
        <v>360</v>
      </c>
      <c r="C42" s="142" t="s">
        <v>401</v>
      </c>
      <c r="D42" s="141">
        <f t="shared" si="6"/>
        <v>40186</v>
      </c>
      <c r="E42" s="141">
        <f t="shared" si="7"/>
        <v>168</v>
      </c>
      <c r="F42" s="141">
        <v>0</v>
      </c>
      <c r="G42" s="141">
        <v>0</v>
      </c>
      <c r="H42" s="141">
        <v>0</v>
      </c>
      <c r="I42" s="141">
        <v>0</v>
      </c>
      <c r="J42" s="141"/>
      <c r="K42" s="141">
        <v>168</v>
      </c>
      <c r="L42" s="141">
        <v>40018</v>
      </c>
      <c r="M42" s="141">
        <f t="shared" si="8"/>
        <v>70422</v>
      </c>
      <c r="N42" s="141">
        <f t="shared" si="9"/>
        <v>69407</v>
      </c>
      <c r="O42" s="141">
        <v>0</v>
      </c>
      <c r="P42" s="141">
        <v>28099</v>
      </c>
      <c r="Q42" s="141">
        <v>3100</v>
      </c>
      <c r="R42" s="141">
        <v>7248</v>
      </c>
      <c r="S42" s="141"/>
      <c r="T42" s="141">
        <v>30960</v>
      </c>
      <c r="U42" s="141">
        <v>1015</v>
      </c>
      <c r="V42" s="141">
        <f t="shared" si="10"/>
        <v>110608</v>
      </c>
      <c r="W42" s="141">
        <f t="shared" si="11"/>
        <v>69575</v>
      </c>
      <c r="X42" s="141">
        <f t="shared" si="12"/>
        <v>0</v>
      </c>
      <c r="Y42" s="141">
        <f t="shared" si="13"/>
        <v>28099</v>
      </c>
      <c r="Z42" s="141">
        <f t="shared" si="14"/>
        <v>3100</v>
      </c>
      <c r="AA42" s="141">
        <f t="shared" si="15"/>
        <v>7248</v>
      </c>
      <c r="AB42" s="141">
        <f t="shared" si="16"/>
        <v>0</v>
      </c>
      <c r="AC42" s="141">
        <f t="shared" si="17"/>
        <v>31128</v>
      </c>
      <c r="AD42" s="141">
        <f t="shared" si="18"/>
        <v>41033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40186</v>
      </c>
      <c r="AN42" s="141">
        <f t="shared" si="22"/>
        <v>0</v>
      </c>
      <c r="AO42" s="141">
        <v>0</v>
      </c>
      <c r="AP42" s="141">
        <v>0</v>
      </c>
      <c r="AQ42" s="141">
        <v>0</v>
      </c>
      <c r="AR42" s="141">
        <v>0</v>
      </c>
      <c r="AS42" s="141">
        <f t="shared" si="23"/>
        <v>16366</v>
      </c>
      <c r="AT42" s="141">
        <v>0</v>
      </c>
      <c r="AU42" s="141">
        <v>16366</v>
      </c>
      <c r="AV42" s="141">
        <v>0</v>
      </c>
      <c r="AW42" s="141">
        <v>0</v>
      </c>
      <c r="AX42" s="141">
        <f t="shared" si="24"/>
        <v>21090</v>
      </c>
      <c r="AY42" s="141">
        <v>0</v>
      </c>
      <c r="AZ42" s="141">
        <v>19501</v>
      </c>
      <c r="BA42" s="141">
        <v>1589</v>
      </c>
      <c r="BB42" s="141">
        <v>0</v>
      </c>
      <c r="BC42" s="141">
        <v>0</v>
      </c>
      <c r="BD42" s="141">
        <v>2730</v>
      </c>
      <c r="BE42" s="141">
        <v>0</v>
      </c>
      <c r="BF42" s="141">
        <f t="shared" si="25"/>
        <v>40186</v>
      </c>
      <c r="BG42" s="141">
        <f t="shared" si="26"/>
        <v>30125</v>
      </c>
      <c r="BH42" s="141">
        <f t="shared" si="27"/>
        <v>20675</v>
      </c>
      <c r="BI42" s="141">
        <v>0</v>
      </c>
      <c r="BJ42" s="141">
        <v>20675</v>
      </c>
      <c r="BK42" s="141">
        <v>0</v>
      </c>
      <c r="BL42" s="141">
        <v>0</v>
      </c>
      <c r="BM42" s="141">
        <v>9450</v>
      </c>
      <c r="BN42" s="141">
        <v>0</v>
      </c>
      <c r="BO42" s="141">
        <f t="shared" si="28"/>
        <v>25430</v>
      </c>
      <c r="BP42" s="141">
        <f t="shared" si="29"/>
        <v>7055</v>
      </c>
      <c r="BQ42" s="141">
        <v>7055</v>
      </c>
      <c r="BR42" s="141">
        <v>0</v>
      </c>
      <c r="BS42" s="141">
        <v>0</v>
      </c>
      <c r="BT42" s="141">
        <v>0</v>
      </c>
      <c r="BU42" s="141">
        <f t="shared" si="30"/>
        <v>7997</v>
      </c>
      <c r="BV42" s="141">
        <v>0</v>
      </c>
      <c r="BW42" s="141">
        <v>7997</v>
      </c>
      <c r="BX42" s="141">
        <v>0</v>
      </c>
      <c r="BY42" s="141">
        <v>0</v>
      </c>
      <c r="BZ42" s="141">
        <f t="shared" si="31"/>
        <v>10378</v>
      </c>
      <c r="CA42" s="141">
        <v>0</v>
      </c>
      <c r="CB42" s="141">
        <v>0</v>
      </c>
      <c r="CC42" s="141">
        <v>0</v>
      </c>
      <c r="CD42" s="141">
        <v>10378</v>
      </c>
      <c r="CE42" s="141">
        <v>0</v>
      </c>
      <c r="CF42" s="141">
        <v>0</v>
      </c>
      <c r="CG42" s="141">
        <v>14867</v>
      </c>
      <c r="CH42" s="141">
        <f t="shared" si="32"/>
        <v>70422</v>
      </c>
      <c r="CI42" s="141">
        <f t="shared" si="33"/>
        <v>30125</v>
      </c>
      <c r="CJ42" s="141">
        <f t="shared" si="34"/>
        <v>20675</v>
      </c>
      <c r="CK42" s="141">
        <f t="shared" si="35"/>
        <v>0</v>
      </c>
      <c r="CL42" s="141">
        <f t="shared" si="36"/>
        <v>20675</v>
      </c>
      <c r="CM42" s="141">
        <f t="shared" si="37"/>
        <v>0</v>
      </c>
      <c r="CN42" s="141">
        <f t="shared" si="38"/>
        <v>0</v>
      </c>
      <c r="CO42" s="141">
        <f t="shared" si="39"/>
        <v>9450</v>
      </c>
      <c r="CP42" s="141">
        <f t="shared" si="40"/>
        <v>0</v>
      </c>
      <c r="CQ42" s="141">
        <f t="shared" si="41"/>
        <v>65616</v>
      </c>
      <c r="CR42" s="141">
        <f t="shared" si="42"/>
        <v>7055</v>
      </c>
      <c r="CS42" s="141">
        <f t="shared" si="43"/>
        <v>7055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24363</v>
      </c>
      <c r="CX42" s="141">
        <f t="shared" si="48"/>
        <v>0</v>
      </c>
      <c r="CY42" s="141">
        <f t="shared" si="49"/>
        <v>24363</v>
      </c>
      <c r="CZ42" s="141">
        <f t="shared" si="50"/>
        <v>0</v>
      </c>
      <c r="DA42" s="141">
        <f t="shared" si="51"/>
        <v>0</v>
      </c>
      <c r="DB42" s="141">
        <f t="shared" si="52"/>
        <v>31468</v>
      </c>
      <c r="DC42" s="141">
        <f t="shared" si="53"/>
        <v>0</v>
      </c>
      <c r="DD42" s="141">
        <f t="shared" si="54"/>
        <v>19501</v>
      </c>
      <c r="DE42" s="141">
        <f t="shared" si="55"/>
        <v>1589</v>
      </c>
      <c r="DF42" s="141">
        <f t="shared" si="56"/>
        <v>10378</v>
      </c>
      <c r="DG42" s="141">
        <f t="shared" si="57"/>
        <v>0</v>
      </c>
      <c r="DH42" s="141">
        <f t="shared" si="58"/>
        <v>2730</v>
      </c>
      <c r="DI42" s="141">
        <f t="shared" si="59"/>
        <v>14867</v>
      </c>
      <c r="DJ42" s="141">
        <f t="shared" si="60"/>
        <v>110608</v>
      </c>
    </row>
    <row r="43" spans="1:114" ht="12" customHeight="1">
      <c r="A43" s="142" t="s">
        <v>125</v>
      </c>
      <c r="B43" s="140" t="s">
        <v>361</v>
      </c>
      <c r="C43" s="142" t="s">
        <v>402</v>
      </c>
      <c r="D43" s="141">
        <f t="shared" si="6"/>
        <v>30671</v>
      </c>
      <c r="E43" s="141">
        <f t="shared" si="7"/>
        <v>19225</v>
      </c>
      <c r="F43" s="141">
        <v>11025</v>
      </c>
      <c r="G43" s="141">
        <v>0</v>
      </c>
      <c r="H43" s="141">
        <v>8200</v>
      </c>
      <c r="I43" s="141">
        <v>0</v>
      </c>
      <c r="J43" s="141"/>
      <c r="K43" s="141">
        <v>0</v>
      </c>
      <c r="L43" s="141">
        <v>11446</v>
      </c>
      <c r="M43" s="141">
        <f t="shared" si="8"/>
        <v>0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0</v>
      </c>
      <c r="V43" s="141">
        <f t="shared" si="10"/>
        <v>30671</v>
      </c>
      <c r="W43" s="141">
        <f t="shared" si="11"/>
        <v>19225</v>
      </c>
      <c r="X43" s="141">
        <f t="shared" si="12"/>
        <v>11025</v>
      </c>
      <c r="Y43" s="141">
        <f t="shared" si="13"/>
        <v>0</v>
      </c>
      <c r="Z43" s="141">
        <f t="shared" si="14"/>
        <v>8200</v>
      </c>
      <c r="AA43" s="141">
        <f t="shared" si="15"/>
        <v>0</v>
      </c>
      <c r="AB43" s="141">
        <f t="shared" si="16"/>
        <v>0</v>
      </c>
      <c r="AC43" s="141">
        <f t="shared" si="17"/>
        <v>0</v>
      </c>
      <c r="AD43" s="141">
        <f t="shared" si="18"/>
        <v>11446</v>
      </c>
      <c r="AE43" s="141">
        <f t="shared" si="19"/>
        <v>22050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22050</v>
      </c>
      <c r="AL43" s="141">
        <v>0</v>
      </c>
      <c r="AM43" s="141">
        <f t="shared" si="21"/>
        <v>5966</v>
      </c>
      <c r="AN43" s="141">
        <f t="shared" si="22"/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f t="shared" si="23"/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f t="shared" si="24"/>
        <v>5966</v>
      </c>
      <c r="AY43" s="141">
        <v>1498</v>
      </c>
      <c r="AZ43" s="141">
        <v>0</v>
      </c>
      <c r="BA43" s="141">
        <v>2368</v>
      </c>
      <c r="BB43" s="141">
        <v>2100</v>
      </c>
      <c r="BC43" s="141">
        <v>0</v>
      </c>
      <c r="BD43" s="141">
        <v>0</v>
      </c>
      <c r="BE43" s="141">
        <v>2655</v>
      </c>
      <c r="BF43" s="141">
        <f t="shared" si="25"/>
        <v>30671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0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0</v>
      </c>
      <c r="CF43" s="141">
        <v>0</v>
      </c>
      <c r="CG43" s="141">
        <v>0</v>
      </c>
      <c r="CH43" s="141">
        <f t="shared" si="32"/>
        <v>0</v>
      </c>
      <c r="CI43" s="141">
        <f t="shared" si="33"/>
        <v>22050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22050</v>
      </c>
      <c r="CP43" s="141">
        <f t="shared" si="40"/>
        <v>0</v>
      </c>
      <c r="CQ43" s="141">
        <f t="shared" si="41"/>
        <v>5966</v>
      </c>
      <c r="CR43" s="141">
        <f t="shared" si="42"/>
        <v>0</v>
      </c>
      <c r="CS43" s="141">
        <f t="shared" si="43"/>
        <v>0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0</v>
      </c>
      <c r="CX43" s="141">
        <f t="shared" si="48"/>
        <v>0</v>
      </c>
      <c r="CY43" s="141">
        <f t="shared" si="49"/>
        <v>0</v>
      </c>
      <c r="CZ43" s="141">
        <f t="shared" si="50"/>
        <v>0</v>
      </c>
      <c r="DA43" s="141">
        <f t="shared" si="51"/>
        <v>0</v>
      </c>
      <c r="DB43" s="141">
        <f t="shared" si="52"/>
        <v>5966</v>
      </c>
      <c r="DC43" s="141">
        <f t="shared" si="53"/>
        <v>1498</v>
      </c>
      <c r="DD43" s="141">
        <f t="shared" si="54"/>
        <v>0</v>
      </c>
      <c r="DE43" s="141">
        <f t="shared" si="55"/>
        <v>2368</v>
      </c>
      <c r="DF43" s="141">
        <f t="shared" si="56"/>
        <v>2100</v>
      </c>
      <c r="DG43" s="141">
        <f t="shared" si="57"/>
        <v>0</v>
      </c>
      <c r="DH43" s="141">
        <f t="shared" si="58"/>
        <v>0</v>
      </c>
      <c r="DI43" s="141">
        <f t="shared" si="59"/>
        <v>2655</v>
      </c>
      <c r="DJ43" s="141">
        <f t="shared" si="60"/>
        <v>30671</v>
      </c>
    </row>
    <row r="44" spans="1:114" ht="12" customHeight="1">
      <c r="A44" s="142" t="s">
        <v>125</v>
      </c>
      <c r="B44" s="140" t="s">
        <v>362</v>
      </c>
      <c r="C44" s="142" t="s">
        <v>403</v>
      </c>
      <c r="D44" s="141">
        <f t="shared" si="6"/>
        <v>531759.5</v>
      </c>
      <c r="E44" s="141">
        <f t="shared" si="7"/>
        <v>429497.5</v>
      </c>
      <c r="F44" s="141">
        <v>207153.5</v>
      </c>
      <c r="G44" s="141">
        <v>0</v>
      </c>
      <c r="H44" s="141">
        <v>206900</v>
      </c>
      <c r="I44" s="141">
        <v>4268</v>
      </c>
      <c r="J44" s="141"/>
      <c r="K44" s="141">
        <v>11176</v>
      </c>
      <c r="L44" s="141">
        <v>102262</v>
      </c>
      <c r="M44" s="141">
        <f t="shared" si="8"/>
        <v>0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0</v>
      </c>
      <c r="V44" s="141">
        <f t="shared" si="10"/>
        <v>531759.5</v>
      </c>
      <c r="W44" s="141">
        <f t="shared" si="11"/>
        <v>429497.5</v>
      </c>
      <c r="X44" s="141">
        <f t="shared" si="12"/>
        <v>207153.5</v>
      </c>
      <c r="Y44" s="141">
        <f t="shared" si="13"/>
        <v>0</v>
      </c>
      <c r="Z44" s="141">
        <f t="shared" si="14"/>
        <v>206900</v>
      </c>
      <c r="AA44" s="141">
        <f t="shared" si="15"/>
        <v>4268</v>
      </c>
      <c r="AB44" s="141">
        <f t="shared" si="16"/>
        <v>0</v>
      </c>
      <c r="AC44" s="141">
        <f t="shared" si="17"/>
        <v>11176</v>
      </c>
      <c r="AD44" s="141">
        <f t="shared" si="18"/>
        <v>102262</v>
      </c>
      <c r="AE44" s="141">
        <f t="shared" si="19"/>
        <v>431587</v>
      </c>
      <c r="AF44" s="141">
        <f t="shared" si="20"/>
        <v>429329</v>
      </c>
      <c r="AG44" s="141">
        <v>0</v>
      </c>
      <c r="AH44" s="141">
        <v>429329</v>
      </c>
      <c r="AI44" s="141">
        <v>0</v>
      </c>
      <c r="AJ44" s="141">
        <v>0</v>
      </c>
      <c r="AK44" s="141">
        <v>2258</v>
      </c>
      <c r="AL44" s="141">
        <v>0</v>
      </c>
      <c r="AM44" s="141">
        <f t="shared" si="21"/>
        <v>100173</v>
      </c>
      <c r="AN44" s="141">
        <f t="shared" si="22"/>
        <v>23724</v>
      </c>
      <c r="AO44" s="141">
        <v>7777</v>
      </c>
      <c r="AP44" s="141">
        <v>0</v>
      </c>
      <c r="AQ44" s="141">
        <v>15947</v>
      </c>
      <c r="AR44" s="141">
        <v>0</v>
      </c>
      <c r="AS44" s="141">
        <f t="shared" si="23"/>
        <v>56649</v>
      </c>
      <c r="AT44" s="141">
        <v>6784</v>
      </c>
      <c r="AU44" s="141">
        <v>49865</v>
      </c>
      <c r="AV44" s="141">
        <v>0</v>
      </c>
      <c r="AW44" s="141">
        <v>0</v>
      </c>
      <c r="AX44" s="141">
        <f t="shared" si="24"/>
        <v>19800</v>
      </c>
      <c r="AY44" s="141">
        <v>19800</v>
      </c>
      <c r="AZ44" s="141">
        <v>0</v>
      </c>
      <c r="BA44" s="141">
        <v>0</v>
      </c>
      <c r="BB44" s="141">
        <v>0</v>
      </c>
      <c r="BC44" s="141">
        <v>0</v>
      </c>
      <c r="BD44" s="141">
        <v>0</v>
      </c>
      <c r="BE44" s="141">
        <v>0</v>
      </c>
      <c r="BF44" s="141">
        <f t="shared" si="25"/>
        <v>531760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0</v>
      </c>
      <c r="BP44" s="141">
        <f t="shared" si="29"/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0</v>
      </c>
      <c r="CF44" s="141">
        <v>0</v>
      </c>
      <c r="CG44" s="141">
        <v>0</v>
      </c>
      <c r="CH44" s="141">
        <f t="shared" si="32"/>
        <v>0</v>
      </c>
      <c r="CI44" s="141">
        <f t="shared" si="33"/>
        <v>431587</v>
      </c>
      <c r="CJ44" s="141">
        <f t="shared" si="34"/>
        <v>429329</v>
      </c>
      <c r="CK44" s="141">
        <f t="shared" si="35"/>
        <v>0</v>
      </c>
      <c r="CL44" s="141">
        <f t="shared" si="36"/>
        <v>429329</v>
      </c>
      <c r="CM44" s="141">
        <f t="shared" si="37"/>
        <v>0</v>
      </c>
      <c r="CN44" s="141">
        <f t="shared" si="38"/>
        <v>0</v>
      </c>
      <c r="CO44" s="141">
        <f t="shared" si="39"/>
        <v>2258</v>
      </c>
      <c r="CP44" s="141">
        <f t="shared" si="40"/>
        <v>0</v>
      </c>
      <c r="CQ44" s="141">
        <f t="shared" si="41"/>
        <v>100173</v>
      </c>
      <c r="CR44" s="141">
        <f t="shared" si="42"/>
        <v>23724</v>
      </c>
      <c r="CS44" s="141">
        <f t="shared" si="43"/>
        <v>7777</v>
      </c>
      <c r="CT44" s="141">
        <f t="shared" si="44"/>
        <v>0</v>
      </c>
      <c r="CU44" s="141">
        <f t="shared" si="45"/>
        <v>15947</v>
      </c>
      <c r="CV44" s="141">
        <f t="shared" si="46"/>
        <v>0</v>
      </c>
      <c r="CW44" s="141">
        <f t="shared" si="47"/>
        <v>56649</v>
      </c>
      <c r="CX44" s="141">
        <f t="shared" si="48"/>
        <v>6784</v>
      </c>
      <c r="CY44" s="141">
        <f t="shared" si="49"/>
        <v>49865</v>
      </c>
      <c r="CZ44" s="141">
        <f t="shared" si="50"/>
        <v>0</v>
      </c>
      <c r="DA44" s="141">
        <f t="shared" si="51"/>
        <v>0</v>
      </c>
      <c r="DB44" s="141">
        <f t="shared" si="52"/>
        <v>19800</v>
      </c>
      <c r="DC44" s="141">
        <f t="shared" si="53"/>
        <v>19800</v>
      </c>
      <c r="DD44" s="141">
        <f t="shared" si="54"/>
        <v>0</v>
      </c>
      <c r="DE44" s="141">
        <f t="shared" si="55"/>
        <v>0</v>
      </c>
      <c r="DF44" s="141">
        <f t="shared" si="56"/>
        <v>0</v>
      </c>
      <c r="DG44" s="141">
        <f t="shared" si="57"/>
        <v>0</v>
      </c>
      <c r="DH44" s="141">
        <f t="shared" si="58"/>
        <v>0</v>
      </c>
      <c r="DI44" s="141">
        <f t="shared" si="59"/>
        <v>0</v>
      </c>
      <c r="DJ44" s="141">
        <f t="shared" si="60"/>
        <v>531760</v>
      </c>
    </row>
    <row r="45" spans="1:114" ht="12" customHeight="1">
      <c r="A45" s="142" t="s">
        <v>125</v>
      </c>
      <c r="B45" s="140" t="s">
        <v>363</v>
      </c>
      <c r="C45" s="142" t="s">
        <v>404</v>
      </c>
      <c r="D45" s="141">
        <f t="shared" si="6"/>
        <v>201153</v>
      </c>
      <c r="E45" s="141">
        <f t="shared" si="7"/>
        <v>23678</v>
      </c>
      <c r="F45" s="141">
        <v>0</v>
      </c>
      <c r="G45" s="141">
        <v>0</v>
      </c>
      <c r="H45" s="141">
        <v>0</v>
      </c>
      <c r="I45" s="141">
        <v>23678</v>
      </c>
      <c r="J45" s="141"/>
      <c r="K45" s="141">
        <v>0</v>
      </c>
      <c r="L45" s="141">
        <v>177475</v>
      </c>
      <c r="M45" s="141">
        <f t="shared" si="8"/>
        <v>8136</v>
      </c>
      <c r="N45" s="141">
        <f t="shared" si="9"/>
        <v>174</v>
      </c>
      <c r="O45" s="141">
        <v>0</v>
      </c>
      <c r="P45" s="141">
        <v>0</v>
      </c>
      <c r="Q45" s="141">
        <v>0</v>
      </c>
      <c r="R45" s="141">
        <v>174</v>
      </c>
      <c r="S45" s="141"/>
      <c r="T45" s="141">
        <v>0</v>
      </c>
      <c r="U45" s="141">
        <v>7962</v>
      </c>
      <c r="V45" s="141">
        <f t="shared" si="10"/>
        <v>209289</v>
      </c>
      <c r="W45" s="141">
        <f t="shared" si="11"/>
        <v>23852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23852</v>
      </c>
      <c r="AB45" s="141">
        <f t="shared" si="16"/>
        <v>0</v>
      </c>
      <c r="AC45" s="141">
        <f t="shared" si="17"/>
        <v>0</v>
      </c>
      <c r="AD45" s="141">
        <f t="shared" si="18"/>
        <v>185437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73622</v>
      </c>
      <c r="AN45" s="141">
        <f t="shared" si="22"/>
        <v>1712</v>
      </c>
      <c r="AO45" s="141">
        <v>0</v>
      </c>
      <c r="AP45" s="141">
        <v>1712</v>
      </c>
      <c r="AQ45" s="141">
        <v>0</v>
      </c>
      <c r="AR45" s="141">
        <v>0</v>
      </c>
      <c r="AS45" s="141">
        <f t="shared" si="23"/>
        <v>473</v>
      </c>
      <c r="AT45" s="141">
        <v>186</v>
      </c>
      <c r="AU45" s="141">
        <v>0</v>
      </c>
      <c r="AV45" s="141">
        <v>287</v>
      </c>
      <c r="AW45" s="141">
        <v>0</v>
      </c>
      <c r="AX45" s="141">
        <f t="shared" si="24"/>
        <v>71437</v>
      </c>
      <c r="AY45" s="141">
        <v>59520</v>
      </c>
      <c r="AZ45" s="141">
        <v>0</v>
      </c>
      <c r="BA45" s="141">
        <v>0</v>
      </c>
      <c r="BB45" s="141">
        <v>11917</v>
      </c>
      <c r="BC45" s="141">
        <v>122919</v>
      </c>
      <c r="BD45" s="141">
        <v>0</v>
      </c>
      <c r="BE45" s="141">
        <v>4612</v>
      </c>
      <c r="BF45" s="141">
        <f t="shared" si="25"/>
        <v>78234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4166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1040</v>
      </c>
      <c r="BV45" s="141">
        <v>0</v>
      </c>
      <c r="BW45" s="141">
        <v>1040</v>
      </c>
      <c r="BX45" s="141">
        <v>0</v>
      </c>
      <c r="BY45" s="141">
        <v>0</v>
      </c>
      <c r="BZ45" s="141">
        <f t="shared" si="31"/>
        <v>3126</v>
      </c>
      <c r="CA45" s="141">
        <v>0</v>
      </c>
      <c r="CB45" s="141">
        <v>3126</v>
      </c>
      <c r="CC45" s="141">
        <v>0</v>
      </c>
      <c r="CD45" s="141">
        <v>0</v>
      </c>
      <c r="CE45" s="141">
        <v>3970</v>
      </c>
      <c r="CF45" s="141">
        <v>0</v>
      </c>
      <c r="CG45" s="141">
        <v>0</v>
      </c>
      <c r="CH45" s="141">
        <f t="shared" si="32"/>
        <v>4166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0</v>
      </c>
      <c r="CQ45" s="141">
        <f t="shared" si="41"/>
        <v>77788</v>
      </c>
      <c r="CR45" s="141">
        <f t="shared" si="42"/>
        <v>1712</v>
      </c>
      <c r="CS45" s="141">
        <f t="shared" si="43"/>
        <v>0</v>
      </c>
      <c r="CT45" s="141">
        <f t="shared" si="44"/>
        <v>1712</v>
      </c>
      <c r="CU45" s="141">
        <f t="shared" si="45"/>
        <v>0</v>
      </c>
      <c r="CV45" s="141">
        <f t="shared" si="46"/>
        <v>0</v>
      </c>
      <c r="CW45" s="141">
        <f t="shared" si="47"/>
        <v>1513</v>
      </c>
      <c r="CX45" s="141">
        <f t="shared" si="48"/>
        <v>186</v>
      </c>
      <c r="CY45" s="141">
        <f t="shared" si="49"/>
        <v>1040</v>
      </c>
      <c r="CZ45" s="141">
        <f t="shared" si="50"/>
        <v>287</v>
      </c>
      <c r="DA45" s="141">
        <f t="shared" si="51"/>
        <v>0</v>
      </c>
      <c r="DB45" s="141">
        <f t="shared" si="52"/>
        <v>74563</v>
      </c>
      <c r="DC45" s="141">
        <f t="shared" si="53"/>
        <v>59520</v>
      </c>
      <c r="DD45" s="141">
        <f t="shared" si="54"/>
        <v>3126</v>
      </c>
      <c r="DE45" s="141">
        <f t="shared" si="55"/>
        <v>0</v>
      </c>
      <c r="DF45" s="141">
        <f t="shared" si="56"/>
        <v>11917</v>
      </c>
      <c r="DG45" s="141">
        <f t="shared" si="57"/>
        <v>126889</v>
      </c>
      <c r="DH45" s="141">
        <f t="shared" si="58"/>
        <v>0</v>
      </c>
      <c r="DI45" s="141">
        <f t="shared" si="59"/>
        <v>4612</v>
      </c>
      <c r="DJ45" s="141">
        <f t="shared" si="60"/>
        <v>82400</v>
      </c>
    </row>
    <row r="46" spans="1:114" ht="12" customHeight="1">
      <c r="A46" s="142" t="s">
        <v>125</v>
      </c>
      <c r="B46" s="140" t="s">
        <v>364</v>
      </c>
      <c r="C46" s="142" t="s">
        <v>405</v>
      </c>
      <c r="D46" s="141">
        <f t="shared" si="6"/>
        <v>23903</v>
      </c>
      <c r="E46" s="141">
        <f t="shared" si="7"/>
        <v>0</v>
      </c>
      <c r="F46" s="141">
        <v>0</v>
      </c>
      <c r="G46" s="141">
        <v>0</v>
      </c>
      <c r="H46" s="141">
        <v>0</v>
      </c>
      <c r="I46" s="141">
        <v>0</v>
      </c>
      <c r="J46" s="141"/>
      <c r="K46" s="141">
        <v>0</v>
      </c>
      <c r="L46" s="141">
        <v>23903</v>
      </c>
      <c r="M46" s="141">
        <f t="shared" si="8"/>
        <v>2510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2510</v>
      </c>
      <c r="V46" s="141">
        <f t="shared" si="10"/>
        <v>26413</v>
      </c>
      <c r="W46" s="141">
        <f t="shared" si="11"/>
        <v>0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0</v>
      </c>
      <c r="AB46" s="141">
        <f t="shared" si="16"/>
        <v>0</v>
      </c>
      <c r="AC46" s="141">
        <f t="shared" si="17"/>
        <v>0</v>
      </c>
      <c r="AD46" s="141">
        <f t="shared" si="18"/>
        <v>26413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f t="shared" si="21"/>
        <v>23903</v>
      </c>
      <c r="AN46" s="141">
        <f t="shared" si="22"/>
        <v>4831</v>
      </c>
      <c r="AO46" s="141">
        <v>0</v>
      </c>
      <c r="AP46" s="141">
        <v>0</v>
      </c>
      <c r="AQ46" s="141">
        <v>3239</v>
      </c>
      <c r="AR46" s="141">
        <v>1592</v>
      </c>
      <c r="AS46" s="141">
        <f t="shared" si="23"/>
        <v>9125</v>
      </c>
      <c r="AT46" s="141">
        <v>292</v>
      </c>
      <c r="AU46" s="141">
        <v>6861</v>
      </c>
      <c r="AV46" s="141">
        <v>1972</v>
      </c>
      <c r="AW46" s="141">
        <v>0</v>
      </c>
      <c r="AX46" s="141">
        <f t="shared" si="24"/>
        <v>9947</v>
      </c>
      <c r="AY46" s="141">
        <v>5160</v>
      </c>
      <c r="AZ46" s="141">
        <v>2784</v>
      </c>
      <c r="BA46" s="141">
        <v>2003</v>
      </c>
      <c r="BB46" s="141">
        <v>0</v>
      </c>
      <c r="BC46" s="141">
        <v>0</v>
      </c>
      <c r="BD46" s="141">
        <v>0</v>
      </c>
      <c r="BE46" s="141">
        <v>0</v>
      </c>
      <c r="BF46" s="141">
        <f t="shared" si="25"/>
        <v>23903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2510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1502</v>
      </c>
      <c r="BV46" s="141">
        <v>0</v>
      </c>
      <c r="BW46" s="141">
        <v>1502</v>
      </c>
      <c r="BX46" s="141">
        <v>0</v>
      </c>
      <c r="BY46" s="141">
        <v>0</v>
      </c>
      <c r="BZ46" s="141">
        <f t="shared" si="31"/>
        <v>1008</v>
      </c>
      <c r="CA46" s="141">
        <v>0</v>
      </c>
      <c r="CB46" s="141">
        <v>1008</v>
      </c>
      <c r="CC46" s="141">
        <v>0</v>
      </c>
      <c r="CD46" s="141">
        <v>0</v>
      </c>
      <c r="CE46" s="141">
        <v>0</v>
      </c>
      <c r="CF46" s="141">
        <v>0</v>
      </c>
      <c r="CG46" s="141">
        <v>0</v>
      </c>
      <c r="CH46" s="141">
        <f t="shared" si="32"/>
        <v>2510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0</v>
      </c>
      <c r="CQ46" s="141">
        <f t="shared" si="41"/>
        <v>26413</v>
      </c>
      <c r="CR46" s="141">
        <f t="shared" si="42"/>
        <v>4831</v>
      </c>
      <c r="CS46" s="141">
        <f t="shared" si="43"/>
        <v>0</v>
      </c>
      <c r="CT46" s="141">
        <f t="shared" si="44"/>
        <v>0</v>
      </c>
      <c r="CU46" s="141">
        <f t="shared" si="45"/>
        <v>3239</v>
      </c>
      <c r="CV46" s="141">
        <f t="shared" si="46"/>
        <v>1592</v>
      </c>
      <c r="CW46" s="141">
        <f t="shared" si="47"/>
        <v>10627</v>
      </c>
      <c r="CX46" s="141">
        <f t="shared" si="48"/>
        <v>292</v>
      </c>
      <c r="CY46" s="141">
        <f t="shared" si="49"/>
        <v>8363</v>
      </c>
      <c r="CZ46" s="141">
        <f t="shared" si="50"/>
        <v>1972</v>
      </c>
      <c r="DA46" s="141">
        <f t="shared" si="51"/>
        <v>0</v>
      </c>
      <c r="DB46" s="141">
        <f t="shared" si="52"/>
        <v>10955</v>
      </c>
      <c r="DC46" s="141">
        <f t="shared" si="53"/>
        <v>5160</v>
      </c>
      <c r="DD46" s="141">
        <f t="shared" si="54"/>
        <v>3792</v>
      </c>
      <c r="DE46" s="141">
        <f t="shared" si="55"/>
        <v>2003</v>
      </c>
      <c r="DF46" s="141">
        <f t="shared" si="56"/>
        <v>0</v>
      </c>
      <c r="DG46" s="141">
        <f t="shared" si="57"/>
        <v>0</v>
      </c>
      <c r="DH46" s="141">
        <f t="shared" si="58"/>
        <v>0</v>
      </c>
      <c r="DI46" s="141">
        <f t="shared" si="59"/>
        <v>0</v>
      </c>
      <c r="DJ46" s="141">
        <f t="shared" si="60"/>
        <v>26413</v>
      </c>
    </row>
    <row r="47" spans="1:114" ht="12" customHeight="1">
      <c r="A47" s="142" t="s">
        <v>125</v>
      </c>
      <c r="B47" s="140" t="s">
        <v>365</v>
      </c>
      <c r="C47" s="142" t="s">
        <v>406</v>
      </c>
      <c r="D47" s="141">
        <f t="shared" si="6"/>
        <v>151977</v>
      </c>
      <c r="E47" s="141">
        <f t="shared" si="7"/>
        <v>41260</v>
      </c>
      <c r="F47" s="141">
        <v>30685</v>
      </c>
      <c r="G47" s="141">
        <v>0</v>
      </c>
      <c r="H47" s="141">
        <v>8300</v>
      </c>
      <c r="I47" s="141">
        <v>0</v>
      </c>
      <c r="J47" s="141"/>
      <c r="K47" s="141">
        <v>2275</v>
      </c>
      <c r="L47" s="141">
        <v>110717</v>
      </c>
      <c r="M47" s="141">
        <f t="shared" si="8"/>
        <v>0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0</v>
      </c>
      <c r="V47" s="141">
        <f t="shared" si="10"/>
        <v>151977</v>
      </c>
      <c r="W47" s="141">
        <f t="shared" si="11"/>
        <v>41260</v>
      </c>
      <c r="X47" s="141">
        <f t="shared" si="12"/>
        <v>30685</v>
      </c>
      <c r="Y47" s="141">
        <f t="shared" si="13"/>
        <v>0</v>
      </c>
      <c r="Z47" s="141">
        <f t="shared" si="14"/>
        <v>8300</v>
      </c>
      <c r="AA47" s="141">
        <f t="shared" si="15"/>
        <v>0</v>
      </c>
      <c r="AB47" s="141">
        <f t="shared" si="16"/>
        <v>0</v>
      </c>
      <c r="AC47" s="141">
        <f t="shared" si="17"/>
        <v>2275</v>
      </c>
      <c r="AD47" s="141">
        <f t="shared" si="18"/>
        <v>110717</v>
      </c>
      <c r="AE47" s="141">
        <f t="shared" si="19"/>
        <v>78469</v>
      </c>
      <c r="AF47" s="141">
        <f t="shared" si="20"/>
        <v>78469</v>
      </c>
      <c r="AG47" s="141">
        <v>0</v>
      </c>
      <c r="AH47" s="141">
        <v>43884</v>
      </c>
      <c r="AI47" s="141">
        <v>28327</v>
      </c>
      <c r="AJ47" s="141">
        <v>6258</v>
      </c>
      <c r="AK47" s="141">
        <v>0</v>
      </c>
      <c r="AL47" s="141">
        <v>0</v>
      </c>
      <c r="AM47" s="141">
        <f t="shared" si="21"/>
        <v>73508</v>
      </c>
      <c r="AN47" s="141">
        <f t="shared" si="22"/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f t="shared" si="23"/>
        <v>26513</v>
      </c>
      <c r="AT47" s="141">
        <v>12468</v>
      </c>
      <c r="AU47" s="141">
        <v>6088</v>
      </c>
      <c r="AV47" s="141">
        <v>7957</v>
      </c>
      <c r="AW47" s="141">
        <v>0</v>
      </c>
      <c r="AX47" s="141">
        <f t="shared" si="24"/>
        <v>46995</v>
      </c>
      <c r="AY47" s="141">
        <v>19283</v>
      </c>
      <c r="AZ47" s="141">
        <v>2136</v>
      </c>
      <c r="BA47" s="141">
        <v>18819</v>
      </c>
      <c r="BB47" s="141">
        <v>6757</v>
      </c>
      <c r="BC47" s="141">
        <v>0</v>
      </c>
      <c r="BD47" s="141">
        <v>0</v>
      </c>
      <c r="BE47" s="141">
        <v>0</v>
      </c>
      <c r="BF47" s="141">
        <f t="shared" si="25"/>
        <v>151977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0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0</v>
      </c>
      <c r="CF47" s="141">
        <v>0</v>
      </c>
      <c r="CG47" s="141">
        <v>0</v>
      </c>
      <c r="CH47" s="141">
        <f t="shared" si="32"/>
        <v>0</v>
      </c>
      <c r="CI47" s="141">
        <f t="shared" si="33"/>
        <v>78469</v>
      </c>
      <c r="CJ47" s="141">
        <f t="shared" si="34"/>
        <v>78469</v>
      </c>
      <c r="CK47" s="141">
        <f t="shared" si="35"/>
        <v>0</v>
      </c>
      <c r="CL47" s="141">
        <f t="shared" si="36"/>
        <v>43884</v>
      </c>
      <c r="CM47" s="141">
        <f t="shared" si="37"/>
        <v>28327</v>
      </c>
      <c r="CN47" s="141">
        <f t="shared" si="38"/>
        <v>6258</v>
      </c>
      <c r="CO47" s="141">
        <f t="shared" si="39"/>
        <v>0</v>
      </c>
      <c r="CP47" s="141">
        <f t="shared" si="40"/>
        <v>0</v>
      </c>
      <c r="CQ47" s="141">
        <f t="shared" si="41"/>
        <v>73508</v>
      </c>
      <c r="CR47" s="141">
        <f t="shared" si="42"/>
        <v>0</v>
      </c>
      <c r="CS47" s="141">
        <f t="shared" si="43"/>
        <v>0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26513</v>
      </c>
      <c r="CX47" s="141">
        <f t="shared" si="48"/>
        <v>12468</v>
      </c>
      <c r="CY47" s="141">
        <f t="shared" si="49"/>
        <v>6088</v>
      </c>
      <c r="CZ47" s="141">
        <f t="shared" si="50"/>
        <v>7957</v>
      </c>
      <c r="DA47" s="141">
        <f t="shared" si="51"/>
        <v>0</v>
      </c>
      <c r="DB47" s="141">
        <f t="shared" si="52"/>
        <v>46995</v>
      </c>
      <c r="DC47" s="141">
        <f t="shared" si="53"/>
        <v>19283</v>
      </c>
      <c r="DD47" s="141">
        <f t="shared" si="54"/>
        <v>2136</v>
      </c>
      <c r="DE47" s="141">
        <f t="shared" si="55"/>
        <v>18819</v>
      </c>
      <c r="DF47" s="141">
        <f t="shared" si="56"/>
        <v>6757</v>
      </c>
      <c r="DG47" s="141">
        <f t="shared" si="57"/>
        <v>0</v>
      </c>
      <c r="DH47" s="141">
        <f t="shared" si="58"/>
        <v>0</v>
      </c>
      <c r="DI47" s="141">
        <f t="shared" si="59"/>
        <v>0</v>
      </c>
      <c r="DJ47" s="141">
        <f t="shared" si="60"/>
        <v>151977</v>
      </c>
    </row>
    <row r="48" spans="1:114" ht="12" customHeight="1">
      <c r="A48" s="142" t="s">
        <v>125</v>
      </c>
      <c r="B48" s="140" t="s">
        <v>366</v>
      </c>
      <c r="C48" s="142" t="s">
        <v>407</v>
      </c>
      <c r="D48" s="141">
        <f t="shared" si="6"/>
        <v>37429</v>
      </c>
      <c r="E48" s="141">
        <f t="shared" si="7"/>
        <v>2192</v>
      </c>
      <c r="F48" s="141">
        <v>0</v>
      </c>
      <c r="G48" s="141">
        <v>0</v>
      </c>
      <c r="H48" s="141">
        <v>0</v>
      </c>
      <c r="I48" s="141">
        <v>2192</v>
      </c>
      <c r="J48" s="141"/>
      <c r="K48" s="141">
        <v>0</v>
      </c>
      <c r="L48" s="141">
        <v>35237</v>
      </c>
      <c r="M48" s="141">
        <f t="shared" si="8"/>
        <v>1500</v>
      </c>
      <c r="N48" s="141">
        <f t="shared" si="9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1500</v>
      </c>
      <c r="V48" s="141">
        <f t="shared" si="10"/>
        <v>38929</v>
      </c>
      <c r="W48" s="141">
        <f t="shared" si="11"/>
        <v>2192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2192</v>
      </c>
      <c r="AB48" s="141">
        <f t="shared" si="16"/>
        <v>0</v>
      </c>
      <c r="AC48" s="141">
        <f t="shared" si="17"/>
        <v>0</v>
      </c>
      <c r="AD48" s="141">
        <f t="shared" si="18"/>
        <v>36737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f t="shared" si="21"/>
        <v>35237</v>
      </c>
      <c r="AN48" s="141">
        <f t="shared" si="22"/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f t="shared" si="23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4"/>
        <v>35237</v>
      </c>
      <c r="AY48" s="141">
        <v>7770</v>
      </c>
      <c r="AZ48" s="141">
        <v>26144</v>
      </c>
      <c r="BA48" s="141">
        <v>0</v>
      </c>
      <c r="BB48" s="141">
        <v>1323</v>
      </c>
      <c r="BC48" s="141">
        <v>0</v>
      </c>
      <c r="BD48" s="141">
        <v>0</v>
      </c>
      <c r="BE48" s="141">
        <v>2192</v>
      </c>
      <c r="BF48" s="141">
        <f t="shared" si="25"/>
        <v>37429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1500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1500</v>
      </c>
      <c r="CA48" s="141">
        <v>1500</v>
      </c>
      <c r="CB48" s="141">
        <v>0</v>
      </c>
      <c r="CC48" s="141">
        <v>0</v>
      </c>
      <c r="CD48" s="141">
        <v>0</v>
      </c>
      <c r="CE48" s="141">
        <v>0</v>
      </c>
      <c r="CF48" s="141">
        <v>0</v>
      </c>
      <c r="CG48" s="141">
        <v>0</v>
      </c>
      <c r="CH48" s="141">
        <f t="shared" si="32"/>
        <v>1500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0</v>
      </c>
      <c r="CQ48" s="141">
        <f t="shared" si="41"/>
        <v>36737</v>
      </c>
      <c r="CR48" s="141">
        <f t="shared" si="42"/>
        <v>0</v>
      </c>
      <c r="CS48" s="141">
        <f t="shared" si="43"/>
        <v>0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0</v>
      </c>
      <c r="CX48" s="141">
        <f t="shared" si="48"/>
        <v>0</v>
      </c>
      <c r="CY48" s="141">
        <f t="shared" si="49"/>
        <v>0</v>
      </c>
      <c r="CZ48" s="141">
        <f t="shared" si="50"/>
        <v>0</v>
      </c>
      <c r="DA48" s="141">
        <f t="shared" si="51"/>
        <v>0</v>
      </c>
      <c r="DB48" s="141">
        <f t="shared" si="52"/>
        <v>36737</v>
      </c>
      <c r="DC48" s="141">
        <f t="shared" si="53"/>
        <v>9270</v>
      </c>
      <c r="DD48" s="141">
        <f t="shared" si="54"/>
        <v>26144</v>
      </c>
      <c r="DE48" s="141">
        <f t="shared" si="55"/>
        <v>0</v>
      </c>
      <c r="DF48" s="141">
        <f t="shared" si="56"/>
        <v>1323</v>
      </c>
      <c r="DG48" s="141">
        <f t="shared" si="57"/>
        <v>0</v>
      </c>
      <c r="DH48" s="141">
        <f t="shared" si="58"/>
        <v>0</v>
      </c>
      <c r="DI48" s="141">
        <f t="shared" si="59"/>
        <v>2192</v>
      </c>
      <c r="DJ48" s="141">
        <f t="shared" si="60"/>
        <v>38929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445</v>
      </c>
      <c r="B7" s="140" t="s">
        <v>443</v>
      </c>
      <c r="C7" s="139" t="s">
        <v>444</v>
      </c>
      <c r="D7" s="141">
        <f aca="true" t="shared" si="0" ref="D7:AI7">SUM(D8:D19)</f>
        <v>4952334</v>
      </c>
      <c r="E7" s="141">
        <f t="shared" si="0"/>
        <v>2595506</v>
      </c>
      <c r="F7" s="141">
        <f t="shared" si="0"/>
        <v>1511882</v>
      </c>
      <c r="G7" s="141">
        <f t="shared" si="0"/>
        <v>0</v>
      </c>
      <c r="H7" s="141">
        <f t="shared" si="0"/>
        <v>367500</v>
      </c>
      <c r="I7" s="141">
        <f t="shared" si="0"/>
        <v>584393</v>
      </c>
      <c r="J7" s="141">
        <f t="shared" si="0"/>
        <v>5231582</v>
      </c>
      <c r="K7" s="141">
        <f t="shared" si="0"/>
        <v>131731</v>
      </c>
      <c r="L7" s="141">
        <f t="shared" si="0"/>
        <v>2356828</v>
      </c>
      <c r="M7" s="141">
        <f t="shared" si="0"/>
        <v>263708</v>
      </c>
      <c r="N7" s="141">
        <f t="shared" si="0"/>
        <v>88492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46667</v>
      </c>
      <c r="S7" s="141">
        <f t="shared" si="0"/>
        <v>508932</v>
      </c>
      <c r="T7" s="141">
        <f t="shared" si="0"/>
        <v>41825</v>
      </c>
      <c r="U7" s="141">
        <f t="shared" si="0"/>
        <v>175216</v>
      </c>
      <c r="V7" s="141">
        <f t="shared" si="0"/>
        <v>5216042</v>
      </c>
      <c r="W7" s="141">
        <f t="shared" si="0"/>
        <v>2683998</v>
      </c>
      <c r="X7" s="141">
        <f t="shared" si="0"/>
        <v>1511882</v>
      </c>
      <c r="Y7" s="141">
        <f t="shared" si="0"/>
        <v>0</v>
      </c>
      <c r="Z7" s="141">
        <f t="shared" si="0"/>
        <v>367500</v>
      </c>
      <c r="AA7" s="141">
        <f t="shared" si="0"/>
        <v>631060</v>
      </c>
      <c r="AB7" s="141">
        <f t="shared" si="0"/>
        <v>5740514</v>
      </c>
      <c r="AC7" s="141">
        <f t="shared" si="0"/>
        <v>173556</v>
      </c>
      <c r="AD7" s="141">
        <f t="shared" si="0"/>
        <v>2532044</v>
      </c>
      <c r="AE7" s="141">
        <f t="shared" si="0"/>
        <v>3646009</v>
      </c>
      <c r="AF7" s="141">
        <f t="shared" si="0"/>
        <v>3639709</v>
      </c>
      <c r="AG7" s="141">
        <f t="shared" si="0"/>
        <v>0</v>
      </c>
      <c r="AH7" s="141">
        <f t="shared" si="0"/>
        <v>3002526</v>
      </c>
      <c r="AI7" s="141">
        <f t="shared" si="0"/>
        <v>634873</v>
      </c>
      <c r="AJ7" s="141">
        <f aca="true" t="shared" si="1" ref="AJ7:BO7">SUM(AJ8:AJ19)</f>
        <v>2310</v>
      </c>
      <c r="AK7" s="141">
        <f t="shared" si="1"/>
        <v>6300</v>
      </c>
      <c r="AL7" s="141">
        <f t="shared" si="1"/>
        <v>0</v>
      </c>
      <c r="AM7" s="141">
        <f t="shared" si="1"/>
        <v>6220160</v>
      </c>
      <c r="AN7" s="141">
        <f t="shared" si="1"/>
        <v>1291053</v>
      </c>
      <c r="AO7" s="141">
        <f t="shared" si="1"/>
        <v>768061</v>
      </c>
      <c r="AP7" s="141">
        <f t="shared" si="1"/>
        <v>0</v>
      </c>
      <c r="AQ7" s="141">
        <f t="shared" si="1"/>
        <v>487520</v>
      </c>
      <c r="AR7" s="141">
        <f t="shared" si="1"/>
        <v>35472</v>
      </c>
      <c r="AS7" s="141">
        <f t="shared" si="1"/>
        <v>3305022</v>
      </c>
      <c r="AT7" s="141">
        <f t="shared" si="1"/>
        <v>5422</v>
      </c>
      <c r="AU7" s="141">
        <f t="shared" si="1"/>
        <v>3219148</v>
      </c>
      <c r="AV7" s="141">
        <f t="shared" si="1"/>
        <v>80452</v>
      </c>
      <c r="AW7" s="141">
        <f t="shared" si="1"/>
        <v>6889</v>
      </c>
      <c r="AX7" s="141">
        <f t="shared" si="1"/>
        <v>1614256</v>
      </c>
      <c r="AY7" s="141">
        <f t="shared" si="1"/>
        <v>19530</v>
      </c>
      <c r="AZ7" s="141">
        <f t="shared" si="1"/>
        <v>1391491</v>
      </c>
      <c r="BA7" s="141">
        <f t="shared" si="1"/>
        <v>194774</v>
      </c>
      <c r="BB7" s="141">
        <f t="shared" si="1"/>
        <v>8461</v>
      </c>
      <c r="BC7" s="141">
        <f t="shared" si="1"/>
        <v>0</v>
      </c>
      <c r="BD7" s="141">
        <f t="shared" si="1"/>
        <v>2940</v>
      </c>
      <c r="BE7" s="141">
        <f t="shared" si="1"/>
        <v>317142</v>
      </c>
      <c r="BF7" s="141">
        <f t="shared" si="1"/>
        <v>10183311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746929</v>
      </c>
      <c r="BP7" s="141">
        <f aca="true" t="shared" si="2" ref="BP7:CU7">SUM(BP8:BP19)</f>
        <v>154056</v>
      </c>
      <c r="BQ7" s="141">
        <f t="shared" si="2"/>
        <v>134034</v>
      </c>
      <c r="BR7" s="141">
        <f t="shared" si="2"/>
        <v>0</v>
      </c>
      <c r="BS7" s="141">
        <f t="shared" si="2"/>
        <v>20022</v>
      </c>
      <c r="BT7" s="141">
        <f t="shared" si="2"/>
        <v>0</v>
      </c>
      <c r="BU7" s="141">
        <f t="shared" si="2"/>
        <v>359076</v>
      </c>
      <c r="BV7" s="141">
        <f t="shared" si="2"/>
        <v>0</v>
      </c>
      <c r="BW7" s="141">
        <f t="shared" si="2"/>
        <v>359076</v>
      </c>
      <c r="BX7" s="141">
        <f t="shared" si="2"/>
        <v>0</v>
      </c>
      <c r="BY7" s="141">
        <f t="shared" si="2"/>
        <v>0</v>
      </c>
      <c r="BZ7" s="141">
        <f t="shared" si="2"/>
        <v>233797</v>
      </c>
      <c r="CA7" s="141">
        <f t="shared" si="2"/>
        <v>0</v>
      </c>
      <c r="CB7" s="141">
        <f t="shared" si="2"/>
        <v>225965</v>
      </c>
      <c r="CC7" s="141">
        <f t="shared" si="2"/>
        <v>7392</v>
      </c>
      <c r="CD7" s="141">
        <f t="shared" si="2"/>
        <v>440</v>
      </c>
      <c r="CE7" s="141">
        <f t="shared" si="2"/>
        <v>0</v>
      </c>
      <c r="CF7" s="141">
        <f t="shared" si="2"/>
        <v>0</v>
      </c>
      <c r="CG7" s="141">
        <f t="shared" si="2"/>
        <v>25711</v>
      </c>
      <c r="CH7" s="141">
        <f t="shared" si="2"/>
        <v>772640</v>
      </c>
      <c r="CI7" s="141">
        <f t="shared" si="2"/>
        <v>3646009</v>
      </c>
      <c r="CJ7" s="141">
        <f t="shared" si="2"/>
        <v>3639709</v>
      </c>
      <c r="CK7" s="141">
        <f t="shared" si="2"/>
        <v>0</v>
      </c>
      <c r="CL7" s="141">
        <f t="shared" si="2"/>
        <v>3002526</v>
      </c>
      <c r="CM7" s="141">
        <f t="shared" si="2"/>
        <v>634873</v>
      </c>
      <c r="CN7" s="141">
        <f t="shared" si="2"/>
        <v>2310</v>
      </c>
      <c r="CO7" s="141">
        <f t="shared" si="2"/>
        <v>6300</v>
      </c>
      <c r="CP7" s="141">
        <f t="shared" si="2"/>
        <v>0</v>
      </c>
      <c r="CQ7" s="141">
        <f t="shared" si="2"/>
        <v>6967089</v>
      </c>
      <c r="CR7" s="141">
        <f t="shared" si="2"/>
        <v>1445109</v>
      </c>
      <c r="CS7" s="141">
        <f t="shared" si="2"/>
        <v>902095</v>
      </c>
      <c r="CT7" s="141">
        <f t="shared" si="2"/>
        <v>0</v>
      </c>
      <c r="CU7" s="141">
        <f t="shared" si="2"/>
        <v>507542</v>
      </c>
      <c r="CV7" s="141">
        <f aca="true" t="shared" si="3" ref="CV7:DJ7">SUM(CV8:CV19)</f>
        <v>35472</v>
      </c>
      <c r="CW7" s="141">
        <f t="shared" si="3"/>
        <v>3664098</v>
      </c>
      <c r="CX7" s="141">
        <f t="shared" si="3"/>
        <v>5422</v>
      </c>
      <c r="CY7" s="141">
        <f t="shared" si="3"/>
        <v>3578224</v>
      </c>
      <c r="CZ7" s="141">
        <f t="shared" si="3"/>
        <v>80452</v>
      </c>
      <c r="DA7" s="141">
        <f t="shared" si="3"/>
        <v>6889</v>
      </c>
      <c r="DB7" s="141">
        <f t="shared" si="3"/>
        <v>1848053</v>
      </c>
      <c r="DC7" s="141">
        <f t="shared" si="3"/>
        <v>19530</v>
      </c>
      <c r="DD7" s="141">
        <f t="shared" si="3"/>
        <v>1617456</v>
      </c>
      <c r="DE7" s="141">
        <f t="shared" si="3"/>
        <v>202166</v>
      </c>
      <c r="DF7" s="141">
        <f t="shared" si="3"/>
        <v>8901</v>
      </c>
      <c r="DG7" s="141">
        <f t="shared" si="3"/>
        <v>0</v>
      </c>
      <c r="DH7" s="141">
        <f t="shared" si="3"/>
        <v>2940</v>
      </c>
      <c r="DI7" s="141">
        <f t="shared" si="3"/>
        <v>342853</v>
      </c>
      <c r="DJ7" s="141">
        <f t="shared" si="3"/>
        <v>10955951</v>
      </c>
    </row>
    <row r="8" spans="1:114" ht="12" customHeight="1">
      <c r="A8" s="142" t="s">
        <v>125</v>
      </c>
      <c r="B8" s="140" t="s">
        <v>410</v>
      </c>
      <c r="C8" s="142" t="s">
        <v>422</v>
      </c>
      <c r="D8" s="141">
        <f>SUM(E8,+L8)</f>
        <v>3159555</v>
      </c>
      <c r="E8" s="141">
        <f>SUM(F8:I8)+K8</f>
        <v>1419232</v>
      </c>
      <c r="F8" s="141">
        <v>1320045</v>
      </c>
      <c r="G8" s="141">
        <v>0</v>
      </c>
      <c r="H8" s="141">
        <v>0</v>
      </c>
      <c r="I8" s="141">
        <v>99187</v>
      </c>
      <c r="J8" s="141">
        <v>1652035</v>
      </c>
      <c r="K8" s="141">
        <v>0</v>
      </c>
      <c r="L8" s="141">
        <v>1740323</v>
      </c>
      <c r="M8" s="141">
        <f>SUM(N8,+U8)</f>
        <v>167102</v>
      </c>
      <c r="N8" s="141">
        <f>SUM(O8:R8)+T8</f>
        <v>1710</v>
      </c>
      <c r="O8" s="141">
        <v>0</v>
      </c>
      <c r="P8" s="141">
        <v>0</v>
      </c>
      <c r="Q8" s="141">
        <v>0</v>
      </c>
      <c r="R8" s="141">
        <v>1710</v>
      </c>
      <c r="S8" s="141">
        <v>101757</v>
      </c>
      <c r="T8" s="141">
        <v>0</v>
      </c>
      <c r="U8" s="141">
        <v>165392</v>
      </c>
      <c r="V8" s="141">
        <f aca="true" t="shared" si="4" ref="V8:AD8">+SUM(D8,M8)</f>
        <v>3326657</v>
      </c>
      <c r="W8" s="141">
        <f t="shared" si="4"/>
        <v>1420942</v>
      </c>
      <c r="X8" s="141">
        <f t="shared" si="4"/>
        <v>1320045</v>
      </c>
      <c r="Y8" s="141">
        <f t="shared" si="4"/>
        <v>0</v>
      </c>
      <c r="Z8" s="141">
        <f t="shared" si="4"/>
        <v>0</v>
      </c>
      <c r="AA8" s="141">
        <f t="shared" si="4"/>
        <v>100897</v>
      </c>
      <c r="AB8" s="141">
        <f t="shared" si="4"/>
        <v>1753792</v>
      </c>
      <c r="AC8" s="141">
        <f t="shared" si="4"/>
        <v>0</v>
      </c>
      <c r="AD8" s="141">
        <f t="shared" si="4"/>
        <v>1905715</v>
      </c>
      <c r="AE8" s="141">
        <f>SUM(AF8,+AK8)</f>
        <v>2993056</v>
      </c>
      <c r="AF8" s="141">
        <f>SUM(AG8:AJ8)</f>
        <v>2993056</v>
      </c>
      <c r="AG8" s="141">
        <v>0</v>
      </c>
      <c r="AH8" s="141">
        <v>2990819</v>
      </c>
      <c r="AI8" s="141">
        <v>2237</v>
      </c>
      <c r="AJ8" s="141">
        <v>0</v>
      </c>
      <c r="AK8" s="141">
        <v>0</v>
      </c>
      <c r="AL8" s="141"/>
      <c r="AM8" s="141">
        <f>SUM(AN8,AS8,AW8,AX8,BD8)</f>
        <v>1818534</v>
      </c>
      <c r="AN8" s="141">
        <f>SUM(AO8:AR8)</f>
        <v>599178</v>
      </c>
      <c r="AO8" s="141">
        <v>248828</v>
      </c>
      <c r="AP8" s="141">
        <v>0</v>
      </c>
      <c r="AQ8" s="141">
        <v>320657</v>
      </c>
      <c r="AR8" s="141">
        <v>29693</v>
      </c>
      <c r="AS8" s="141">
        <f>SUM(AT8:AV8)</f>
        <v>867943</v>
      </c>
      <c r="AT8" s="141">
        <v>0</v>
      </c>
      <c r="AU8" s="141">
        <v>826961</v>
      </c>
      <c r="AV8" s="141">
        <v>40982</v>
      </c>
      <c r="AW8" s="141">
        <v>4299</v>
      </c>
      <c r="AX8" s="141">
        <f>SUM(AY8:BB8)</f>
        <v>347114</v>
      </c>
      <c r="AY8" s="141">
        <v>0</v>
      </c>
      <c r="AZ8" s="141">
        <v>326338</v>
      </c>
      <c r="BA8" s="141">
        <v>20776</v>
      </c>
      <c r="BB8" s="141">
        <v>0</v>
      </c>
      <c r="BC8" s="141"/>
      <c r="BD8" s="141">
        <v>0</v>
      </c>
      <c r="BE8" s="141">
        <v>0</v>
      </c>
      <c r="BF8" s="141">
        <f>SUM(AE8,+AM8,+BE8)</f>
        <v>4811590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268859</v>
      </c>
      <c r="BP8" s="141">
        <f>SUM(BQ8:BT8)</f>
        <v>47631</v>
      </c>
      <c r="BQ8" s="141">
        <v>40469</v>
      </c>
      <c r="BR8" s="141">
        <v>0</v>
      </c>
      <c r="BS8" s="141">
        <v>7162</v>
      </c>
      <c r="BT8" s="141">
        <v>0</v>
      </c>
      <c r="BU8" s="141">
        <f>SUM(BV8:BX8)</f>
        <v>179615</v>
      </c>
      <c r="BV8" s="141">
        <v>0</v>
      </c>
      <c r="BW8" s="141">
        <v>179615</v>
      </c>
      <c r="BX8" s="141">
        <v>0</v>
      </c>
      <c r="BY8" s="141">
        <v>0</v>
      </c>
      <c r="BZ8" s="141">
        <f>SUM(CA8:CD8)</f>
        <v>41613</v>
      </c>
      <c r="CA8" s="141">
        <v>0</v>
      </c>
      <c r="CB8" s="141">
        <v>41613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268859</v>
      </c>
      <c r="CI8" s="141">
        <f aca="true" t="shared" si="5" ref="CI8:DJ8">SUM(AE8,+BG8)</f>
        <v>2993056</v>
      </c>
      <c r="CJ8" s="141">
        <f t="shared" si="5"/>
        <v>2993056</v>
      </c>
      <c r="CK8" s="141">
        <f t="shared" si="5"/>
        <v>0</v>
      </c>
      <c r="CL8" s="141">
        <f t="shared" si="5"/>
        <v>2990819</v>
      </c>
      <c r="CM8" s="141">
        <f t="shared" si="5"/>
        <v>2237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2087393</v>
      </c>
      <c r="CR8" s="141">
        <f t="shared" si="5"/>
        <v>646809</v>
      </c>
      <c r="CS8" s="141">
        <f t="shared" si="5"/>
        <v>289297</v>
      </c>
      <c r="CT8" s="141">
        <f t="shared" si="5"/>
        <v>0</v>
      </c>
      <c r="CU8" s="141">
        <f t="shared" si="5"/>
        <v>327819</v>
      </c>
      <c r="CV8" s="141">
        <f t="shared" si="5"/>
        <v>29693</v>
      </c>
      <c r="CW8" s="141">
        <f t="shared" si="5"/>
        <v>1047558</v>
      </c>
      <c r="CX8" s="141">
        <f t="shared" si="5"/>
        <v>0</v>
      </c>
      <c r="CY8" s="141">
        <f t="shared" si="5"/>
        <v>1006576</v>
      </c>
      <c r="CZ8" s="141">
        <f t="shared" si="5"/>
        <v>40982</v>
      </c>
      <c r="DA8" s="141">
        <f t="shared" si="5"/>
        <v>4299</v>
      </c>
      <c r="DB8" s="141">
        <f t="shared" si="5"/>
        <v>388727</v>
      </c>
      <c r="DC8" s="141">
        <f t="shared" si="5"/>
        <v>0</v>
      </c>
      <c r="DD8" s="141">
        <f t="shared" si="5"/>
        <v>367951</v>
      </c>
      <c r="DE8" s="141">
        <f t="shared" si="5"/>
        <v>20776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5080449</v>
      </c>
    </row>
    <row r="9" spans="1:114" ht="12" customHeight="1">
      <c r="A9" s="142" t="s">
        <v>125</v>
      </c>
      <c r="B9" s="140" t="s">
        <v>411</v>
      </c>
      <c r="C9" s="142" t="s">
        <v>423</v>
      </c>
      <c r="D9" s="141">
        <f aca="true" t="shared" si="6" ref="D9:D19">SUM(E9,+L9)</f>
        <v>80674</v>
      </c>
      <c r="E9" s="141">
        <f aca="true" t="shared" si="7" ref="E9:E19">SUM(F9:I9)+K9</f>
        <v>80674</v>
      </c>
      <c r="F9" s="141">
        <v>0</v>
      </c>
      <c r="G9" s="141">
        <v>0</v>
      </c>
      <c r="H9" s="141">
        <v>0</v>
      </c>
      <c r="I9" s="141">
        <v>80674</v>
      </c>
      <c r="J9" s="141">
        <v>191468</v>
      </c>
      <c r="K9" s="141">
        <v>0</v>
      </c>
      <c r="L9" s="141">
        <v>0</v>
      </c>
      <c r="M9" s="141">
        <f aca="true" t="shared" si="8" ref="M9:M19">SUM(N9,+U9)</f>
        <v>6737</v>
      </c>
      <c r="N9" s="141">
        <f aca="true" t="shared" si="9" ref="N9:N19">SUM(O9:R9)+T9</f>
        <v>2518</v>
      </c>
      <c r="O9" s="141">
        <v>0</v>
      </c>
      <c r="P9" s="141">
        <v>0</v>
      </c>
      <c r="Q9" s="141">
        <v>0</v>
      </c>
      <c r="R9" s="141">
        <v>2518</v>
      </c>
      <c r="S9" s="141">
        <v>69642</v>
      </c>
      <c r="T9" s="141">
        <v>0</v>
      </c>
      <c r="U9" s="141">
        <v>4219</v>
      </c>
      <c r="V9" s="141">
        <f aca="true" t="shared" si="10" ref="V9:V19">+SUM(D9,M9)</f>
        <v>87411</v>
      </c>
      <c r="W9" s="141">
        <f aca="true" t="shared" si="11" ref="W9:W19">+SUM(E9,N9)</f>
        <v>83192</v>
      </c>
      <c r="X9" s="141">
        <f aca="true" t="shared" si="12" ref="X9:X19">+SUM(F9,O9)</f>
        <v>0</v>
      </c>
      <c r="Y9" s="141">
        <f aca="true" t="shared" si="13" ref="Y9:Y19">+SUM(G9,P9)</f>
        <v>0</v>
      </c>
      <c r="Z9" s="141">
        <f aca="true" t="shared" si="14" ref="Z9:Z19">+SUM(H9,Q9)</f>
        <v>0</v>
      </c>
      <c r="AA9" s="141">
        <f aca="true" t="shared" si="15" ref="AA9:AA19">+SUM(I9,R9)</f>
        <v>83192</v>
      </c>
      <c r="AB9" s="141">
        <f aca="true" t="shared" si="16" ref="AB9:AB19">+SUM(J9,S9)</f>
        <v>261110</v>
      </c>
      <c r="AC9" s="141">
        <f aca="true" t="shared" si="17" ref="AC9:AC19">+SUM(K9,T9)</f>
        <v>0</v>
      </c>
      <c r="AD9" s="141">
        <f aca="true" t="shared" si="18" ref="AD9:AD19">+SUM(L9,U9)</f>
        <v>4219</v>
      </c>
      <c r="AE9" s="141">
        <f aca="true" t="shared" si="19" ref="AE9:AE19">SUM(AF9,+AK9)</f>
        <v>0</v>
      </c>
      <c r="AF9" s="141">
        <f aca="true" t="shared" si="20" ref="AF9:AF19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9">SUM(AN9,AS9,AW9,AX9,BD9)</f>
        <v>272142</v>
      </c>
      <c r="AN9" s="141">
        <f aca="true" t="shared" si="22" ref="AN9:AN19">SUM(AO9:AR9)</f>
        <v>46069</v>
      </c>
      <c r="AO9" s="141">
        <v>18212</v>
      </c>
      <c r="AP9" s="141">
        <v>0</v>
      </c>
      <c r="AQ9" s="141">
        <v>27857</v>
      </c>
      <c r="AR9" s="141">
        <v>0</v>
      </c>
      <c r="AS9" s="141">
        <f aca="true" t="shared" si="23" ref="AS9:AS19">SUM(AT9:AV9)</f>
        <v>83673</v>
      </c>
      <c r="AT9" s="141">
        <v>0</v>
      </c>
      <c r="AU9" s="141">
        <v>83673</v>
      </c>
      <c r="AV9" s="141">
        <v>0</v>
      </c>
      <c r="AW9" s="141">
        <v>0</v>
      </c>
      <c r="AX9" s="141">
        <f aca="true" t="shared" si="24" ref="AX9:AX19">SUM(AY9:BB9)</f>
        <v>142400</v>
      </c>
      <c r="AY9" s="141">
        <v>0</v>
      </c>
      <c r="AZ9" s="141">
        <v>103652</v>
      </c>
      <c r="BA9" s="141">
        <v>38748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9">SUM(AE9,+AM9,+BE9)</f>
        <v>272142</v>
      </c>
      <c r="BG9" s="141">
        <f aca="true" t="shared" si="26" ref="BG9:BG19">SUM(BH9,+BM9)</f>
        <v>0</v>
      </c>
      <c r="BH9" s="141">
        <f aca="true" t="shared" si="27" ref="BH9:BH19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9">SUM(BP9,BU9,BY9,BZ9,CF9)</f>
        <v>76379</v>
      </c>
      <c r="BP9" s="141">
        <f aca="true" t="shared" si="29" ref="BP9:BP19">SUM(BQ9:BT9)</f>
        <v>18348</v>
      </c>
      <c r="BQ9" s="141">
        <v>18212</v>
      </c>
      <c r="BR9" s="141">
        <v>0</v>
      </c>
      <c r="BS9" s="141">
        <v>136</v>
      </c>
      <c r="BT9" s="141">
        <v>0</v>
      </c>
      <c r="BU9" s="141">
        <f aca="true" t="shared" si="30" ref="BU9:BU19">SUM(BV9:BX9)</f>
        <v>33203</v>
      </c>
      <c r="BV9" s="141">
        <v>0</v>
      </c>
      <c r="BW9" s="141">
        <v>33203</v>
      </c>
      <c r="BX9" s="141">
        <v>0</v>
      </c>
      <c r="BY9" s="141">
        <v>0</v>
      </c>
      <c r="BZ9" s="141">
        <f aca="true" t="shared" si="31" ref="BZ9:BZ19">SUM(CA9:CD9)</f>
        <v>24828</v>
      </c>
      <c r="CA9" s="141">
        <v>0</v>
      </c>
      <c r="CB9" s="141">
        <v>24828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19">SUM(BG9,+BO9,+CG9)</f>
        <v>76379</v>
      </c>
      <c r="CI9" s="141">
        <f aca="true" t="shared" si="33" ref="CI9:CI19">SUM(AE9,+BG9)</f>
        <v>0</v>
      </c>
      <c r="CJ9" s="141">
        <f aca="true" t="shared" si="34" ref="CJ9:CJ19">SUM(AF9,+BH9)</f>
        <v>0</v>
      </c>
      <c r="CK9" s="141">
        <f aca="true" t="shared" si="35" ref="CK9:CK19">SUM(AG9,+BI9)</f>
        <v>0</v>
      </c>
      <c r="CL9" s="141">
        <f aca="true" t="shared" si="36" ref="CL9:CL19">SUM(AH9,+BJ9)</f>
        <v>0</v>
      </c>
      <c r="CM9" s="141">
        <f aca="true" t="shared" si="37" ref="CM9:CM19">SUM(AI9,+BK9)</f>
        <v>0</v>
      </c>
      <c r="CN9" s="141">
        <f aca="true" t="shared" si="38" ref="CN9:CN19">SUM(AJ9,+BL9)</f>
        <v>0</v>
      </c>
      <c r="CO9" s="141">
        <f aca="true" t="shared" si="39" ref="CO9:CO19">SUM(AK9,+BM9)</f>
        <v>0</v>
      </c>
      <c r="CP9" s="141">
        <f aca="true" t="shared" si="40" ref="CP9:CP19">SUM(AL9,+BN9)</f>
        <v>0</v>
      </c>
      <c r="CQ9" s="141">
        <f aca="true" t="shared" si="41" ref="CQ9:CQ19">SUM(AM9,+BO9)</f>
        <v>348521</v>
      </c>
      <c r="CR9" s="141">
        <f aca="true" t="shared" si="42" ref="CR9:CR19">SUM(AN9,+BP9)</f>
        <v>64417</v>
      </c>
      <c r="CS9" s="141">
        <f aca="true" t="shared" si="43" ref="CS9:CS19">SUM(AO9,+BQ9)</f>
        <v>36424</v>
      </c>
      <c r="CT9" s="141">
        <f aca="true" t="shared" si="44" ref="CT9:CT19">SUM(AP9,+BR9)</f>
        <v>0</v>
      </c>
      <c r="CU9" s="141">
        <f aca="true" t="shared" si="45" ref="CU9:CU19">SUM(AQ9,+BS9)</f>
        <v>27993</v>
      </c>
      <c r="CV9" s="141">
        <f aca="true" t="shared" si="46" ref="CV9:CV19">SUM(AR9,+BT9)</f>
        <v>0</v>
      </c>
      <c r="CW9" s="141">
        <f aca="true" t="shared" si="47" ref="CW9:CW19">SUM(AS9,+BU9)</f>
        <v>116876</v>
      </c>
      <c r="CX9" s="141">
        <f aca="true" t="shared" si="48" ref="CX9:CX19">SUM(AT9,+BV9)</f>
        <v>0</v>
      </c>
      <c r="CY9" s="141">
        <f aca="true" t="shared" si="49" ref="CY9:CY19">SUM(AU9,+BW9)</f>
        <v>116876</v>
      </c>
      <c r="CZ9" s="141">
        <f aca="true" t="shared" si="50" ref="CZ9:CZ19">SUM(AV9,+BX9)</f>
        <v>0</v>
      </c>
      <c r="DA9" s="141">
        <f aca="true" t="shared" si="51" ref="DA9:DA19">SUM(AW9,+BY9)</f>
        <v>0</v>
      </c>
      <c r="DB9" s="141">
        <f aca="true" t="shared" si="52" ref="DB9:DB19">SUM(AX9,+BZ9)</f>
        <v>167228</v>
      </c>
      <c r="DC9" s="141">
        <f aca="true" t="shared" si="53" ref="DC9:DC19">SUM(AY9,+CA9)</f>
        <v>0</v>
      </c>
      <c r="DD9" s="141">
        <f aca="true" t="shared" si="54" ref="DD9:DD19">SUM(AZ9,+CB9)</f>
        <v>128480</v>
      </c>
      <c r="DE9" s="141">
        <f aca="true" t="shared" si="55" ref="DE9:DE19">SUM(BA9,+CC9)</f>
        <v>38748</v>
      </c>
      <c r="DF9" s="141">
        <f aca="true" t="shared" si="56" ref="DF9:DF19">SUM(BB9,+CD9)</f>
        <v>0</v>
      </c>
      <c r="DG9" s="141">
        <f aca="true" t="shared" si="57" ref="DG9:DG19">SUM(BC9,+CE9)</f>
        <v>0</v>
      </c>
      <c r="DH9" s="141">
        <f aca="true" t="shared" si="58" ref="DH9:DH19">SUM(BD9,+CF9)</f>
        <v>0</v>
      </c>
      <c r="DI9" s="141">
        <f aca="true" t="shared" si="59" ref="DI9:DI19">SUM(BE9,+CG9)</f>
        <v>0</v>
      </c>
      <c r="DJ9" s="141">
        <f aca="true" t="shared" si="60" ref="DJ9:DJ19">SUM(BF9,+CH9)</f>
        <v>348521</v>
      </c>
    </row>
    <row r="10" spans="1:114" ht="12" customHeight="1">
      <c r="A10" s="142" t="s">
        <v>125</v>
      </c>
      <c r="B10" s="140" t="s">
        <v>412</v>
      </c>
      <c r="C10" s="142" t="s">
        <v>424</v>
      </c>
      <c r="D10" s="141">
        <f t="shared" si="6"/>
        <v>43649</v>
      </c>
      <c r="E10" s="141">
        <f t="shared" si="7"/>
        <v>43649</v>
      </c>
      <c r="F10" s="141">
        <v>0</v>
      </c>
      <c r="G10" s="141">
        <v>0</v>
      </c>
      <c r="H10" s="141">
        <v>0</v>
      </c>
      <c r="I10" s="141">
        <v>43649</v>
      </c>
      <c r="J10" s="141">
        <v>539531</v>
      </c>
      <c r="K10" s="141">
        <v>0</v>
      </c>
      <c r="L10" s="141">
        <v>0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104194</v>
      </c>
      <c r="T10" s="141">
        <v>0</v>
      </c>
      <c r="U10" s="141">
        <v>0</v>
      </c>
      <c r="V10" s="141">
        <f t="shared" si="10"/>
        <v>43649</v>
      </c>
      <c r="W10" s="141">
        <f t="shared" si="11"/>
        <v>43649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43649</v>
      </c>
      <c r="AB10" s="141">
        <f t="shared" si="16"/>
        <v>643725</v>
      </c>
      <c r="AC10" s="141">
        <f t="shared" si="17"/>
        <v>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579621</v>
      </c>
      <c r="AN10" s="141">
        <f t="shared" si="22"/>
        <v>105091</v>
      </c>
      <c r="AO10" s="141">
        <v>105091</v>
      </c>
      <c r="AP10" s="141">
        <v>0</v>
      </c>
      <c r="AQ10" s="141">
        <v>0</v>
      </c>
      <c r="AR10" s="141">
        <v>0</v>
      </c>
      <c r="AS10" s="141">
        <f t="shared" si="23"/>
        <v>279426</v>
      </c>
      <c r="AT10" s="141">
        <v>0</v>
      </c>
      <c r="AU10" s="141">
        <v>279426</v>
      </c>
      <c r="AV10" s="141">
        <v>0</v>
      </c>
      <c r="AW10" s="141">
        <v>0</v>
      </c>
      <c r="AX10" s="141">
        <f t="shared" si="24"/>
        <v>195104</v>
      </c>
      <c r="AY10" s="141">
        <v>0</v>
      </c>
      <c r="AZ10" s="141">
        <v>110502</v>
      </c>
      <c r="BA10" s="141">
        <v>84602</v>
      </c>
      <c r="BB10" s="141">
        <v>0</v>
      </c>
      <c r="BC10" s="141"/>
      <c r="BD10" s="141">
        <v>0</v>
      </c>
      <c r="BE10" s="141">
        <v>3559</v>
      </c>
      <c r="BF10" s="141">
        <f t="shared" si="25"/>
        <v>583180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103629</v>
      </c>
      <c r="BP10" s="141">
        <f t="shared" si="29"/>
        <v>26597</v>
      </c>
      <c r="BQ10" s="141">
        <v>26597</v>
      </c>
      <c r="BR10" s="141">
        <v>0</v>
      </c>
      <c r="BS10" s="141">
        <v>0</v>
      </c>
      <c r="BT10" s="141">
        <v>0</v>
      </c>
      <c r="BU10" s="141">
        <f t="shared" si="30"/>
        <v>31420</v>
      </c>
      <c r="BV10" s="141">
        <v>0</v>
      </c>
      <c r="BW10" s="141">
        <v>31420</v>
      </c>
      <c r="BX10" s="141">
        <v>0</v>
      </c>
      <c r="BY10" s="141">
        <v>0</v>
      </c>
      <c r="BZ10" s="141">
        <f t="shared" si="31"/>
        <v>45612</v>
      </c>
      <c r="CA10" s="141">
        <v>0</v>
      </c>
      <c r="CB10" s="141">
        <v>45612</v>
      </c>
      <c r="CC10" s="141">
        <v>0</v>
      </c>
      <c r="CD10" s="141">
        <v>0</v>
      </c>
      <c r="CE10" s="141"/>
      <c r="CF10" s="141">
        <v>0</v>
      </c>
      <c r="CG10" s="141">
        <v>565</v>
      </c>
      <c r="CH10" s="141">
        <f t="shared" si="32"/>
        <v>104194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683250</v>
      </c>
      <c r="CR10" s="141">
        <f t="shared" si="42"/>
        <v>131688</v>
      </c>
      <c r="CS10" s="141">
        <f t="shared" si="43"/>
        <v>131688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310846</v>
      </c>
      <c r="CX10" s="141">
        <f t="shared" si="48"/>
        <v>0</v>
      </c>
      <c r="CY10" s="141">
        <f t="shared" si="49"/>
        <v>310846</v>
      </c>
      <c r="CZ10" s="141">
        <f t="shared" si="50"/>
        <v>0</v>
      </c>
      <c r="DA10" s="141">
        <f t="shared" si="51"/>
        <v>0</v>
      </c>
      <c r="DB10" s="141">
        <f t="shared" si="52"/>
        <v>240716</v>
      </c>
      <c r="DC10" s="141">
        <f t="shared" si="53"/>
        <v>0</v>
      </c>
      <c r="DD10" s="141">
        <f t="shared" si="54"/>
        <v>156114</v>
      </c>
      <c r="DE10" s="141">
        <f t="shared" si="55"/>
        <v>84602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4124</v>
      </c>
      <c r="DJ10" s="141">
        <f t="shared" si="60"/>
        <v>687374</v>
      </c>
    </row>
    <row r="11" spans="1:114" ht="12" customHeight="1">
      <c r="A11" s="142" t="s">
        <v>125</v>
      </c>
      <c r="B11" s="140" t="s">
        <v>413</v>
      </c>
      <c r="C11" s="142" t="s">
        <v>425</v>
      </c>
      <c r="D11" s="141">
        <f t="shared" si="6"/>
        <v>653377</v>
      </c>
      <c r="E11" s="141">
        <f t="shared" si="7"/>
        <v>550863</v>
      </c>
      <c r="F11" s="141">
        <v>185800</v>
      </c>
      <c r="G11" s="141">
        <v>0</v>
      </c>
      <c r="H11" s="141">
        <v>362100</v>
      </c>
      <c r="I11" s="141">
        <v>2963</v>
      </c>
      <c r="J11" s="141">
        <v>142205</v>
      </c>
      <c r="K11" s="141">
        <v>0</v>
      </c>
      <c r="L11" s="141">
        <v>102514</v>
      </c>
      <c r="M11" s="141">
        <f t="shared" si="8"/>
        <v>6542</v>
      </c>
      <c r="N11" s="141">
        <f t="shared" si="9"/>
        <v>937</v>
      </c>
      <c r="O11" s="141">
        <v>0</v>
      </c>
      <c r="P11" s="141">
        <v>0</v>
      </c>
      <c r="Q11" s="141">
        <v>0</v>
      </c>
      <c r="R11" s="141">
        <v>937</v>
      </c>
      <c r="S11" s="141">
        <v>42593</v>
      </c>
      <c r="T11" s="141">
        <v>0</v>
      </c>
      <c r="U11" s="141">
        <v>5605</v>
      </c>
      <c r="V11" s="141">
        <f t="shared" si="10"/>
        <v>659919</v>
      </c>
      <c r="W11" s="141">
        <f t="shared" si="11"/>
        <v>551800</v>
      </c>
      <c r="X11" s="141">
        <f t="shared" si="12"/>
        <v>185800</v>
      </c>
      <c r="Y11" s="141">
        <f t="shared" si="13"/>
        <v>0</v>
      </c>
      <c r="Z11" s="141">
        <f t="shared" si="14"/>
        <v>362100</v>
      </c>
      <c r="AA11" s="141">
        <f t="shared" si="15"/>
        <v>3900</v>
      </c>
      <c r="AB11" s="141">
        <f t="shared" si="16"/>
        <v>184798</v>
      </c>
      <c r="AC11" s="141">
        <f t="shared" si="17"/>
        <v>0</v>
      </c>
      <c r="AD11" s="141">
        <f t="shared" si="18"/>
        <v>108119</v>
      </c>
      <c r="AE11" s="141">
        <f t="shared" si="19"/>
        <v>631722</v>
      </c>
      <c r="AF11" s="141">
        <f t="shared" si="20"/>
        <v>631722</v>
      </c>
      <c r="AG11" s="141">
        <v>0</v>
      </c>
      <c r="AH11" s="141">
        <v>0</v>
      </c>
      <c r="AI11" s="141">
        <v>631722</v>
      </c>
      <c r="AJ11" s="141">
        <v>0</v>
      </c>
      <c r="AK11" s="141">
        <v>0</v>
      </c>
      <c r="AL11" s="141"/>
      <c r="AM11" s="141">
        <f t="shared" si="21"/>
        <v>163860</v>
      </c>
      <c r="AN11" s="141">
        <f t="shared" si="22"/>
        <v>66789</v>
      </c>
      <c r="AO11" s="141">
        <v>32947</v>
      </c>
      <c r="AP11" s="141">
        <v>0</v>
      </c>
      <c r="AQ11" s="141">
        <v>33842</v>
      </c>
      <c r="AR11" s="141">
        <v>0</v>
      </c>
      <c r="AS11" s="141">
        <f t="shared" si="23"/>
        <v>64407</v>
      </c>
      <c r="AT11" s="141">
        <v>0</v>
      </c>
      <c r="AU11" s="141">
        <v>57112</v>
      </c>
      <c r="AV11" s="141">
        <v>7295</v>
      </c>
      <c r="AW11" s="141">
        <v>0</v>
      </c>
      <c r="AX11" s="141">
        <f t="shared" si="24"/>
        <v>32664</v>
      </c>
      <c r="AY11" s="141">
        <v>0</v>
      </c>
      <c r="AZ11" s="141">
        <v>32664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795582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49135</v>
      </c>
      <c r="BP11" s="141">
        <f t="shared" si="29"/>
        <v>29177</v>
      </c>
      <c r="BQ11" s="141">
        <v>16453</v>
      </c>
      <c r="BR11" s="141">
        <v>0</v>
      </c>
      <c r="BS11" s="141">
        <v>12724</v>
      </c>
      <c r="BT11" s="141">
        <v>0</v>
      </c>
      <c r="BU11" s="141">
        <f t="shared" si="30"/>
        <v>17463</v>
      </c>
      <c r="BV11" s="141">
        <v>0</v>
      </c>
      <c r="BW11" s="141">
        <v>17463</v>
      </c>
      <c r="BX11" s="141">
        <v>0</v>
      </c>
      <c r="BY11" s="141">
        <v>0</v>
      </c>
      <c r="BZ11" s="141">
        <f t="shared" si="31"/>
        <v>2495</v>
      </c>
      <c r="CA11" s="141">
        <v>0</v>
      </c>
      <c r="CB11" s="141">
        <v>2495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49135</v>
      </c>
      <c r="CI11" s="141">
        <f t="shared" si="33"/>
        <v>631722</v>
      </c>
      <c r="CJ11" s="141">
        <f t="shared" si="34"/>
        <v>631722</v>
      </c>
      <c r="CK11" s="141">
        <f t="shared" si="35"/>
        <v>0</v>
      </c>
      <c r="CL11" s="141">
        <f t="shared" si="36"/>
        <v>0</v>
      </c>
      <c r="CM11" s="141">
        <f t="shared" si="37"/>
        <v>631722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212995</v>
      </c>
      <c r="CR11" s="141">
        <f t="shared" si="42"/>
        <v>95966</v>
      </c>
      <c r="CS11" s="141">
        <f t="shared" si="43"/>
        <v>49400</v>
      </c>
      <c r="CT11" s="141">
        <f t="shared" si="44"/>
        <v>0</v>
      </c>
      <c r="CU11" s="141">
        <f t="shared" si="45"/>
        <v>46566</v>
      </c>
      <c r="CV11" s="141">
        <f t="shared" si="46"/>
        <v>0</v>
      </c>
      <c r="CW11" s="141">
        <f t="shared" si="47"/>
        <v>81870</v>
      </c>
      <c r="CX11" s="141">
        <f t="shared" si="48"/>
        <v>0</v>
      </c>
      <c r="CY11" s="141">
        <f t="shared" si="49"/>
        <v>74575</v>
      </c>
      <c r="CZ11" s="141">
        <f t="shared" si="50"/>
        <v>7295</v>
      </c>
      <c r="DA11" s="141">
        <f t="shared" si="51"/>
        <v>0</v>
      </c>
      <c r="DB11" s="141">
        <f t="shared" si="52"/>
        <v>35159</v>
      </c>
      <c r="DC11" s="141">
        <f t="shared" si="53"/>
        <v>0</v>
      </c>
      <c r="DD11" s="141">
        <f t="shared" si="54"/>
        <v>35159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844717</v>
      </c>
    </row>
    <row r="12" spans="1:114" ht="12" customHeight="1">
      <c r="A12" s="142" t="s">
        <v>125</v>
      </c>
      <c r="B12" s="140" t="s">
        <v>414</v>
      </c>
      <c r="C12" s="142" t="s">
        <v>426</v>
      </c>
      <c r="D12" s="141">
        <f t="shared" si="6"/>
        <v>55256</v>
      </c>
      <c r="E12" s="141">
        <f t="shared" si="7"/>
        <v>38358</v>
      </c>
      <c r="F12" s="141">
        <v>0</v>
      </c>
      <c r="G12" s="141">
        <v>0</v>
      </c>
      <c r="H12" s="141">
        <v>0</v>
      </c>
      <c r="I12" s="141">
        <v>8358</v>
      </c>
      <c r="J12" s="141">
        <v>263334</v>
      </c>
      <c r="K12" s="141">
        <v>30000</v>
      </c>
      <c r="L12" s="141">
        <v>16898</v>
      </c>
      <c r="M12" s="141">
        <f t="shared" si="8"/>
        <v>30795</v>
      </c>
      <c r="N12" s="141">
        <f t="shared" si="9"/>
        <v>30795</v>
      </c>
      <c r="O12" s="141">
        <v>0</v>
      </c>
      <c r="P12" s="141">
        <v>0</v>
      </c>
      <c r="Q12" s="141">
        <v>0</v>
      </c>
      <c r="R12" s="141">
        <v>30795</v>
      </c>
      <c r="S12" s="141">
        <v>20982</v>
      </c>
      <c r="T12" s="141">
        <v>0</v>
      </c>
      <c r="U12" s="141">
        <v>0</v>
      </c>
      <c r="V12" s="141">
        <f t="shared" si="10"/>
        <v>86051</v>
      </c>
      <c r="W12" s="141">
        <f t="shared" si="11"/>
        <v>69153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39153</v>
      </c>
      <c r="AB12" s="141">
        <f t="shared" si="16"/>
        <v>284316</v>
      </c>
      <c r="AC12" s="141">
        <f t="shared" si="17"/>
        <v>30000</v>
      </c>
      <c r="AD12" s="141">
        <f t="shared" si="18"/>
        <v>16898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318590</v>
      </c>
      <c r="AN12" s="141">
        <f t="shared" si="22"/>
        <v>3032</v>
      </c>
      <c r="AO12" s="141">
        <v>3032</v>
      </c>
      <c r="AP12" s="141">
        <v>0</v>
      </c>
      <c r="AQ12" s="141">
        <v>0</v>
      </c>
      <c r="AR12" s="141">
        <v>0</v>
      </c>
      <c r="AS12" s="141">
        <f t="shared" si="23"/>
        <v>188040</v>
      </c>
      <c r="AT12" s="141">
        <v>0</v>
      </c>
      <c r="AU12" s="141">
        <v>188040</v>
      </c>
      <c r="AV12" s="141">
        <v>0</v>
      </c>
      <c r="AW12" s="141">
        <v>0</v>
      </c>
      <c r="AX12" s="141">
        <f t="shared" si="24"/>
        <v>127518</v>
      </c>
      <c r="AY12" s="141">
        <v>0</v>
      </c>
      <c r="AZ12" s="141">
        <v>127518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318590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51777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19841</v>
      </c>
      <c r="BV12" s="141">
        <v>0</v>
      </c>
      <c r="BW12" s="141">
        <v>19841</v>
      </c>
      <c r="BX12" s="141">
        <v>0</v>
      </c>
      <c r="BY12" s="141">
        <v>0</v>
      </c>
      <c r="BZ12" s="141">
        <f t="shared" si="31"/>
        <v>31936</v>
      </c>
      <c r="CA12" s="141">
        <v>0</v>
      </c>
      <c r="CB12" s="141">
        <v>31936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51777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370367</v>
      </c>
      <c r="CR12" s="141">
        <f t="shared" si="42"/>
        <v>3032</v>
      </c>
      <c r="CS12" s="141">
        <f t="shared" si="43"/>
        <v>3032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207881</v>
      </c>
      <c r="CX12" s="141">
        <f t="shared" si="48"/>
        <v>0</v>
      </c>
      <c r="CY12" s="141">
        <f t="shared" si="49"/>
        <v>207881</v>
      </c>
      <c r="CZ12" s="141">
        <f t="shared" si="50"/>
        <v>0</v>
      </c>
      <c r="DA12" s="141">
        <f t="shared" si="51"/>
        <v>0</v>
      </c>
      <c r="DB12" s="141">
        <f t="shared" si="52"/>
        <v>159454</v>
      </c>
      <c r="DC12" s="141">
        <f t="shared" si="53"/>
        <v>0</v>
      </c>
      <c r="DD12" s="141">
        <f t="shared" si="54"/>
        <v>159454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370367</v>
      </c>
    </row>
    <row r="13" spans="1:114" ht="12" customHeight="1">
      <c r="A13" s="142" t="s">
        <v>125</v>
      </c>
      <c r="B13" s="140" t="s">
        <v>415</v>
      </c>
      <c r="C13" s="142" t="s">
        <v>427</v>
      </c>
      <c r="D13" s="141">
        <f t="shared" si="6"/>
        <v>6806</v>
      </c>
      <c r="E13" s="141">
        <f t="shared" si="7"/>
        <v>6806</v>
      </c>
      <c r="F13" s="141">
        <v>0</v>
      </c>
      <c r="G13" s="141">
        <v>0</v>
      </c>
      <c r="H13" s="141">
        <v>0</v>
      </c>
      <c r="I13" s="141">
        <v>0</v>
      </c>
      <c r="J13" s="141">
        <v>374112</v>
      </c>
      <c r="K13" s="141">
        <v>6806</v>
      </c>
      <c r="L13" s="141">
        <v>0</v>
      </c>
      <c r="M13" s="141">
        <f t="shared" si="8"/>
        <v>1155</v>
      </c>
      <c r="N13" s="141">
        <f t="shared" si="9"/>
        <v>1155</v>
      </c>
      <c r="O13" s="141">
        <v>0</v>
      </c>
      <c r="P13" s="141">
        <v>0</v>
      </c>
      <c r="Q13" s="141">
        <v>0</v>
      </c>
      <c r="R13" s="141">
        <v>1155</v>
      </c>
      <c r="S13" s="141">
        <v>48427</v>
      </c>
      <c r="T13" s="141">
        <v>0</v>
      </c>
      <c r="U13" s="141">
        <v>0</v>
      </c>
      <c r="V13" s="141">
        <f t="shared" si="10"/>
        <v>7961</v>
      </c>
      <c r="W13" s="141">
        <f t="shared" si="11"/>
        <v>7961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1155</v>
      </c>
      <c r="AB13" s="141">
        <f t="shared" si="16"/>
        <v>422539</v>
      </c>
      <c r="AC13" s="141">
        <f t="shared" si="17"/>
        <v>6806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380918</v>
      </c>
      <c r="AN13" s="141">
        <f t="shared" si="22"/>
        <v>22150</v>
      </c>
      <c r="AO13" s="141">
        <v>22150</v>
      </c>
      <c r="AP13" s="141">
        <v>0</v>
      </c>
      <c r="AQ13" s="141">
        <v>0</v>
      </c>
      <c r="AR13" s="141">
        <v>0</v>
      </c>
      <c r="AS13" s="141">
        <f t="shared" si="23"/>
        <v>183386</v>
      </c>
      <c r="AT13" s="141">
        <v>0</v>
      </c>
      <c r="AU13" s="141">
        <v>183386</v>
      </c>
      <c r="AV13" s="141">
        <v>0</v>
      </c>
      <c r="AW13" s="141">
        <v>0</v>
      </c>
      <c r="AX13" s="141">
        <f t="shared" si="24"/>
        <v>175382</v>
      </c>
      <c r="AY13" s="141">
        <v>0</v>
      </c>
      <c r="AZ13" s="141">
        <v>140154</v>
      </c>
      <c r="BA13" s="141">
        <v>28671</v>
      </c>
      <c r="BB13" s="141">
        <v>6557</v>
      </c>
      <c r="BC13" s="141"/>
      <c r="BD13" s="141">
        <v>0</v>
      </c>
      <c r="BE13" s="141">
        <v>0</v>
      </c>
      <c r="BF13" s="141">
        <f t="shared" si="25"/>
        <v>380918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49582</v>
      </c>
      <c r="BP13" s="141">
        <f t="shared" si="29"/>
        <v>4984</v>
      </c>
      <c r="BQ13" s="141">
        <v>4984</v>
      </c>
      <c r="BR13" s="141">
        <v>0</v>
      </c>
      <c r="BS13" s="141">
        <v>0</v>
      </c>
      <c r="BT13" s="141">
        <v>0</v>
      </c>
      <c r="BU13" s="141">
        <f t="shared" si="30"/>
        <v>19966</v>
      </c>
      <c r="BV13" s="141">
        <v>0</v>
      </c>
      <c r="BW13" s="141">
        <v>19966</v>
      </c>
      <c r="BX13" s="141">
        <v>0</v>
      </c>
      <c r="BY13" s="141">
        <v>0</v>
      </c>
      <c r="BZ13" s="141">
        <f t="shared" si="31"/>
        <v>24632</v>
      </c>
      <c r="CA13" s="141">
        <v>0</v>
      </c>
      <c r="CB13" s="141">
        <v>24192</v>
      </c>
      <c r="CC13" s="141">
        <v>0</v>
      </c>
      <c r="CD13" s="141">
        <v>440</v>
      </c>
      <c r="CE13" s="141"/>
      <c r="CF13" s="141">
        <v>0</v>
      </c>
      <c r="CG13" s="141">
        <v>0</v>
      </c>
      <c r="CH13" s="141">
        <f t="shared" si="32"/>
        <v>49582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430500</v>
      </c>
      <c r="CR13" s="141">
        <f t="shared" si="42"/>
        <v>27134</v>
      </c>
      <c r="CS13" s="141">
        <f t="shared" si="43"/>
        <v>27134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203352</v>
      </c>
      <c r="CX13" s="141">
        <f t="shared" si="48"/>
        <v>0</v>
      </c>
      <c r="CY13" s="141">
        <f t="shared" si="49"/>
        <v>203352</v>
      </c>
      <c r="CZ13" s="141">
        <f t="shared" si="50"/>
        <v>0</v>
      </c>
      <c r="DA13" s="141">
        <f t="shared" si="51"/>
        <v>0</v>
      </c>
      <c r="DB13" s="141">
        <f t="shared" si="52"/>
        <v>200014</v>
      </c>
      <c r="DC13" s="141">
        <f t="shared" si="53"/>
        <v>0</v>
      </c>
      <c r="DD13" s="141">
        <f t="shared" si="54"/>
        <v>164346</v>
      </c>
      <c r="DE13" s="141">
        <f t="shared" si="55"/>
        <v>28671</v>
      </c>
      <c r="DF13" s="141">
        <f t="shared" si="56"/>
        <v>6997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430500</v>
      </c>
    </row>
    <row r="14" spans="1:114" ht="12" customHeight="1">
      <c r="A14" s="142" t="s">
        <v>125</v>
      </c>
      <c r="B14" s="140" t="s">
        <v>416</v>
      </c>
      <c r="C14" s="142" t="s">
        <v>428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51377</v>
      </c>
      <c r="N14" s="141">
        <f t="shared" si="9"/>
        <v>51377</v>
      </c>
      <c r="O14" s="141">
        <v>0</v>
      </c>
      <c r="P14" s="141">
        <v>0</v>
      </c>
      <c r="Q14" s="141">
        <v>0</v>
      </c>
      <c r="R14" s="141">
        <v>9552</v>
      </c>
      <c r="S14" s="141">
        <v>121337</v>
      </c>
      <c r="T14" s="141">
        <v>41825</v>
      </c>
      <c r="U14" s="141">
        <v>0</v>
      </c>
      <c r="V14" s="141">
        <f t="shared" si="10"/>
        <v>51377</v>
      </c>
      <c r="W14" s="141">
        <f t="shared" si="11"/>
        <v>51377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9552</v>
      </c>
      <c r="AB14" s="141">
        <f t="shared" si="16"/>
        <v>121337</v>
      </c>
      <c r="AC14" s="141">
        <f t="shared" si="17"/>
        <v>41825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147568</v>
      </c>
      <c r="BP14" s="141">
        <f t="shared" si="29"/>
        <v>27319</v>
      </c>
      <c r="BQ14" s="141">
        <v>27319</v>
      </c>
      <c r="BR14" s="141">
        <v>0</v>
      </c>
      <c r="BS14" s="141">
        <v>0</v>
      </c>
      <c r="BT14" s="141">
        <v>0</v>
      </c>
      <c r="BU14" s="141">
        <f t="shared" si="30"/>
        <v>57568</v>
      </c>
      <c r="BV14" s="141">
        <v>0</v>
      </c>
      <c r="BW14" s="141">
        <v>57568</v>
      </c>
      <c r="BX14" s="141">
        <v>0</v>
      </c>
      <c r="BY14" s="141">
        <v>0</v>
      </c>
      <c r="BZ14" s="141">
        <f t="shared" si="31"/>
        <v>62681</v>
      </c>
      <c r="CA14" s="141">
        <v>0</v>
      </c>
      <c r="CB14" s="141">
        <v>55289</v>
      </c>
      <c r="CC14" s="141">
        <v>7392</v>
      </c>
      <c r="CD14" s="141">
        <v>0</v>
      </c>
      <c r="CE14" s="141"/>
      <c r="CF14" s="141">
        <v>0</v>
      </c>
      <c r="CG14" s="141">
        <v>25146</v>
      </c>
      <c r="CH14" s="141">
        <f t="shared" si="32"/>
        <v>172714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147568</v>
      </c>
      <c r="CR14" s="141">
        <f t="shared" si="42"/>
        <v>27319</v>
      </c>
      <c r="CS14" s="141">
        <f t="shared" si="43"/>
        <v>27319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57568</v>
      </c>
      <c r="CX14" s="141">
        <f t="shared" si="48"/>
        <v>0</v>
      </c>
      <c r="CY14" s="141">
        <f t="shared" si="49"/>
        <v>57568</v>
      </c>
      <c r="CZ14" s="141">
        <f t="shared" si="50"/>
        <v>0</v>
      </c>
      <c r="DA14" s="141">
        <f t="shared" si="51"/>
        <v>0</v>
      </c>
      <c r="DB14" s="141">
        <f t="shared" si="52"/>
        <v>62681</v>
      </c>
      <c r="DC14" s="141">
        <f t="shared" si="53"/>
        <v>0</v>
      </c>
      <c r="DD14" s="141">
        <f t="shared" si="54"/>
        <v>55289</v>
      </c>
      <c r="DE14" s="141">
        <f t="shared" si="55"/>
        <v>7392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25146</v>
      </c>
      <c r="DJ14" s="141">
        <f t="shared" si="60"/>
        <v>172714</v>
      </c>
    </row>
    <row r="15" spans="1:114" ht="12" customHeight="1">
      <c r="A15" s="142" t="s">
        <v>125</v>
      </c>
      <c r="B15" s="140" t="s">
        <v>417</v>
      </c>
      <c r="C15" s="142" t="s">
        <v>429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105610</v>
      </c>
      <c r="K15" s="141">
        <v>0</v>
      </c>
      <c r="L15" s="141">
        <v>0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0</v>
      </c>
      <c r="W15" s="141">
        <f t="shared" si="11"/>
        <v>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105610</v>
      </c>
      <c r="AC15" s="141">
        <f t="shared" si="17"/>
        <v>0</v>
      </c>
      <c r="AD15" s="141">
        <f t="shared" si="18"/>
        <v>0</v>
      </c>
      <c r="AE15" s="141">
        <f t="shared" si="19"/>
        <v>6930</v>
      </c>
      <c r="AF15" s="141">
        <f t="shared" si="20"/>
        <v>6930</v>
      </c>
      <c r="AG15" s="141">
        <v>0</v>
      </c>
      <c r="AH15" s="141">
        <v>4620</v>
      </c>
      <c r="AI15" s="141">
        <v>0</v>
      </c>
      <c r="AJ15" s="141">
        <v>2310</v>
      </c>
      <c r="AK15" s="141">
        <v>0</v>
      </c>
      <c r="AL15" s="141"/>
      <c r="AM15" s="141">
        <f t="shared" si="21"/>
        <v>98680</v>
      </c>
      <c r="AN15" s="141">
        <f t="shared" si="22"/>
        <v>19346</v>
      </c>
      <c r="AO15" s="141">
        <v>19346</v>
      </c>
      <c r="AP15" s="141">
        <v>0</v>
      </c>
      <c r="AQ15" s="141">
        <v>0</v>
      </c>
      <c r="AR15" s="141">
        <v>0</v>
      </c>
      <c r="AS15" s="141">
        <f t="shared" si="23"/>
        <v>41052</v>
      </c>
      <c r="AT15" s="141">
        <v>0</v>
      </c>
      <c r="AU15" s="141">
        <v>41052</v>
      </c>
      <c r="AV15" s="141">
        <v>0</v>
      </c>
      <c r="AW15" s="141">
        <v>0</v>
      </c>
      <c r="AX15" s="141">
        <f t="shared" si="24"/>
        <v>35342</v>
      </c>
      <c r="AY15" s="141">
        <v>0</v>
      </c>
      <c r="AZ15" s="141">
        <v>24156</v>
      </c>
      <c r="BA15" s="141">
        <v>9781</v>
      </c>
      <c r="BB15" s="141">
        <v>1405</v>
      </c>
      <c r="BC15" s="141"/>
      <c r="BD15" s="141">
        <v>2940</v>
      </c>
      <c r="BE15" s="141">
        <v>0</v>
      </c>
      <c r="BF15" s="141">
        <f t="shared" si="25"/>
        <v>105610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6930</v>
      </c>
      <c r="CJ15" s="141">
        <f t="shared" si="34"/>
        <v>6930</v>
      </c>
      <c r="CK15" s="141">
        <f t="shared" si="35"/>
        <v>0</v>
      </c>
      <c r="CL15" s="141">
        <f t="shared" si="36"/>
        <v>4620</v>
      </c>
      <c r="CM15" s="141">
        <f t="shared" si="37"/>
        <v>0</v>
      </c>
      <c r="CN15" s="141">
        <f t="shared" si="38"/>
        <v>2310</v>
      </c>
      <c r="CO15" s="141">
        <f t="shared" si="39"/>
        <v>0</v>
      </c>
      <c r="CP15" s="141">
        <f t="shared" si="40"/>
        <v>0</v>
      </c>
      <c r="CQ15" s="141">
        <f t="shared" si="41"/>
        <v>98680</v>
      </c>
      <c r="CR15" s="141">
        <f t="shared" si="42"/>
        <v>19346</v>
      </c>
      <c r="CS15" s="141">
        <f t="shared" si="43"/>
        <v>19346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41052</v>
      </c>
      <c r="CX15" s="141">
        <f t="shared" si="48"/>
        <v>0</v>
      </c>
      <c r="CY15" s="141">
        <f t="shared" si="49"/>
        <v>41052</v>
      </c>
      <c r="CZ15" s="141">
        <f t="shared" si="50"/>
        <v>0</v>
      </c>
      <c r="DA15" s="141">
        <f t="shared" si="51"/>
        <v>0</v>
      </c>
      <c r="DB15" s="141">
        <f t="shared" si="52"/>
        <v>35342</v>
      </c>
      <c r="DC15" s="141">
        <f t="shared" si="53"/>
        <v>0</v>
      </c>
      <c r="DD15" s="141">
        <f t="shared" si="54"/>
        <v>24156</v>
      </c>
      <c r="DE15" s="141">
        <f t="shared" si="55"/>
        <v>9781</v>
      </c>
      <c r="DF15" s="141">
        <f t="shared" si="56"/>
        <v>1405</v>
      </c>
      <c r="DG15" s="141">
        <f t="shared" si="57"/>
        <v>0</v>
      </c>
      <c r="DH15" s="141">
        <f t="shared" si="58"/>
        <v>2940</v>
      </c>
      <c r="DI15" s="141">
        <f t="shared" si="59"/>
        <v>0</v>
      </c>
      <c r="DJ15" s="141">
        <f t="shared" si="60"/>
        <v>105610</v>
      </c>
    </row>
    <row r="16" spans="1:114" ht="12" customHeight="1">
      <c r="A16" s="142" t="s">
        <v>125</v>
      </c>
      <c r="B16" s="140" t="s">
        <v>418</v>
      </c>
      <c r="C16" s="142" t="s">
        <v>430</v>
      </c>
      <c r="D16" s="141">
        <f t="shared" si="6"/>
        <v>82257</v>
      </c>
      <c r="E16" s="141">
        <f t="shared" si="7"/>
        <v>78757</v>
      </c>
      <c r="F16" s="141">
        <v>0</v>
      </c>
      <c r="G16" s="141">
        <v>0</v>
      </c>
      <c r="H16" s="141">
        <v>0</v>
      </c>
      <c r="I16" s="141">
        <v>0</v>
      </c>
      <c r="J16" s="141">
        <v>115049</v>
      </c>
      <c r="K16" s="141">
        <v>78757</v>
      </c>
      <c r="L16" s="141">
        <v>3500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82257</v>
      </c>
      <c r="W16" s="141">
        <f t="shared" si="11"/>
        <v>78757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115049</v>
      </c>
      <c r="AC16" s="141">
        <f t="shared" si="17"/>
        <v>78757</v>
      </c>
      <c r="AD16" s="141">
        <f t="shared" si="18"/>
        <v>3500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188360</v>
      </c>
      <c r="AN16" s="141">
        <f t="shared" si="22"/>
        <v>51674</v>
      </c>
      <c r="AO16" s="141">
        <v>17637</v>
      </c>
      <c r="AP16" s="141">
        <v>0</v>
      </c>
      <c r="AQ16" s="141">
        <v>28258</v>
      </c>
      <c r="AR16" s="141">
        <v>5779</v>
      </c>
      <c r="AS16" s="141">
        <f t="shared" si="23"/>
        <v>107539</v>
      </c>
      <c r="AT16" s="141">
        <v>5422</v>
      </c>
      <c r="AU16" s="141">
        <v>101295</v>
      </c>
      <c r="AV16" s="141">
        <v>822</v>
      </c>
      <c r="AW16" s="141">
        <v>2590</v>
      </c>
      <c r="AX16" s="141">
        <f t="shared" si="24"/>
        <v>26557</v>
      </c>
      <c r="AY16" s="141">
        <v>19530</v>
      </c>
      <c r="AZ16" s="141">
        <v>6234</v>
      </c>
      <c r="BA16" s="141">
        <v>294</v>
      </c>
      <c r="BB16" s="141">
        <v>499</v>
      </c>
      <c r="BC16" s="141"/>
      <c r="BD16" s="141">
        <v>0</v>
      </c>
      <c r="BE16" s="141">
        <v>8946</v>
      </c>
      <c r="BF16" s="141">
        <f t="shared" si="25"/>
        <v>197306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188360</v>
      </c>
      <c r="CR16" s="141">
        <f t="shared" si="42"/>
        <v>51674</v>
      </c>
      <c r="CS16" s="141">
        <f t="shared" si="43"/>
        <v>17637</v>
      </c>
      <c r="CT16" s="141">
        <f t="shared" si="44"/>
        <v>0</v>
      </c>
      <c r="CU16" s="141">
        <f t="shared" si="45"/>
        <v>28258</v>
      </c>
      <c r="CV16" s="141">
        <f t="shared" si="46"/>
        <v>5779</v>
      </c>
      <c r="CW16" s="141">
        <f t="shared" si="47"/>
        <v>107539</v>
      </c>
      <c r="CX16" s="141">
        <f t="shared" si="48"/>
        <v>5422</v>
      </c>
      <c r="CY16" s="141">
        <f t="shared" si="49"/>
        <v>101295</v>
      </c>
      <c r="CZ16" s="141">
        <f t="shared" si="50"/>
        <v>822</v>
      </c>
      <c r="DA16" s="141">
        <f t="shared" si="51"/>
        <v>2590</v>
      </c>
      <c r="DB16" s="141">
        <f t="shared" si="52"/>
        <v>26557</v>
      </c>
      <c r="DC16" s="141">
        <f t="shared" si="53"/>
        <v>19530</v>
      </c>
      <c r="DD16" s="141">
        <f t="shared" si="54"/>
        <v>6234</v>
      </c>
      <c r="DE16" s="141">
        <f t="shared" si="55"/>
        <v>294</v>
      </c>
      <c r="DF16" s="141">
        <f t="shared" si="56"/>
        <v>499</v>
      </c>
      <c r="DG16" s="141">
        <f t="shared" si="57"/>
        <v>0</v>
      </c>
      <c r="DH16" s="141">
        <f t="shared" si="58"/>
        <v>0</v>
      </c>
      <c r="DI16" s="141">
        <f t="shared" si="59"/>
        <v>8946</v>
      </c>
      <c r="DJ16" s="141">
        <f t="shared" si="60"/>
        <v>197306</v>
      </c>
    </row>
    <row r="17" spans="1:114" ht="12" customHeight="1">
      <c r="A17" s="142" t="s">
        <v>125</v>
      </c>
      <c r="B17" s="140" t="s">
        <v>419</v>
      </c>
      <c r="C17" s="142" t="s">
        <v>431</v>
      </c>
      <c r="D17" s="141">
        <f t="shared" si="6"/>
        <v>8345</v>
      </c>
      <c r="E17" s="141">
        <f t="shared" si="7"/>
        <v>8345</v>
      </c>
      <c r="F17" s="141">
        <v>0</v>
      </c>
      <c r="G17" s="141">
        <v>0</v>
      </c>
      <c r="H17" s="141">
        <v>0</v>
      </c>
      <c r="I17" s="141">
        <v>8345</v>
      </c>
      <c r="J17" s="141">
        <v>302333</v>
      </c>
      <c r="K17" s="141">
        <v>0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8345</v>
      </c>
      <c r="W17" s="141">
        <f t="shared" si="11"/>
        <v>8345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8345</v>
      </c>
      <c r="AB17" s="141">
        <f t="shared" si="16"/>
        <v>302333</v>
      </c>
      <c r="AC17" s="141">
        <f t="shared" si="17"/>
        <v>0</v>
      </c>
      <c r="AD17" s="141">
        <f t="shared" si="18"/>
        <v>0</v>
      </c>
      <c r="AE17" s="141">
        <f t="shared" si="19"/>
        <v>8001</v>
      </c>
      <c r="AF17" s="141">
        <f t="shared" si="20"/>
        <v>8001</v>
      </c>
      <c r="AG17" s="141">
        <v>0</v>
      </c>
      <c r="AH17" s="141">
        <v>7087</v>
      </c>
      <c r="AI17" s="141">
        <v>914</v>
      </c>
      <c r="AJ17" s="141">
        <v>0</v>
      </c>
      <c r="AK17" s="141">
        <v>0</v>
      </c>
      <c r="AL17" s="141"/>
      <c r="AM17" s="141">
        <f t="shared" si="21"/>
        <v>290855</v>
      </c>
      <c r="AN17" s="141">
        <f t="shared" si="22"/>
        <v>90219</v>
      </c>
      <c r="AO17" s="141">
        <v>90219</v>
      </c>
      <c r="AP17" s="141">
        <v>0</v>
      </c>
      <c r="AQ17" s="141">
        <v>0</v>
      </c>
      <c r="AR17" s="141">
        <v>0</v>
      </c>
      <c r="AS17" s="141">
        <f t="shared" si="23"/>
        <v>170252</v>
      </c>
      <c r="AT17" s="141">
        <v>0</v>
      </c>
      <c r="AU17" s="141">
        <v>160542</v>
      </c>
      <c r="AV17" s="141">
        <v>9710</v>
      </c>
      <c r="AW17" s="141">
        <v>0</v>
      </c>
      <c r="AX17" s="141">
        <f t="shared" si="24"/>
        <v>30384</v>
      </c>
      <c r="AY17" s="141">
        <v>0</v>
      </c>
      <c r="AZ17" s="141">
        <v>18482</v>
      </c>
      <c r="BA17" s="141">
        <v>11902</v>
      </c>
      <c r="BB17" s="141">
        <v>0</v>
      </c>
      <c r="BC17" s="141"/>
      <c r="BD17" s="141">
        <v>0</v>
      </c>
      <c r="BE17" s="141">
        <v>11217</v>
      </c>
      <c r="BF17" s="141">
        <f t="shared" si="25"/>
        <v>310073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8001</v>
      </c>
      <c r="CJ17" s="141">
        <f t="shared" si="34"/>
        <v>8001</v>
      </c>
      <c r="CK17" s="141">
        <f t="shared" si="35"/>
        <v>0</v>
      </c>
      <c r="CL17" s="141">
        <f t="shared" si="36"/>
        <v>7087</v>
      </c>
      <c r="CM17" s="141">
        <f t="shared" si="37"/>
        <v>914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290855</v>
      </c>
      <c r="CR17" s="141">
        <f t="shared" si="42"/>
        <v>90219</v>
      </c>
      <c r="CS17" s="141">
        <f t="shared" si="43"/>
        <v>90219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170252</v>
      </c>
      <c r="CX17" s="141">
        <f t="shared" si="48"/>
        <v>0</v>
      </c>
      <c r="CY17" s="141">
        <f t="shared" si="49"/>
        <v>160542</v>
      </c>
      <c r="CZ17" s="141">
        <f t="shared" si="50"/>
        <v>9710</v>
      </c>
      <c r="DA17" s="141">
        <f t="shared" si="51"/>
        <v>0</v>
      </c>
      <c r="DB17" s="141">
        <f t="shared" si="52"/>
        <v>30384</v>
      </c>
      <c r="DC17" s="141">
        <f t="shared" si="53"/>
        <v>0</v>
      </c>
      <c r="DD17" s="141">
        <f t="shared" si="54"/>
        <v>18482</v>
      </c>
      <c r="DE17" s="141">
        <f t="shared" si="55"/>
        <v>11902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11217</v>
      </c>
      <c r="DJ17" s="141">
        <f t="shared" si="60"/>
        <v>310073</v>
      </c>
    </row>
    <row r="18" spans="1:114" ht="12" customHeight="1">
      <c r="A18" s="142" t="s">
        <v>125</v>
      </c>
      <c r="B18" s="140" t="s">
        <v>420</v>
      </c>
      <c r="C18" s="142" t="s">
        <v>432</v>
      </c>
      <c r="D18" s="141">
        <f t="shared" si="6"/>
        <v>254679</v>
      </c>
      <c r="E18" s="141">
        <f t="shared" si="7"/>
        <v>11437</v>
      </c>
      <c r="F18" s="141">
        <v>6037</v>
      </c>
      <c r="G18" s="141">
        <v>0</v>
      </c>
      <c r="H18" s="141">
        <v>5400</v>
      </c>
      <c r="I18" s="141">
        <v>0</v>
      </c>
      <c r="J18" s="141">
        <v>836835</v>
      </c>
      <c r="K18" s="141">
        <v>0</v>
      </c>
      <c r="L18" s="141">
        <v>243242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254679</v>
      </c>
      <c r="W18" s="141">
        <f t="shared" si="11"/>
        <v>11437</v>
      </c>
      <c r="X18" s="141">
        <f t="shared" si="12"/>
        <v>6037</v>
      </c>
      <c r="Y18" s="141">
        <f t="shared" si="13"/>
        <v>0</v>
      </c>
      <c r="Z18" s="141">
        <f t="shared" si="14"/>
        <v>5400</v>
      </c>
      <c r="AA18" s="141">
        <f t="shared" si="15"/>
        <v>0</v>
      </c>
      <c r="AB18" s="141">
        <f t="shared" si="16"/>
        <v>836835</v>
      </c>
      <c r="AC18" s="141">
        <f t="shared" si="17"/>
        <v>0</v>
      </c>
      <c r="AD18" s="141">
        <f t="shared" si="18"/>
        <v>243242</v>
      </c>
      <c r="AE18" s="141">
        <f t="shared" si="19"/>
        <v>6300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6300</v>
      </c>
      <c r="AL18" s="141"/>
      <c r="AM18" s="141">
        <f t="shared" si="21"/>
        <v>1085214</v>
      </c>
      <c r="AN18" s="141">
        <f t="shared" si="22"/>
        <v>86393</v>
      </c>
      <c r="AO18" s="141">
        <v>86393</v>
      </c>
      <c r="AP18" s="141">
        <v>0</v>
      </c>
      <c r="AQ18" s="141">
        <v>0</v>
      </c>
      <c r="AR18" s="141">
        <v>0</v>
      </c>
      <c r="AS18" s="141">
        <f t="shared" si="23"/>
        <v>505416</v>
      </c>
      <c r="AT18" s="141">
        <v>0</v>
      </c>
      <c r="AU18" s="141">
        <v>505416</v>
      </c>
      <c r="AV18" s="141">
        <v>0</v>
      </c>
      <c r="AW18" s="141">
        <v>0</v>
      </c>
      <c r="AX18" s="141">
        <f t="shared" si="24"/>
        <v>493405</v>
      </c>
      <c r="AY18" s="141">
        <v>0</v>
      </c>
      <c r="AZ18" s="141">
        <v>493405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1091514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6300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6300</v>
      </c>
      <c r="CP18" s="141">
        <f t="shared" si="40"/>
        <v>0</v>
      </c>
      <c r="CQ18" s="141">
        <f t="shared" si="41"/>
        <v>1085214</v>
      </c>
      <c r="CR18" s="141">
        <f t="shared" si="42"/>
        <v>86393</v>
      </c>
      <c r="CS18" s="141">
        <f t="shared" si="43"/>
        <v>86393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505416</v>
      </c>
      <c r="CX18" s="141">
        <f t="shared" si="48"/>
        <v>0</v>
      </c>
      <c r="CY18" s="141">
        <f t="shared" si="49"/>
        <v>505416</v>
      </c>
      <c r="CZ18" s="141">
        <f t="shared" si="50"/>
        <v>0</v>
      </c>
      <c r="DA18" s="141">
        <f t="shared" si="51"/>
        <v>0</v>
      </c>
      <c r="DB18" s="141">
        <f t="shared" si="52"/>
        <v>493405</v>
      </c>
      <c r="DC18" s="141">
        <f t="shared" si="53"/>
        <v>0</v>
      </c>
      <c r="DD18" s="141">
        <f t="shared" si="54"/>
        <v>493405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1091514</v>
      </c>
    </row>
    <row r="19" spans="1:114" ht="12" customHeight="1">
      <c r="A19" s="142" t="s">
        <v>125</v>
      </c>
      <c r="B19" s="140" t="s">
        <v>421</v>
      </c>
      <c r="C19" s="142" t="s">
        <v>433</v>
      </c>
      <c r="D19" s="141">
        <f t="shared" si="6"/>
        <v>607736</v>
      </c>
      <c r="E19" s="141">
        <f t="shared" si="7"/>
        <v>357385</v>
      </c>
      <c r="F19" s="141">
        <v>0</v>
      </c>
      <c r="G19" s="141">
        <v>0</v>
      </c>
      <c r="H19" s="141">
        <v>0</v>
      </c>
      <c r="I19" s="141">
        <v>341217</v>
      </c>
      <c r="J19" s="141">
        <v>709070</v>
      </c>
      <c r="K19" s="141">
        <v>16168</v>
      </c>
      <c r="L19" s="141">
        <v>250351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607736</v>
      </c>
      <c r="W19" s="141">
        <f t="shared" si="11"/>
        <v>357385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341217</v>
      </c>
      <c r="AB19" s="141">
        <f t="shared" si="16"/>
        <v>709070</v>
      </c>
      <c r="AC19" s="141">
        <f t="shared" si="17"/>
        <v>16168</v>
      </c>
      <c r="AD19" s="141">
        <f t="shared" si="18"/>
        <v>250351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1023386</v>
      </c>
      <c r="AN19" s="141">
        <f t="shared" si="22"/>
        <v>201112</v>
      </c>
      <c r="AO19" s="141">
        <v>124206</v>
      </c>
      <c r="AP19" s="141">
        <v>0</v>
      </c>
      <c r="AQ19" s="141">
        <v>76906</v>
      </c>
      <c r="AR19" s="141">
        <v>0</v>
      </c>
      <c r="AS19" s="141">
        <f t="shared" si="23"/>
        <v>813888</v>
      </c>
      <c r="AT19" s="141">
        <v>0</v>
      </c>
      <c r="AU19" s="141">
        <v>792245</v>
      </c>
      <c r="AV19" s="141">
        <v>21643</v>
      </c>
      <c r="AW19" s="141">
        <v>0</v>
      </c>
      <c r="AX19" s="141">
        <f t="shared" si="24"/>
        <v>8386</v>
      </c>
      <c r="AY19" s="141">
        <v>0</v>
      </c>
      <c r="AZ19" s="141">
        <v>8386</v>
      </c>
      <c r="BA19" s="141">
        <v>0</v>
      </c>
      <c r="BB19" s="141">
        <v>0</v>
      </c>
      <c r="BC19" s="141"/>
      <c r="BD19" s="141">
        <v>0</v>
      </c>
      <c r="BE19" s="141">
        <v>293420</v>
      </c>
      <c r="BF19" s="141">
        <f t="shared" si="25"/>
        <v>1316806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1023386</v>
      </c>
      <c r="CR19" s="141">
        <f t="shared" si="42"/>
        <v>201112</v>
      </c>
      <c r="CS19" s="141">
        <f t="shared" si="43"/>
        <v>124206</v>
      </c>
      <c r="CT19" s="141">
        <f t="shared" si="44"/>
        <v>0</v>
      </c>
      <c r="CU19" s="141">
        <f t="shared" si="45"/>
        <v>76906</v>
      </c>
      <c r="CV19" s="141">
        <f t="shared" si="46"/>
        <v>0</v>
      </c>
      <c r="CW19" s="141">
        <f t="shared" si="47"/>
        <v>813888</v>
      </c>
      <c r="CX19" s="141">
        <f t="shared" si="48"/>
        <v>0</v>
      </c>
      <c r="CY19" s="141">
        <f t="shared" si="49"/>
        <v>792245</v>
      </c>
      <c r="CZ19" s="141">
        <f t="shared" si="50"/>
        <v>21643</v>
      </c>
      <c r="DA19" s="141">
        <f t="shared" si="51"/>
        <v>0</v>
      </c>
      <c r="DB19" s="141">
        <f t="shared" si="52"/>
        <v>8386</v>
      </c>
      <c r="DC19" s="141">
        <f t="shared" si="53"/>
        <v>0</v>
      </c>
      <c r="DD19" s="141">
        <f t="shared" si="54"/>
        <v>8386</v>
      </c>
      <c r="DE19" s="141">
        <f t="shared" si="55"/>
        <v>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293420</v>
      </c>
      <c r="DJ19" s="141">
        <f t="shared" si="60"/>
        <v>1316806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446</v>
      </c>
      <c r="B7" s="140" t="s">
        <v>408</v>
      </c>
      <c r="C7" s="139" t="s">
        <v>409</v>
      </c>
      <c r="D7" s="141">
        <f aca="true" t="shared" si="0" ref="D7:AD7">SUM(D8:D60)</f>
        <v>18793087.5</v>
      </c>
      <c r="E7" s="141">
        <f t="shared" si="0"/>
        <v>4678361.5</v>
      </c>
      <c r="F7" s="141">
        <f t="shared" si="0"/>
        <v>1935580.5</v>
      </c>
      <c r="G7" s="141">
        <f t="shared" si="0"/>
        <v>100</v>
      </c>
      <c r="H7" s="141">
        <f t="shared" si="0"/>
        <v>685300</v>
      </c>
      <c r="I7" s="141">
        <f t="shared" si="0"/>
        <v>1756836</v>
      </c>
      <c r="J7" s="141">
        <f t="shared" si="0"/>
        <v>5231582</v>
      </c>
      <c r="K7" s="141">
        <f t="shared" si="0"/>
        <v>300545</v>
      </c>
      <c r="L7" s="141">
        <f t="shared" si="0"/>
        <v>14114726</v>
      </c>
      <c r="M7" s="141">
        <f t="shared" si="0"/>
        <v>1228504</v>
      </c>
      <c r="N7" s="141">
        <f t="shared" si="0"/>
        <v>221037</v>
      </c>
      <c r="O7" s="141">
        <f t="shared" si="0"/>
        <v>3027</v>
      </c>
      <c r="P7" s="141">
        <f t="shared" si="0"/>
        <v>29430</v>
      </c>
      <c r="Q7" s="141">
        <f t="shared" si="0"/>
        <v>3100</v>
      </c>
      <c r="R7" s="141">
        <f t="shared" si="0"/>
        <v>93541</v>
      </c>
      <c r="S7" s="141">
        <f t="shared" si="0"/>
        <v>508932</v>
      </c>
      <c r="T7" s="141">
        <f t="shared" si="0"/>
        <v>91939</v>
      </c>
      <c r="U7" s="141">
        <f t="shared" si="0"/>
        <v>1007467</v>
      </c>
      <c r="V7" s="141">
        <f t="shared" si="0"/>
        <v>20021591.5</v>
      </c>
      <c r="W7" s="141">
        <f t="shared" si="0"/>
        <v>4899398.5</v>
      </c>
      <c r="X7" s="141">
        <f t="shared" si="0"/>
        <v>1938607.5</v>
      </c>
      <c r="Y7" s="141">
        <f t="shared" si="0"/>
        <v>29530</v>
      </c>
      <c r="Z7" s="141">
        <f t="shared" si="0"/>
        <v>688400</v>
      </c>
      <c r="AA7" s="141">
        <f t="shared" si="0"/>
        <v>1850377</v>
      </c>
      <c r="AB7" s="141">
        <f t="shared" si="0"/>
        <v>5740514</v>
      </c>
      <c r="AC7" s="141">
        <f t="shared" si="0"/>
        <v>392484</v>
      </c>
      <c r="AD7" s="141">
        <f t="shared" si="0"/>
        <v>15122193</v>
      </c>
    </row>
    <row r="8" spans="1:30" ht="12" customHeight="1">
      <c r="A8" s="142" t="s">
        <v>125</v>
      </c>
      <c r="B8" s="140" t="s">
        <v>326</v>
      </c>
      <c r="C8" s="142" t="s">
        <v>367</v>
      </c>
      <c r="D8" s="141">
        <f>SUM(E8,+L8)</f>
        <v>3485721</v>
      </c>
      <c r="E8" s="141">
        <f>+SUM(F8:I8,K8)</f>
        <v>611904</v>
      </c>
      <c r="F8" s="141">
        <v>90258</v>
      </c>
      <c r="G8" s="141">
        <v>0</v>
      </c>
      <c r="H8" s="141">
        <v>94400</v>
      </c>
      <c r="I8" s="141">
        <v>333910</v>
      </c>
      <c r="J8" s="141"/>
      <c r="K8" s="141">
        <v>93336</v>
      </c>
      <c r="L8" s="141">
        <v>2873817</v>
      </c>
      <c r="M8" s="141">
        <f>SUM(N8,+U8)</f>
        <v>99261</v>
      </c>
      <c r="N8" s="141">
        <f>+SUM(O8:R8,T8)</f>
        <v>23134</v>
      </c>
      <c r="O8" s="141">
        <v>0</v>
      </c>
      <c r="P8" s="141">
        <v>0</v>
      </c>
      <c r="Q8" s="141">
        <v>0</v>
      </c>
      <c r="R8" s="141">
        <v>17320</v>
      </c>
      <c r="S8" s="141"/>
      <c r="T8" s="141">
        <v>5814</v>
      </c>
      <c r="U8" s="141">
        <v>76127</v>
      </c>
      <c r="V8" s="141">
        <f aca="true" t="shared" si="1" ref="V8:AD8">+SUM(D8,M8)</f>
        <v>3584982</v>
      </c>
      <c r="W8" s="141">
        <f t="shared" si="1"/>
        <v>635038</v>
      </c>
      <c r="X8" s="141">
        <f t="shared" si="1"/>
        <v>90258</v>
      </c>
      <c r="Y8" s="141">
        <f t="shared" si="1"/>
        <v>0</v>
      </c>
      <c r="Z8" s="141">
        <f t="shared" si="1"/>
        <v>94400</v>
      </c>
      <c r="AA8" s="141">
        <f t="shared" si="1"/>
        <v>351230</v>
      </c>
      <c r="AB8" s="141">
        <f t="shared" si="1"/>
        <v>0</v>
      </c>
      <c r="AC8" s="141">
        <f t="shared" si="1"/>
        <v>99150</v>
      </c>
      <c r="AD8" s="141">
        <f t="shared" si="1"/>
        <v>2949944</v>
      </c>
    </row>
    <row r="9" spans="1:30" ht="12" customHeight="1">
      <c r="A9" s="142" t="s">
        <v>125</v>
      </c>
      <c r="B9" s="140" t="s">
        <v>327</v>
      </c>
      <c r="C9" s="142" t="s">
        <v>368</v>
      </c>
      <c r="D9" s="141">
        <f aca="true" t="shared" si="2" ref="D9:D60">SUM(E9,+L9)</f>
        <v>722496</v>
      </c>
      <c r="E9" s="141">
        <f aca="true" t="shared" si="3" ref="E9:E60">+SUM(F9:I9,K9)</f>
        <v>100400</v>
      </c>
      <c r="F9" s="141">
        <v>0</v>
      </c>
      <c r="G9" s="141">
        <v>0</v>
      </c>
      <c r="H9" s="141">
        <v>0</v>
      </c>
      <c r="I9" s="141">
        <v>100400</v>
      </c>
      <c r="J9" s="141"/>
      <c r="K9" s="141">
        <v>0</v>
      </c>
      <c r="L9" s="141">
        <v>622096</v>
      </c>
      <c r="M9" s="141">
        <f aca="true" t="shared" si="4" ref="M9:M60">SUM(N9,+U9)</f>
        <v>74857</v>
      </c>
      <c r="N9" s="141">
        <f aca="true" t="shared" si="5" ref="N9:N60">+SUM(O9:R9,T9)</f>
        <v>10</v>
      </c>
      <c r="O9" s="141">
        <v>0</v>
      </c>
      <c r="P9" s="141">
        <v>0</v>
      </c>
      <c r="Q9" s="141">
        <v>0</v>
      </c>
      <c r="R9" s="141">
        <v>10</v>
      </c>
      <c r="S9" s="141"/>
      <c r="T9" s="141">
        <v>0</v>
      </c>
      <c r="U9" s="141">
        <v>74847</v>
      </c>
      <c r="V9" s="141">
        <f aca="true" t="shared" si="6" ref="V9:V60">+SUM(D9,M9)</f>
        <v>797353</v>
      </c>
      <c r="W9" s="141">
        <f aca="true" t="shared" si="7" ref="W9:W60">+SUM(E9,N9)</f>
        <v>100410</v>
      </c>
      <c r="X9" s="141">
        <f aca="true" t="shared" si="8" ref="X9:X60">+SUM(F9,O9)</f>
        <v>0</v>
      </c>
      <c r="Y9" s="141">
        <f aca="true" t="shared" si="9" ref="Y9:Y60">+SUM(G9,P9)</f>
        <v>0</v>
      </c>
      <c r="Z9" s="141">
        <f aca="true" t="shared" si="10" ref="Z9:Z60">+SUM(H9,Q9)</f>
        <v>0</v>
      </c>
      <c r="AA9" s="141">
        <f aca="true" t="shared" si="11" ref="AA9:AA60">+SUM(I9,R9)</f>
        <v>100410</v>
      </c>
      <c r="AB9" s="141">
        <f aca="true" t="shared" si="12" ref="AB9:AB60">+SUM(J9,S9)</f>
        <v>0</v>
      </c>
      <c r="AC9" s="141">
        <f aca="true" t="shared" si="13" ref="AC9:AC60">+SUM(K9,T9)</f>
        <v>0</v>
      </c>
      <c r="AD9" s="141">
        <f aca="true" t="shared" si="14" ref="AD9:AD60">+SUM(L9,U9)</f>
        <v>696943</v>
      </c>
    </row>
    <row r="10" spans="1:30" ht="12" customHeight="1">
      <c r="A10" s="142" t="s">
        <v>125</v>
      </c>
      <c r="B10" s="140" t="s">
        <v>328</v>
      </c>
      <c r="C10" s="142" t="s">
        <v>369</v>
      </c>
      <c r="D10" s="141">
        <f t="shared" si="2"/>
        <v>517602</v>
      </c>
      <c r="E10" s="141">
        <f t="shared" si="3"/>
        <v>74694</v>
      </c>
      <c r="F10" s="141">
        <v>0</v>
      </c>
      <c r="G10" s="141">
        <v>0</v>
      </c>
      <c r="H10" s="141">
        <v>0</v>
      </c>
      <c r="I10" s="141">
        <v>74680</v>
      </c>
      <c r="J10" s="141"/>
      <c r="K10" s="141">
        <v>14</v>
      </c>
      <c r="L10" s="141">
        <v>442908</v>
      </c>
      <c r="M10" s="141">
        <f t="shared" si="4"/>
        <v>26938</v>
      </c>
      <c r="N10" s="141">
        <f t="shared" si="5"/>
        <v>3592</v>
      </c>
      <c r="O10" s="141">
        <v>0</v>
      </c>
      <c r="P10" s="141">
        <v>0</v>
      </c>
      <c r="Q10" s="141">
        <v>0</v>
      </c>
      <c r="R10" s="141">
        <v>3566</v>
      </c>
      <c r="S10" s="141"/>
      <c r="T10" s="141">
        <v>26</v>
      </c>
      <c r="U10" s="141">
        <v>23346</v>
      </c>
      <c r="V10" s="141">
        <f t="shared" si="6"/>
        <v>544540</v>
      </c>
      <c r="W10" s="141">
        <f t="shared" si="7"/>
        <v>78286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78246</v>
      </c>
      <c r="AB10" s="141">
        <f t="shared" si="12"/>
        <v>0</v>
      </c>
      <c r="AC10" s="141">
        <f t="shared" si="13"/>
        <v>40</v>
      </c>
      <c r="AD10" s="141">
        <f t="shared" si="14"/>
        <v>466254</v>
      </c>
    </row>
    <row r="11" spans="1:30" ht="12" customHeight="1">
      <c r="A11" s="142" t="s">
        <v>125</v>
      </c>
      <c r="B11" s="140" t="s">
        <v>329</v>
      </c>
      <c r="C11" s="142" t="s">
        <v>370</v>
      </c>
      <c r="D11" s="141">
        <f t="shared" si="2"/>
        <v>963692</v>
      </c>
      <c r="E11" s="141">
        <f t="shared" si="3"/>
        <v>167938</v>
      </c>
      <c r="F11" s="141">
        <v>0</v>
      </c>
      <c r="G11" s="141">
        <v>100</v>
      </c>
      <c r="H11" s="141">
        <v>0</v>
      </c>
      <c r="I11" s="141">
        <v>126415</v>
      </c>
      <c r="J11" s="141"/>
      <c r="K11" s="141">
        <v>41423</v>
      </c>
      <c r="L11" s="141">
        <v>795754</v>
      </c>
      <c r="M11" s="141">
        <f t="shared" si="4"/>
        <v>6642</v>
      </c>
      <c r="N11" s="141">
        <f t="shared" si="5"/>
        <v>5129</v>
      </c>
      <c r="O11" s="141">
        <v>0</v>
      </c>
      <c r="P11" s="141">
        <v>0</v>
      </c>
      <c r="Q11" s="141">
        <v>0</v>
      </c>
      <c r="R11" s="141">
        <v>5129</v>
      </c>
      <c r="S11" s="141"/>
      <c r="T11" s="141">
        <v>0</v>
      </c>
      <c r="U11" s="141">
        <v>1513</v>
      </c>
      <c r="V11" s="141">
        <f t="shared" si="6"/>
        <v>970334</v>
      </c>
      <c r="W11" s="141">
        <f t="shared" si="7"/>
        <v>173067</v>
      </c>
      <c r="X11" s="141">
        <f t="shared" si="8"/>
        <v>0</v>
      </c>
      <c r="Y11" s="141">
        <f t="shared" si="9"/>
        <v>100</v>
      </c>
      <c r="Z11" s="141">
        <f t="shared" si="10"/>
        <v>0</v>
      </c>
      <c r="AA11" s="141">
        <f t="shared" si="11"/>
        <v>131544</v>
      </c>
      <c r="AB11" s="141">
        <f t="shared" si="12"/>
        <v>0</v>
      </c>
      <c r="AC11" s="141">
        <f t="shared" si="13"/>
        <v>41423</v>
      </c>
      <c r="AD11" s="141">
        <f t="shared" si="14"/>
        <v>797267</v>
      </c>
    </row>
    <row r="12" spans="1:30" ht="12" customHeight="1">
      <c r="A12" s="142" t="s">
        <v>125</v>
      </c>
      <c r="B12" s="140" t="s">
        <v>330</v>
      </c>
      <c r="C12" s="142" t="s">
        <v>371</v>
      </c>
      <c r="D12" s="141">
        <f t="shared" si="2"/>
        <v>385754</v>
      </c>
      <c r="E12" s="141">
        <f t="shared" si="3"/>
        <v>112869</v>
      </c>
      <c r="F12" s="141">
        <v>73710</v>
      </c>
      <c r="G12" s="141">
        <v>0</v>
      </c>
      <c r="H12" s="141">
        <v>0</v>
      </c>
      <c r="I12" s="141">
        <v>39159</v>
      </c>
      <c r="J12" s="141"/>
      <c r="K12" s="141">
        <v>0</v>
      </c>
      <c r="L12" s="141">
        <v>272885</v>
      </c>
      <c r="M12" s="141">
        <f t="shared" si="4"/>
        <v>36100</v>
      </c>
      <c r="N12" s="141">
        <f t="shared" si="5"/>
        <v>17272</v>
      </c>
      <c r="O12" s="141">
        <v>0</v>
      </c>
      <c r="P12" s="141">
        <v>0</v>
      </c>
      <c r="Q12" s="141">
        <v>0</v>
      </c>
      <c r="R12" s="141">
        <v>4042</v>
      </c>
      <c r="S12" s="141"/>
      <c r="T12" s="141">
        <v>13230</v>
      </c>
      <c r="U12" s="141">
        <v>18828</v>
      </c>
      <c r="V12" s="141">
        <f t="shared" si="6"/>
        <v>421854</v>
      </c>
      <c r="W12" s="141">
        <f t="shared" si="7"/>
        <v>130141</v>
      </c>
      <c r="X12" s="141">
        <f t="shared" si="8"/>
        <v>73710</v>
      </c>
      <c r="Y12" s="141">
        <f t="shared" si="9"/>
        <v>0</v>
      </c>
      <c r="Z12" s="141">
        <f t="shared" si="10"/>
        <v>0</v>
      </c>
      <c r="AA12" s="141">
        <f t="shared" si="11"/>
        <v>43201</v>
      </c>
      <c r="AB12" s="141">
        <f t="shared" si="12"/>
        <v>0</v>
      </c>
      <c r="AC12" s="141">
        <f t="shared" si="13"/>
        <v>13230</v>
      </c>
      <c r="AD12" s="141">
        <f t="shared" si="14"/>
        <v>291713</v>
      </c>
    </row>
    <row r="13" spans="1:30" ht="12" customHeight="1">
      <c r="A13" s="142" t="s">
        <v>125</v>
      </c>
      <c r="B13" s="140" t="s">
        <v>331</v>
      </c>
      <c r="C13" s="142" t="s">
        <v>372</v>
      </c>
      <c r="D13" s="141">
        <f t="shared" si="2"/>
        <v>437929</v>
      </c>
      <c r="E13" s="141">
        <f t="shared" si="3"/>
        <v>49411</v>
      </c>
      <c r="F13" s="141">
        <v>0</v>
      </c>
      <c r="G13" s="141">
        <v>0</v>
      </c>
      <c r="H13" s="141">
        <v>0</v>
      </c>
      <c r="I13" s="141">
        <v>49388</v>
      </c>
      <c r="J13" s="141"/>
      <c r="K13" s="141">
        <v>23</v>
      </c>
      <c r="L13" s="141">
        <v>388518</v>
      </c>
      <c r="M13" s="141">
        <f t="shared" si="4"/>
        <v>53358</v>
      </c>
      <c r="N13" s="141">
        <f t="shared" si="5"/>
        <v>12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12</v>
      </c>
      <c r="U13" s="141">
        <v>53346</v>
      </c>
      <c r="V13" s="141">
        <f t="shared" si="6"/>
        <v>491287</v>
      </c>
      <c r="W13" s="141">
        <f t="shared" si="7"/>
        <v>49423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49388</v>
      </c>
      <c r="AB13" s="141">
        <f t="shared" si="12"/>
        <v>0</v>
      </c>
      <c r="AC13" s="141">
        <f t="shared" si="13"/>
        <v>35</v>
      </c>
      <c r="AD13" s="141">
        <f t="shared" si="14"/>
        <v>441864</v>
      </c>
    </row>
    <row r="14" spans="1:30" ht="12" customHeight="1">
      <c r="A14" s="142" t="s">
        <v>125</v>
      </c>
      <c r="B14" s="140" t="s">
        <v>332</v>
      </c>
      <c r="C14" s="142" t="s">
        <v>373</v>
      </c>
      <c r="D14" s="141">
        <f t="shared" si="2"/>
        <v>1280579</v>
      </c>
      <c r="E14" s="141">
        <f t="shared" si="3"/>
        <v>125852</v>
      </c>
      <c r="F14" s="141">
        <v>0</v>
      </c>
      <c r="G14" s="141">
        <v>0</v>
      </c>
      <c r="H14" s="141">
        <v>0</v>
      </c>
      <c r="I14" s="141">
        <v>125852</v>
      </c>
      <c r="J14" s="141"/>
      <c r="K14" s="141">
        <v>0</v>
      </c>
      <c r="L14" s="141">
        <v>1154727</v>
      </c>
      <c r="M14" s="141">
        <f t="shared" si="4"/>
        <v>53724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53724</v>
      </c>
      <c r="V14" s="141">
        <f t="shared" si="6"/>
        <v>1334303</v>
      </c>
      <c r="W14" s="141">
        <f t="shared" si="7"/>
        <v>125852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125852</v>
      </c>
      <c r="AB14" s="141">
        <f t="shared" si="12"/>
        <v>0</v>
      </c>
      <c r="AC14" s="141">
        <f t="shared" si="13"/>
        <v>0</v>
      </c>
      <c r="AD14" s="141">
        <f t="shared" si="14"/>
        <v>1208451</v>
      </c>
    </row>
    <row r="15" spans="1:30" ht="12" customHeight="1">
      <c r="A15" s="142" t="s">
        <v>125</v>
      </c>
      <c r="B15" s="140" t="s">
        <v>333</v>
      </c>
      <c r="C15" s="142" t="s">
        <v>374</v>
      </c>
      <c r="D15" s="141">
        <f t="shared" si="2"/>
        <v>397163</v>
      </c>
      <c r="E15" s="141">
        <f t="shared" si="3"/>
        <v>53832</v>
      </c>
      <c r="F15" s="141">
        <v>0</v>
      </c>
      <c r="G15" s="141">
        <v>0</v>
      </c>
      <c r="H15" s="141">
        <v>0</v>
      </c>
      <c r="I15" s="141">
        <v>52965</v>
      </c>
      <c r="J15" s="141"/>
      <c r="K15" s="141">
        <v>867</v>
      </c>
      <c r="L15" s="141">
        <v>343331</v>
      </c>
      <c r="M15" s="141">
        <f t="shared" si="4"/>
        <v>50836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50836</v>
      </c>
      <c r="V15" s="141">
        <f t="shared" si="6"/>
        <v>447999</v>
      </c>
      <c r="W15" s="141">
        <f t="shared" si="7"/>
        <v>53832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52965</v>
      </c>
      <c r="AB15" s="141">
        <f t="shared" si="12"/>
        <v>0</v>
      </c>
      <c r="AC15" s="141">
        <f t="shared" si="13"/>
        <v>867</v>
      </c>
      <c r="AD15" s="141">
        <f t="shared" si="14"/>
        <v>394167</v>
      </c>
    </row>
    <row r="16" spans="1:30" ht="12" customHeight="1">
      <c r="A16" s="142" t="s">
        <v>125</v>
      </c>
      <c r="B16" s="140" t="s">
        <v>334</v>
      </c>
      <c r="C16" s="142" t="s">
        <v>375</v>
      </c>
      <c r="D16" s="141">
        <f t="shared" si="2"/>
        <v>993525</v>
      </c>
      <c r="E16" s="141">
        <f t="shared" si="3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993525</v>
      </c>
      <c r="M16" s="141">
        <f t="shared" si="4"/>
        <v>83127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83127</v>
      </c>
      <c r="V16" s="141">
        <f t="shared" si="6"/>
        <v>1076652</v>
      </c>
      <c r="W16" s="141">
        <f t="shared" si="7"/>
        <v>0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0</v>
      </c>
      <c r="AB16" s="141">
        <f t="shared" si="12"/>
        <v>0</v>
      </c>
      <c r="AC16" s="141">
        <f t="shared" si="13"/>
        <v>0</v>
      </c>
      <c r="AD16" s="141">
        <f t="shared" si="14"/>
        <v>1076652</v>
      </c>
    </row>
    <row r="17" spans="1:30" ht="12" customHeight="1">
      <c r="A17" s="142" t="s">
        <v>125</v>
      </c>
      <c r="B17" s="140" t="s">
        <v>335</v>
      </c>
      <c r="C17" s="142" t="s">
        <v>376</v>
      </c>
      <c r="D17" s="141">
        <f t="shared" si="2"/>
        <v>516346</v>
      </c>
      <c r="E17" s="141">
        <f t="shared" si="3"/>
        <v>42290</v>
      </c>
      <c r="F17" s="141">
        <v>10867</v>
      </c>
      <c r="G17" s="141">
        <v>0</v>
      </c>
      <c r="H17" s="141">
        <v>0</v>
      </c>
      <c r="I17" s="141">
        <v>20789</v>
      </c>
      <c r="J17" s="141"/>
      <c r="K17" s="141">
        <v>10634</v>
      </c>
      <c r="L17" s="141">
        <v>474056</v>
      </c>
      <c r="M17" s="141">
        <f t="shared" si="4"/>
        <v>31701</v>
      </c>
      <c r="N17" s="141">
        <f t="shared" si="5"/>
        <v>3128</v>
      </c>
      <c r="O17" s="141">
        <v>0</v>
      </c>
      <c r="P17" s="141">
        <v>0</v>
      </c>
      <c r="Q17" s="141">
        <v>0</v>
      </c>
      <c r="R17" s="141">
        <v>3128</v>
      </c>
      <c r="S17" s="141"/>
      <c r="T17" s="141">
        <v>0</v>
      </c>
      <c r="U17" s="141">
        <v>28573</v>
      </c>
      <c r="V17" s="141">
        <f t="shared" si="6"/>
        <v>548047</v>
      </c>
      <c r="W17" s="141">
        <f t="shared" si="7"/>
        <v>45418</v>
      </c>
      <c r="X17" s="141">
        <f t="shared" si="8"/>
        <v>10867</v>
      </c>
      <c r="Y17" s="141">
        <f t="shared" si="9"/>
        <v>0</v>
      </c>
      <c r="Z17" s="141">
        <f t="shared" si="10"/>
        <v>0</v>
      </c>
      <c r="AA17" s="141">
        <f t="shared" si="11"/>
        <v>23917</v>
      </c>
      <c r="AB17" s="141">
        <f t="shared" si="12"/>
        <v>0</v>
      </c>
      <c r="AC17" s="141">
        <f t="shared" si="13"/>
        <v>10634</v>
      </c>
      <c r="AD17" s="141">
        <f t="shared" si="14"/>
        <v>502629</v>
      </c>
    </row>
    <row r="18" spans="1:30" ht="12" customHeight="1">
      <c r="A18" s="142" t="s">
        <v>125</v>
      </c>
      <c r="B18" s="140" t="s">
        <v>336</v>
      </c>
      <c r="C18" s="142" t="s">
        <v>377</v>
      </c>
      <c r="D18" s="141">
        <f t="shared" si="2"/>
        <v>309836</v>
      </c>
      <c r="E18" s="141">
        <f t="shared" si="3"/>
        <v>33899</v>
      </c>
      <c r="F18" s="141">
        <v>0</v>
      </c>
      <c r="G18" s="141">
        <v>0</v>
      </c>
      <c r="H18" s="141">
        <v>0</v>
      </c>
      <c r="I18" s="141">
        <v>33846</v>
      </c>
      <c r="J18" s="141"/>
      <c r="K18" s="141">
        <v>53</v>
      </c>
      <c r="L18" s="141">
        <v>275937</v>
      </c>
      <c r="M18" s="141">
        <f t="shared" si="4"/>
        <v>33959</v>
      </c>
      <c r="N18" s="141">
        <f t="shared" si="5"/>
        <v>3406</v>
      </c>
      <c r="O18" s="141">
        <v>2363</v>
      </c>
      <c r="P18" s="141">
        <v>1016</v>
      </c>
      <c r="Q18" s="141">
        <v>0</v>
      </c>
      <c r="R18" s="141">
        <v>0</v>
      </c>
      <c r="S18" s="141"/>
      <c r="T18" s="141">
        <v>27</v>
      </c>
      <c r="U18" s="141">
        <v>30553</v>
      </c>
      <c r="V18" s="141">
        <f t="shared" si="6"/>
        <v>343795</v>
      </c>
      <c r="W18" s="141">
        <f t="shared" si="7"/>
        <v>37305</v>
      </c>
      <c r="X18" s="141">
        <f t="shared" si="8"/>
        <v>2363</v>
      </c>
      <c r="Y18" s="141">
        <f t="shared" si="9"/>
        <v>1016</v>
      </c>
      <c r="Z18" s="141">
        <f t="shared" si="10"/>
        <v>0</v>
      </c>
      <c r="AA18" s="141">
        <f t="shared" si="11"/>
        <v>33846</v>
      </c>
      <c r="AB18" s="141">
        <f t="shared" si="12"/>
        <v>0</v>
      </c>
      <c r="AC18" s="141">
        <f t="shared" si="13"/>
        <v>80</v>
      </c>
      <c r="AD18" s="141">
        <f t="shared" si="14"/>
        <v>306490</v>
      </c>
    </row>
    <row r="19" spans="1:30" ht="12" customHeight="1">
      <c r="A19" s="142" t="s">
        <v>125</v>
      </c>
      <c r="B19" s="140" t="s">
        <v>337</v>
      </c>
      <c r="C19" s="142" t="s">
        <v>378</v>
      </c>
      <c r="D19" s="141">
        <f t="shared" si="2"/>
        <v>53038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53038</v>
      </c>
      <c r="M19" s="141">
        <f t="shared" si="4"/>
        <v>5040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5040</v>
      </c>
      <c r="V19" s="141">
        <f t="shared" si="6"/>
        <v>58078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58078</v>
      </c>
    </row>
    <row r="20" spans="1:30" ht="12" customHeight="1">
      <c r="A20" s="142" t="s">
        <v>125</v>
      </c>
      <c r="B20" s="140" t="s">
        <v>338</v>
      </c>
      <c r="C20" s="142" t="s">
        <v>379</v>
      </c>
      <c r="D20" s="141">
        <f t="shared" si="2"/>
        <v>39126</v>
      </c>
      <c r="E20" s="141">
        <f t="shared" si="3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39126</v>
      </c>
      <c r="M20" s="141">
        <f t="shared" si="4"/>
        <v>4410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4410</v>
      </c>
      <c r="V20" s="141">
        <f t="shared" si="6"/>
        <v>43536</v>
      </c>
      <c r="W20" s="141">
        <f t="shared" si="7"/>
        <v>0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0</v>
      </c>
      <c r="AB20" s="141">
        <f t="shared" si="12"/>
        <v>0</v>
      </c>
      <c r="AC20" s="141">
        <f t="shared" si="13"/>
        <v>0</v>
      </c>
      <c r="AD20" s="141">
        <f t="shared" si="14"/>
        <v>43536</v>
      </c>
    </row>
    <row r="21" spans="1:30" ht="12" customHeight="1">
      <c r="A21" s="142" t="s">
        <v>125</v>
      </c>
      <c r="B21" s="140" t="s">
        <v>339</v>
      </c>
      <c r="C21" s="142" t="s">
        <v>380</v>
      </c>
      <c r="D21" s="141">
        <f t="shared" si="2"/>
        <v>26777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26777</v>
      </c>
      <c r="M21" s="141">
        <f t="shared" si="4"/>
        <v>3780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3780</v>
      </c>
      <c r="V21" s="141">
        <f t="shared" si="6"/>
        <v>30557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30557</v>
      </c>
    </row>
    <row r="22" spans="1:30" ht="12" customHeight="1">
      <c r="A22" s="142" t="s">
        <v>125</v>
      </c>
      <c r="B22" s="140" t="s">
        <v>340</v>
      </c>
      <c r="C22" s="142" t="s">
        <v>381</v>
      </c>
      <c r="D22" s="141">
        <f t="shared" si="2"/>
        <v>71474</v>
      </c>
      <c r="E22" s="141">
        <f t="shared" si="3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71474</v>
      </c>
      <c r="M22" s="141">
        <f t="shared" si="4"/>
        <v>18062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18062</v>
      </c>
      <c r="V22" s="141">
        <f t="shared" si="6"/>
        <v>89536</v>
      </c>
      <c r="W22" s="141">
        <f t="shared" si="7"/>
        <v>0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0</v>
      </c>
      <c r="AD22" s="141">
        <f t="shared" si="14"/>
        <v>89536</v>
      </c>
    </row>
    <row r="23" spans="1:30" ht="12" customHeight="1">
      <c r="A23" s="142" t="s">
        <v>125</v>
      </c>
      <c r="B23" s="140" t="s">
        <v>341</v>
      </c>
      <c r="C23" s="142" t="s">
        <v>382</v>
      </c>
      <c r="D23" s="141">
        <f t="shared" si="2"/>
        <v>81903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81903</v>
      </c>
      <c r="M23" s="141">
        <f t="shared" si="4"/>
        <v>24531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24531</v>
      </c>
      <c r="V23" s="141">
        <f t="shared" si="6"/>
        <v>106434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106434</v>
      </c>
    </row>
    <row r="24" spans="1:30" ht="12" customHeight="1">
      <c r="A24" s="142" t="s">
        <v>125</v>
      </c>
      <c r="B24" s="140" t="s">
        <v>342</v>
      </c>
      <c r="C24" s="142" t="s">
        <v>383</v>
      </c>
      <c r="D24" s="141">
        <f t="shared" si="2"/>
        <v>158433</v>
      </c>
      <c r="E24" s="141">
        <f t="shared" si="3"/>
        <v>33512</v>
      </c>
      <c r="F24" s="141">
        <v>0</v>
      </c>
      <c r="G24" s="141">
        <v>0</v>
      </c>
      <c r="H24" s="141">
        <v>0</v>
      </c>
      <c r="I24" s="141">
        <v>32375</v>
      </c>
      <c r="J24" s="141"/>
      <c r="K24" s="141">
        <v>1137</v>
      </c>
      <c r="L24" s="141">
        <v>124921</v>
      </c>
      <c r="M24" s="141">
        <f t="shared" si="4"/>
        <v>45882</v>
      </c>
      <c r="N24" s="141">
        <f t="shared" si="5"/>
        <v>5428</v>
      </c>
      <c r="O24" s="141">
        <v>0</v>
      </c>
      <c r="P24" s="141">
        <v>0</v>
      </c>
      <c r="Q24" s="141">
        <v>0</v>
      </c>
      <c r="R24" s="141">
        <v>5428</v>
      </c>
      <c r="S24" s="141"/>
      <c r="T24" s="141">
        <v>0</v>
      </c>
      <c r="U24" s="141">
        <v>40454</v>
      </c>
      <c r="V24" s="141">
        <f t="shared" si="6"/>
        <v>204315</v>
      </c>
      <c r="W24" s="141">
        <f t="shared" si="7"/>
        <v>38940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37803</v>
      </c>
      <c r="AB24" s="141">
        <f t="shared" si="12"/>
        <v>0</v>
      </c>
      <c r="AC24" s="141">
        <f t="shared" si="13"/>
        <v>1137</v>
      </c>
      <c r="AD24" s="141">
        <f t="shared" si="14"/>
        <v>165375</v>
      </c>
    </row>
    <row r="25" spans="1:30" ht="12" customHeight="1">
      <c r="A25" s="142" t="s">
        <v>125</v>
      </c>
      <c r="B25" s="140" t="s">
        <v>343</v>
      </c>
      <c r="C25" s="142" t="s">
        <v>384</v>
      </c>
      <c r="D25" s="141">
        <f t="shared" si="2"/>
        <v>77375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77375</v>
      </c>
      <c r="M25" s="141">
        <f t="shared" si="4"/>
        <v>3005</v>
      </c>
      <c r="N25" s="141">
        <f t="shared" si="5"/>
        <v>979</v>
      </c>
      <c r="O25" s="141">
        <v>664</v>
      </c>
      <c r="P25" s="141">
        <v>315</v>
      </c>
      <c r="Q25" s="141">
        <v>0</v>
      </c>
      <c r="R25" s="141">
        <v>0</v>
      </c>
      <c r="S25" s="141"/>
      <c r="T25" s="141">
        <v>0</v>
      </c>
      <c r="U25" s="141">
        <v>2026</v>
      </c>
      <c r="V25" s="141">
        <f t="shared" si="6"/>
        <v>80380</v>
      </c>
      <c r="W25" s="141">
        <f t="shared" si="7"/>
        <v>979</v>
      </c>
      <c r="X25" s="141">
        <f t="shared" si="8"/>
        <v>664</v>
      </c>
      <c r="Y25" s="141">
        <f t="shared" si="9"/>
        <v>315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0</v>
      </c>
      <c r="AD25" s="141">
        <f t="shared" si="14"/>
        <v>79401</v>
      </c>
    </row>
    <row r="26" spans="1:30" ht="12" customHeight="1">
      <c r="A26" s="142" t="s">
        <v>125</v>
      </c>
      <c r="B26" s="140" t="s">
        <v>344</v>
      </c>
      <c r="C26" s="142" t="s">
        <v>385</v>
      </c>
      <c r="D26" s="141">
        <f t="shared" si="2"/>
        <v>102510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102510</v>
      </c>
      <c r="M26" s="141">
        <f t="shared" si="4"/>
        <v>29653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29653</v>
      </c>
      <c r="V26" s="141">
        <f t="shared" si="6"/>
        <v>132163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132163</v>
      </c>
    </row>
    <row r="27" spans="1:30" ht="12" customHeight="1">
      <c r="A27" s="142" t="s">
        <v>125</v>
      </c>
      <c r="B27" s="140" t="s">
        <v>345</v>
      </c>
      <c r="C27" s="142" t="s">
        <v>386</v>
      </c>
      <c r="D27" s="141">
        <f t="shared" si="2"/>
        <v>53922</v>
      </c>
      <c r="E27" s="141">
        <f t="shared" si="3"/>
        <v>1700</v>
      </c>
      <c r="F27" s="141">
        <v>0</v>
      </c>
      <c r="G27" s="141">
        <v>0</v>
      </c>
      <c r="H27" s="141">
        <v>0</v>
      </c>
      <c r="I27" s="141">
        <v>1700</v>
      </c>
      <c r="J27" s="141"/>
      <c r="K27" s="141">
        <v>0</v>
      </c>
      <c r="L27" s="141">
        <v>52222</v>
      </c>
      <c r="M27" s="141">
        <f t="shared" si="4"/>
        <v>0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0</v>
      </c>
      <c r="V27" s="141">
        <f t="shared" si="6"/>
        <v>53922</v>
      </c>
      <c r="W27" s="141">
        <f t="shared" si="7"/>
        <v>1700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1700</v>
      </c>
      <c r="AB27" s="141">
        <f t="shared" si="12"/>
        <v>0</v>
      </c>
      <c r="AC27" s="141">
        <f t="shared" si="13"/>
        <v>0</v>
      </c>
      <c r="AD27" s="141">
        <f t="shared" si="14"/>
        <v>52222</v>
      </c>
    </row>
    <row r="28" spans="1:30" ht="12" customHeight="1">
      <c r="A28" s="142" t="s">
        <v>125</v>
      </c>
      <c r="B28" s="140" t="s">
        <v>346</v>
      </c>
      <c r="C28" s="142" t="s">
        <v>387</v>
      </c>
      <c r="D28" s="141">
        <f t="shared" si="2"/>
        <v>312408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312408</v>
      </c>
      <c r="M28" s="141">
        <f t="shared" si="4"/>
        <v>35295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35295</v>
      </c>
      <c r="V28" s="141">
        <f t="shared" si="6"/>
        <v>347703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347703</v>
      </c>
    </row>
    <row r="29" spans="1:30" ht="12" customHeight="1">
      <c r="A29" s="142" t="s">
        <v>125</v>
      </c>
      <c r="B29" s="140" t="s">
        <v>347</v>
      </c>
      <c r="C29" s="142" t="s">
        <v>388</v>
      </c>
      <c r="D29" s="141">
        <f t="shared" si="2"/>
        <v>125289</v>
      </c>
      <c r="E29" s="141">
        <f t="shared" si="3"/>
        <v>17875</v>
      </c>
      <c r="F29" s="141">
        <v>0</v>
      </c>
      <c r="G29" s="141">
        <v>0</v>
      </c>
      <c r="H29" s="141">
        <v>0</v>
      </c>
      <c r="I29" s="141">
        <v>17875</v>
      </c>
      <c r="J29" s="141"/>
      <c r="K29" s="141">
        <v>0</v>
      </c>
      <c r="L29" s="141">
        <v>107414</v>
      </c>
      <c r="M29" s="141">
        <f t="shared" si="4"/>
        <v>2915</v>
      </c>
      <c r="N29" s="141">
        <f t="shared" si="5"/>
        <v>17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17</v>
      </c>
      <c r="U29" s="141">
        <v>2898</v>
      </c>
      <c r="V29" s="141">
        <f t="shared" si="6"/>
        <v>128204</v>
      </c>
      <c r="W29" s="141">
        <f t="shared" si="7"/>
        <v>17892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17875</v>
      </c>
      <c r="AB29" s="141">
        <f t="shared" si="12"/>
        <v>0</v>
      </c>
      <c r="AC29" s="141">
        <f t="shared" si="13"/>
        <v>17</v>
      </c>
      <c r="AD29" s="141">
        <f t="shared" si="14"/>
        <v>110312</v>
      </c>
    </row>
    <row r="30" spans="1:30" ht="12" customHeight="1">
      <c r="A30" s="142" t="s">
        <v>125</v>
      </c>
      <c r="B30" s="140" t="s">
        <v>348</v>
      </c>
      <c r="C30" s="142" t="s">
        <v>389</v>
      </c>
      <c r="D30" s="141">
        <f t="shared" si="2"/>
        <v>411572</v>
      </c>
      <c r="E30" s="141">
        <f t="shared" si="3"/>
        <v>30902</v>
      </c>
      <c r="F30" s="141">
        <v>0</v>
      </c>
      <c r="G30" s="141">
        <v>0</v>
      </c>
      <c r="H30" s="141">
        <v>0</v>
      </c>
      <c r="I30" s="141">
        <v>30902</v>
      </c>
      <c r="J30" s="141"/>
      <c r="K30" s="141">
        <v>0</v>
      </c>
      <c r="L30" s="141">
        <v>380670</v>
      </c>
      <c r="M30" s="141">
        <f t="shared" si="4"/>
        <v>17287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17287</v>
      </c>
      <c r="V30" s="141">
        <f t="shared" si="6"/>
        <v>428859</v>
      </c>
      <c r="W30" s="141">
        <f t="shared" si="7"/>
        <v>30902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30902</v>
      </c>
      <c r="AB30" s="141">
        <f t="shared" si="12"/>
        <v>0</v>
      </c>
      <c r="AC30" s="141">
        <f t="shared" si="13"/>
        <v>0</v>
      </c>
      <c r="AD30" s="141">
        <f t="shared" si="14"/>
        <v>397957</v>
      </c>
    </row>
    <row r="31" spans="1:30" ht="12" customHeight="1">
      <c r="A31" s="142" t="s">
        <v>125</v>
      </c>
      <c r="B31" s="140" t="s">
        <v>349</v>
      </c>
      <c r="C31" s="142" t="s">
        <v>390</v>
      </c>
      <c r="D31" s="141">
        <f t="shared" si="2"/>
        <v>387844</v>
      </c>
      <c r="E31" s="141">
        <f t="shared" si="3"/>
        <v>13495</v>
      </c>
      <c r="F31" s="141">
        <v>0</v>
      </c>
      <c r="G31" s="141">
        <v>0</v>
      </c>
      <c r="H31" s="141">
        <v>0</v>
      </c>
      <c r="I31" s="141">
        <v>13493</v>
      </c>
      <c r="J31" s="141"/>
      <c r="K31" s="141">
        <v>2</v>
      </c>
      <c r="L31" s="141">
        <v>374349</v>
      </c>
      <c r="M31" s="141">
        <f t="shared" si="4"/>
        <v>41266</v>
      </c>
      <c r="N31" s="141">
        <f t="shared" si="5"/>
        <v>2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2</v>
      </c>
      <c r="U31" s="141">
        <v>41264</v>
      </c>
      <c r="V31" s="141">
        <f t="shared" si="6"/>
        <v>429110</v>
      </c>
      <c r="W31" s="141">
        <f t="shared" si="7"/>
        <v>13497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13493</v>
      </c>
      <c r="AB31" s="141">
        <f t="shared" si="12"/>
        <v>0</v>
      </c>
      <c r="AC31" s="141">
        <f t="shared" si="13"/>
        <v>4</v>
      </c>
      <c r="AD31" s="141">
        <f t="shared" si="14"/>
        <v>415613</v>
      </c>
    </row>
    <row r="32" spans="1:30" ht="12" customHeight="1">
      <c r="A32" s="142" t="s">
        <v>125</v>
      </c>
      <c r="B32" s="140" t="s">
        <v>350</v>
      </c>
      <c r="C32" s="142" t="s">
        <v>391</v>
      </c>
      <c r="D32" s="141">
        <f t="shared" si="2"/>
        <v>245519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245519</v>
      </c>
      <c r="M32" s="141">
        <f t="shared" si="4"/>
        <v>24214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24214</v>
      </c>
      <c r="V32" s="141">
        <f t="shared" si="6"/>
        <v>269733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0</v>
      </c>
      <c r="AD32" s="141">
        <f t="shared" si="14"/>
        <v>269733</v>
      </c>
    </row>
    <row r="33" spans="1:30" ht="12" customHeight="1">
      <c r="A33" s="142" t="s">
        <v>125</v>
      </c>
      <c r="B33" s="140" t="s">
        <v>351</v>
      </c>
      <c r="C33" s="142" t="s">
        <v>392</v>
      </c>
      <c r="D33" s="141">
        <f t="shared" si="2"/>
        <v>242867</v>
      </c>
      <c r="E33" s="141">
        <f t="shared" si="3"/>
        <v>40230</v>
      </c>
      <c r="F33" s="141">
        <v>0</v>
      </c>
      <c r="G33" s="141">
        <v>0</v>
      </c>
      <c r="H33" s="141">
        <v>0</v>
      </c>
      <c r="I33" s="141">
        <v>40209</v>
      </c>
      <c r="J33" s="141"/>
      <c r="K33" s="141">
        <v>21</v>
      </c>
      <c r="L33" s="141">
        <v>202637</v>
      </c>
      <c r="M33" s="141">
        <f t="shared" si="4"/>
        <v>29194</v>
      </c>
      <c r="N33" s="141">
        <f t="shared" si="5"/>
        <v>12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12</v>
      </c>
      <c r="U33" s="141">
        <v>29182</v>
      </c>
      <c r="V33" s="141">
        <f t="shared" si="6"/>
        <v>272061</v>
      </c>
      <c r="W33" s="141">
        <f t="shared" si="7"/>
        <v>40242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40209</v>
      </c>
      <c r="AB33" s="141">
        <f t="shared" si="12"/>
        <v>0</v>
      </c>
      <c r="AC33" s="141">
        <f t="shared" si="13"/>
        <v>33</v>
      </c>
      <c r="AD33" s="141">
        <f t="shared" si="14"/>
        <v>231819</v>
      </c>
    </row>
    <row r="34" spans="1:30" ht="12" customHeight="1">
      <c r="A34" s="142" t="s">
        <v>125</v>
      </c>
      <c r="B34" s="140" t="s">
        <v>352</v>
      </c>
      <c r="C34" s="142" t="s">
        <v>393</v>
      </c>
      <c r="D34" s="141">
        <f t="shared" si="2"/>
        <v>107936</v>
      </c>
      <c r="E34" s="141">
        <f t="shared" si="3"/>
        <v>17656</v>
      </c>
      <c r="F34" s="141">
        <v>0</v>
      </c>
      <c r="G34" s="141">
        <v>0</v>
      </c>
      <c r="H34" s="141">
        <v>0</v>
      </c>
      <c r="I34" s="141">
        <v>16471</v>
      </c>
      <c r="J34" s="141"/>
      <c r="K34" s="141">
        <v>1185</v>
      </c>
      <c r="L34" s="141">
        <v>90280</v>
      </c>
      <c r="M34" s="141">
        <f t="shared" si="4"/>
        <v>17631</v>
      </c>
      <c r="N34" s="141">
        <f t="shared" si="5"/>
        <v>2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2</v>
      </c>
      <c r="U34" s="141">
        <v>17629</v>
      </c>
      <c r="V34" s="141">
        <f t="shared" si="6"/>
        <v>125567</v>
      </c>
      <c r="W34" s="141">
        <f t="shared" si="7"/>
        <v>17658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16471</v>
      </c>
      <c r="AB34" s="141">
        <f t="shared" si="12"/>
        <v>0</v>
      </c>
      <c r="AC34" s="141">
        <f t="shared" si="13"/>
        <v>1187</v>
      </c>
      <c r="AD34" s="141">
        <f t="shared" si="14"/>
        <v>107909</v>
      </c>
    </row>
    <row r="35" spans="1:30" ht="12" customHeight="1">
      <c r="A35" s="142" t="s">
        <v>125</v>
      </c>
      <c r="B35" s="140" t="s">
        <v>353</v>
      </c>
      <c r="C35" s="142" t="s">
        <v>394</v>
      </c>
      <c r="D35" s="141">
        <f t="shared" si="2"/>
        <v>146878</v>
      </c>
      <c r="E35" s="141">
        <f t="shared" si="3"/>
        <v>31874</v>
      </c>
      <c r="F35" s="141">
        <v>0</v>
      </c>
      <c r="G35" s="141">
        <v>0</v>
      </c>
      <c r="H35" s="141">
        <v>0</v>
      </c>
      <c r="I35" s="141">
        <v>26489</v>
      </c>
      <c r="J35" s="141"/>
      <c r="K35" s="141">
        <v>5385</v>
      </c>
      <c r="L35" s="141">
        <v>115004</v>
      </c>
      <c r="M35" s="141">
        <f t="shared" si="4"/>
        <v>28840</v>
      </c>
      <c r="N35" s="141">
        <f t="shared" si="5"/>
        <v>841</v>
      </c>
      <c r="O35" s="141">
        <v>0</v>
      </c>
      <c r="P35" s="141">
        <v>0</v>
      </c>
      <c r="Q35" s="141">
        <v>0</v>
      </c>
      <c r="R35" s="141">
        <v>829</v>
      </c>
      <c r="S35" s="141"/>
      <c r="T35" s="141">
        <v>12</v>
      </c>
      <c r="U35" s="141">
        <v>27999</v>
      </c>
      <c r="V35" s="141">
        <f t="shared" si="6"/>
        <v>175718</v>
      </c>
      <c r="W35" s="141">
        <f t="shared" si="7"/>
        <v>32715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27318</v>
      </c>
      <c r="AB35" s="141">
        <f t="shared" si="12"/>
        <v>0</v>
      </c>
      <c r="AC35" s="141">
        <f t="shared" si="13"/>
        <v>5397</v>
      </c>
      <c r="AD35" s="141">
        <f t="shared" si="14"/>
        <v>143003</v>
      </c>
    </row>
    <row r="36" spans="1:30" ht="12" customHeight="1">
      <c r="A36" s="142" t="s">
        <v>125</v>
      </c>
      <c r="B36" s="140" t="s">
        <v>354</v>
      </c>
      <c r="C36" s="142" t="s">
        <v>395</v>
      </c>
      <c r="D36" s="141">
        <f t="shared" si="2"/>
        <v>32288</v>
      </c>
      <c r="E36" s="141">
        <f t="shared" si="3"/>
        <v>3783</v>
      </c>
      <c r="F36" s="141">
        <v>0</v>
      </c>
      <c r="G36" s="141">
        <v>0</v>
      </c>
      <c r="H36" s="141">
        <v>0</v>
      </c>
      <c r="I36" s="141">
        <v>3783</v>
      </c>
      <c r="J36" s="141"/>
      <c r="K36" s="141">
        <v>0</v>
      </c>
      <c r="L36" s="141">
        <v>28505</v>
      </c>
      <c r="M36" s="141">
        <f t="shared" si="4"/>
        <v>0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0</v>
      </c>
      <c r="V36" s="141">
        <f t="shared" si="6"/>
        <v>32288</v>
      </c>
      <c r="W36" s="141">
        <f t="shared" si="7"/>
        <v>3783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3783</v>
      </c>
      <c r="AB36" s="141">
        <f t="shared" si="12"/>
        <v>0</v>
      </c>
      <c r="AC36" s="141">
        <f t="shared" si="13"/>
        <v>0</v>
      </c>
      <c r="AD36" s="141">
        <f t="shared" si="14"/>
        <v>28505</v>
      </c>
    </row>
    <row r="37" spans="1:30" ht="12" customHeight="1">
      <c r="A37" s="142" t="s">
        <v>125</v>
      </c>
      <c r="B37" s="140" t="s">
        <v>355</v>
      </c>
      <c r="C37" s="142" t="s">
        <v>396</v>
      </c>
      <c r="D37" s="141">
        <f t="shared" si="2"/>
        <v>68042</v>
      </c>
      <c r="E37" s="141">
        <f t="shared" si="3"/>
        <v>2719</v>
      </c>
      <c r="F37" s="141">
        <v>0</v>
      </c>
      <c r="G37" s="141">
        <v>0</v>
      </c>
      <c r="H37" s="141">
        <v>0</v>
      </c>
      <c r="I37" s="141">
        <v>1604</v>
      </c>
      <c r="J37" s="141"/>
      <c r="K37" s="141">
        <v>1115</v>
      </c>
      <c r="L37" s="141">
        <v>65323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0</v>
      </c>
      <c r="V37" s="141">
        <f t="shared" si="6"/>
        <v>68042</v>
      </c>
      <c r="W37" s="141">
        <f t="shared" si="7"/>
        <v>2719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1604</v>
      </c>
      <c r="AB37" s="141">
        <f t="shared" si="12"/>
        <v>0</v>
      </c>
      <c r="AC37" s="141">
        <f t="shared" si="13"/>
        <v>1115</v>
      </c>
      <c r="AD37" s="141">
        <f t="shared" si="14"/>
        <v>65323</v>
      </c>
    </row>
    <row r="38" spans="1:30" ht="12" customHeight="1">
      <c r="A38" s="142" t="s">
        <v>125</v>
      </c>
      <c r="B38" s="140" t="s">
        <v>356</v>
      </c>
      <c r="C38" s="142" t="s">
        <v>397</v>
      </c>
      <c r="D38" s="141">
        <f t="shared" si="2"/>
        <v>21804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21804</v>
      </c>
      <c r="M38" s="141">
        <f t="shared" si="4"/>
        <v>0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0</v>
      </c>
      <c r="V38" s="141">
        <f t="shared" si="6"/>
        <v>21804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0</v>
      </c>
      <c r="AC38" s="141">
        <f t="shared" si="13"/>
        <v>0</v>
      </c>
      <c r="AD38" s="141">
        <f t="shared" si="14"/>
        <v>21804</v>
      </c>
    </row>
    <row r="39" spans="1:30" ht="12" customHeight="1">
      <c r="A39" s="142" t="s">
        <v>125</v>
      </c>
      <c r="B39" s="140" t="s">
        <v>357</v>
      </c>
      <c r="C39" s="142" t="s">
        <v>398</v>
      </c>
      <c r="D39" s="141">
        <f t="shared" si="2"/>
        <v>0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0</v>
      </c>
      <c r="M39" s="141">
        <f t="shared" si="4"/>
        <v>0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0</v>
      </c>
      <c r="V39" s="141">
        <f t="shared" si="6"/>
        <v>0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0</v>
      </c>
      <c r="AC39" s="141">
        <f t="shared" si="13"/>
        <v>0</v>
      </c>
      <c r="AD39" s="141">
        <f t="shared" si="14"/>
        <v>0</v>
      </c>
    </row>
    <row r="40" spans="1:30" ht="12" customHeight="1">
      <c r="A40" s="142" t="s">
        <v>125</v>
      </c>
      <c r="B40" s="140" t="s">
        <v>358</v>
      </c>
      <c r="C40" s="142" t="s">
        <v>399</v>
      </c>
      <c r="D40" s="141">
        <f t="shared" si="2"/>
        <v>27624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27624</v>
      </c>
      <c r="M40" s="141">
        <f t="shared" si="4"/>
        <v>720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720</v>
      </c>
      <c r="V40" s="141">
        <f t="shared" si="6"/>
        <v>28344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0</v>
      </c>
      <c r="AD40" s="141">
        <f t="shared" si="14"/>
        <v>28344</v>
      </c>
    </row>
    <row r="41" spans="1:30" ht="12" customHeight="1">
      <c r="A41" s="142" t="s">
        <v>125</v>
      </c>
      <c r="B41" s="140" t="s">
        <v>359</v>
      </c>
      <c r="C41" s="142" t="s">
        <v>400</v>
      </c>
      <c r="D41" s="141">
        <f t="shared" si="2"/>
        <v>18403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18403</v>
      </c>
      <c r="M41" s="141">
        <f t="shared" si="4"/>
        <v>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0</v>
      </c>
      <c r="V41" s="141">
        <f t="shared" si="6"/>
        <v>18403</v>
      </c>
      <c r="W41" s="141">
        <f t="shared" si="7"/>
        <v>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0</v>
      </c>
      <c r="AC41" s="141">
        <f t="shared" si="13"/>
        <v>0</v>
      </c>
      <c r="AD41" s="141">
        <f t="shared" si="14"/>
        <v>18403</v>
      </c>
    </row>
    <row r="42" spans="1:30" ht="12" customHeight="1">
      <c r="A42" s="142" t="s">
        <v>125</v>
      </c>
      <c r="B42" s="140" t="s">
        <v>360</v>
      </c>
      <c r="C42" s="142" t="s">
        <v>401</v>
      </c>
      <c r="D42" s="141">
        <f t="shared" si="2"/>
        <v>40186</v>
      </c>
      <c r="E42" s="141">
        <f t="shared" si="3"/>
        <v>168</v>
      </c>
      <c r="F42" s="141">
        <v>0</v>
      </c>
      <c r="G42" s="141">
        <v>0</v>
      </c>
      <c r="H42" s="141">
        <v>0</v>
      </c>
      <c r="I42" s="141">
        <v>0</v>
      </c>
      <c r="J42" s="141"/>
      <c r="K42" s="141">
        <v>168</v>
      </c>
      <c r="L42" s="141">
        <v>40018</v>
      </c>
      <c r="M42" s="141">
        <f t="shared" si="4"/>
        <v>70422</v>
      </c>
      <c r="N42" s="141">
        <f t="shared" si="5"/>
        <v>69407</v>
      </c>
      <c r="O42" s="141">
        <v>0</v>
      </c>
      <c r="P42" s="141">
        <v>28099</v>
      </c>
      <c r="Q42" s="141">
        <v>3100</v>
      </c>
      <c r="R42" s="141">
        <v>7248</v>
      </c>
      <c r="S42" s="141"/>
      <c r="T42" s="141">
        <v>30960</v>
      </c>
      <c r="U42" s="141">
        <v>1015</v>
      </c>
      <c r="V42" s="141">
        <f t="shared" si="6"/>
        <v>110608</v>
      </c>
      <c r="W42" s="141">
        <f t="shared" si="7"/>
        <v>69575</v>
      </c>
      <c r="X42" s="141">
        <f t="shared" si="8"/>
        <v>0</v>
      </c>
      <c r="Y42" s="141">
        <f t="shared" si="9"/>
        <v>28099</v>
      </c>
      <c r="Z42" s="141">
        <f t="shared" si="10"/>
        <v>3100</v>
      </c>
      <c r="AA42" s="141">
        <f t="shared" si="11"/>
        <v>7248</v>
      </c>
      <c r="AB42" s="141">
        <f t="shared" si="12"/>
        <v>0</v>
      </c>
      <c r="AC42" s="141">
        <f t="shared" si="13"/>
        <v>31128</v>
      </c>
      <c r="AD42" s="141">
        <f t="shared" si="14"/>
        <v>41033</v>
      </c>
    </row>
    <row r="43" spans="1:30" ht="12" customHeight="1">
      <c r="A43" s="142" t="s">
        <v>125</v>
      </c>
      <c r="B43" s="140" t="s">
        <v>361</v>
      </c>
      <c r="C43" s="142" t="s">
        <v>402</v>
      </c>
      <c r="D43" s="141">
        <f t="shared" si="2"/>
        <v>30671</v>
      </c>
      <c r="E43" s="141">
        <f t="shared" si="3"/>
        <v>19225</v>
      </c>
      <c r="F43" s="141">
        <v>11025</v>
      </c>
      <c r="G43" s="141">
        <v>0</v>
      </c>
      <c r="H43" s="141">
        <v>8200</v>
      </c>
      <c r="I43" s="141">
        <v>0</v>
      </c>
      <c r="J43" s="141"/>
      <c r="K43" s="141">
        <v>0</v>
      </c>
      <c r="L43" s="141">
        <v>11446</v>
      </c>
      <c r="M43" s="141">
        <f t="shared" si="4"/>
        <v>0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0</v>
      </c>
      <c r="V43" s="141">
        <f t="shared" si="6"/>
        <v>30671</v>
      </c>
      <c r="W43" s="141">
        <f t="shared" si="7"/>
        <v>19225</v>
      </c>
      <c r="X43" s="141">
        <f t="shared" si="8"/>
        <v>11025</v>
      </c>
      <c r="Y43" s="141">
        <f t="shared" si="9"/>
        <v>0</v>
      </c>
      <c r="Z43" s="141">
        <f t="shared" si="10"/>
        <v>8200</v>
      </c>
      <c r="AA43" s="141">
        <f t="shared" si="11"/>
        <v>0</v>
      </c>
      <c r="AB43" s="141">
        <f t="shared" si="12"/>
        <v>0</v>
      </c>
      <c r="AC43" s="141">
        <f t="shared" si="13"/>
        <v>0</v>
      </c>
      <c r="AD43" s="141">
        <f t="shared" si="14"/>
        <v>11446</v>
      </c>
    </row>
    <row r="44" spans="1:30" ht="12" customHeight="1">
      <c r="A44" s="142" t="s">
        <v>125</v>
      </c>
      <c r="B44" s="140" t="s">
        <v>362</v>
      </c>
      <c r="C44" s="142" t="s">
        <v>403</v>
      </c>
      <c r="D44" s="141">
        <f t="shared" si="2"/>
        <v>531759.5</v>
      </c>
      <c r="E44" s="141">
        <f t="shared" si="3"/>
        <v>429497.5</v>
      </c>
      <c r="F44" s="141">
        <v>207153.5</v>
      </c>
      <c r="G44" s="141">
        <v>0</v>
      </c>
      <c r="H44" s="141">
        <v>206900</v>
      </c>
      <c r="I44" s="141">
        <v>4268</v>
      </c>
      <c r="J44" s="141"/>
      <c r="K44" s="141">
        <v>11176</v>
      </c>
      <c r="L44" s="141">
        <v>102262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0</v>
      </c>
      <c r="V44" s="141">
        <f t="shared" si="6"/>
        <v>531759.5</v>
      </c>
      <c r="W44" s="141">
        <f t="shared" si="7"/>
        <v>429497.5</v>
      </c>
      <c r="X44" s="141">
        <f t="shared" si="8"/>
        <v>207153.5</v>
      </c>
      <c r="Y44" s="141">
        <f t="shared" si="9"/>
        <v>0</v>
      </c>
      <c r="Z44" s="141">
        <f t="shared" si="10"/>
        <v>206900</v>
      </c>
      <c r="AA44" s="141">
        <f t="shared" si="11"/>
        <v>4268</v>
      </c>
      <c r="AB44" s="141">
        <f t="shared" si="12"/>
        <v>0</v>
      </c>
      <c r="AC44" s="141">
        <f t="shared" si="13"/>
        <v>11176</v>
      </c>
      <c r="AD44" s="141">
        <f t="shared" si="14"/>
        <v>102262</v>
      </c>
    </row>
    <row r="45" spans="1:30" ht="12" customHeight="1">
      <c r="A45" s="142" t="s">
        <v>125</v>
      </c>
      <c r="B45" s="140" t="s">
        <v>363</v>
      </c>
      <c r="C45" s="142" t="s">
        <v>404</v>
      </c>
      <c r="D45" s="141">
        <f t="shared" si="2"/>
        <v>201153</v>
      </c>
      <c r="E45" s="141">
        <f t="shared" si="3"/>
        <v>23678</v>
      </c>
      <c r="F45" s="141">
        <v>0</v>
      </c>
      <c r="G45" s="141">
        <v>0</v>
      </c>
      <c r="H45" s="141">
        <v>0</v>
      </c>
      <c r="I45" s="141">
        <v>23678</v>
      </c>
      <c r="J45" s="141"/>
      <c r="K45" s="141">
        <v>0</v>
      </c>
      <c r="L45" s="141">
        <v>177475</v>
      </c>
      <c r="M45" s="141">
        <f t="shared" si="4"/>
        <v>8136</v>
      </c>
      <c r="N45" s="141">
        <f t="shared" si="5"/>
        <v>174</v>
      </c>
      <c r="O45" s="141">
        <v>0</v>
      </c>
      <c r="P45" s="141">
        <v>0</v>
      </c>
      <c r="Q45" s="141">
        <v>0</v>
      </c>
      <c r="R45" s="141">
        <v>174</v>
      </c>
      <c r="S45" s="141"/>
      <c r="T45" s="141">
        <v>0</v>
      </c>
      <c r="U45" s="141">
        <v>7962</v>
      </c>
      <c r="V45" s="141">
        <f t="shared" si="6"/>
        <v>209289</v>
      </c>
      <c r="W45" s="141">
        <f t="shared" si="7"/>
        <v>23852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23852</v>
      </c>
      <c r="AB45" s="141">
        <f t="shared" si="12"/>
        <v>0</v>
      </c>
      <c r="AC45" s="141">
        <f t="shared" si="13"/>
        <v>0</v>
      </c>
      <c r="AD45" s="141">
        <f t="shared" si="14"/>
        <v>185437</v>
      </c>
    </row>
    <row r="46" spans="1:30" ht="12" customHeight="1">
      <c r="A46" s="142" t="s">
        <v>125</v>
      </c>
      <c r="B46" s="140" t="s">
        <v>364</v>
      </c>
      <c r="C46" s="142" t="s">
        <v>405</v>
      </c>
      <c r="D46" s="141">
        <f t="shared" si="2"/>
        <v>23903</v>
      </c>
      <c r="E46" s="141">
        <f t="shared" si="3"/>
        <v>0</v>
      </c>
      <c r="F46" s="141">
        <v>0</v>
      </c>
      <c r="G46" s="141">
        <v>0</v>
      </c>
      <c r="H46" s="141">
        <v>0</v>
      </c>
      <c r="I46" s="141">
        <v>0</v>
      </c>
      <c r="J46" s="141"/>
      <c r="K46" s="141">
        <v>0</v>
      </c>
      <c r="L46" s="141">
        <v>23903</v>
      </c>
      <c r="M46" s="141">
        <f t="shared" si="4"/>
        <v>2510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2510</v>
      </c>
      <c r="V46" s="141">
        <f t="shared" si="6"/>
        <v>26413</v>
      </c>
      <c r="W46" s="141">
        <f t="shared" si="7"/>
        <v>0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0</v>
      </c>
      <c r="AB46" s="141">
        <f t="shared" si="12"/>
        <v>0</v>
      </c>
      <c r="AC46" s="141">
        <f t="shared" si="13"/>
        <v>0</v>
      </c>
      <c r="AD46" s="141">
        <f t="shared" si="14"/>
        <v>26413</v>
      </c>
    </row>
    <row r="47" spans="1:30" ht="12" customHeight="1">
      <c r="A47" s="142" t="s">
        <v>125</v>
      </c>
      <c r="B47" s="140" t="s">
        <v>365</v>
      </c>
      <c r="C47" s="142" t="s">
        <v>406</v>
      </c>
      <c r="D47" s="141">
        <f t="shared" si="2"/>
        <v>151977</v>
      </c>
      <c r="E47" s="141">
        <f t="shared" si="3"/>
        <v>41260</v>
      </c>
      <c r="F47" s="141">
        <v>30685</v>
      </c>
      <c r="G47" s="141">
        <v>0</v>
      </c>
      <c r="H47" s="141">
        <v>8300</v>
      </c>
      <c r="I47" s="141">
        <v>0</v>
      </c>
      <c r="J47" s="141"/>
      <c r="K47" s="141">
        <v>2275</v>
      </c>
      <c r="L47" s="141">
        <v>110717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0</v>
      </c>
      <c r="V47" s="141">
        <f t="shared" si="6"/>
        <v>151977</v>
      </c>
      <c r="W47" s="141">
        <f t="shared" si="7"/>
        <v>41260</v>
      </c>
      <c r="X47" s="141">
        <f t="shared" si="8"/>
        <v>30685</v>
      </c>
      <c r="Y47" s="141">
        <f t="shared" si="9"/>
        <v>0</v>
      </c>
      <c r="Z47" s="141">
        <f t="shared" si="10"/>
        <v>8300</v>
      </c>
      <c r="AA47" s="141">
        <f t="shared" si="11"/>
        <v>0</v>
      </c>
      <c r="AB47" s="141">
        <f t="shared" si="12"/>
        <v>0</v>
      </c>
      <c r="AC47" s="141">
        <f t="shared" si="13"/>
        <v>2275</v>
      </c>
      <c r="AD47" s="141">
        <f t="shared" si="14"/>
        <v>110717</v>
      </c>
    </row>
    <row r="48" spans="1:30" ht="12" customHeight="1">
      <c r="A48" s="142" t="s">
        <v>125</v>
      </c>
      <c r="B48" s="140" t="s">
        <v>366</v>
      </c>
      <c r="C48" s="142" t="s">
        <v>407</v>
      </c>
      <c r="D48" s="141">
        <f t="shared" si="2"/>
        <v>37429</v>
      </c>
      <c r="E48" s="141">
        <f t="shared" si="3"/>
        <v>2192</v>
      </c>
      <c r="F48" s="141">
        <v>0</v>
      </c>
      <c r="G48" s="141">
        <v>0</v>
      </c>
      <c r="H48" s="141">
        <v>0</v>
      </c>
      <c r="I48" s="141">
        <v>2192</v>
      </c>
      <c r="J48" s="141"/>
      <c r="K48" s="141">
        <v>0</v>
      </c>
      <c r="L48" s="141">
        <v>35237</v>
      </c>
      <c r="M48" s="141">
        <f t="shared" si="4"/>
        <v>1500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1500</v>
      </c>
      <c r="V48" s="141">
        <f t="shared" si="6"/>
        <v>38929</v>
      </c>
      <c r="W48" s="141">
        <f t="shared" si="7"/>
        <v>2192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2192</v>
      </c>
      <c r="AB48" s="141">
        <f t="shared" si="12"/>
        <v>0</v>
      </c>
      <c r="AC48" s="141">
        <f t="shared" si="13"/>
        <v>0</v>
      </c>
      <c r="AD48" s="141">
        <f t="shared" si="14"/>
        <v>36737</v>
      </c>
    </row>
    <row r="49" spans="1:30" ht="12" customHeight="1">
      <c r="A49" s="142" t="s">
        <v>125</v>
      </c>
      <c r="B49" s="140" t="s">
        <v>410</v>
      </c>
      <c r="C49" s="142" t="s">
        <v>422</v>
      </c>
      <c r="D49" s="141">
        <f t="shared" si="2"/>
        <v>3159555</v>
      </c>
      <c r="E49" s="141">
        <f t="shared" si="3"/>
        <v>1419232</v>
      </c>
      <c r="F49" s="141">
        <v>1320045</v>
      </c>
      <c r="G49" s="141">
        <v>0</v>
      </c>
      <c r="H49" s="141">
        <v>0</v>
      </c>
      <c r="I49" s="141">
        <v>99187</v>
      </c>
      <c r="J49" s="141">
        <v>1652035</v>
      </c>
      <c r="K49" s="141">
        <v>0</v>
      </c>
      <c r="L49" s="141">
        <v>1740323</v>
      </c>
      <c r="M49" s="141">
        <f t="shared" si="4"/>
        <v>167102</v>
      </c>
      <c r="N49" s="141">
        <f t="shared" si="5"/>
        <v>1710</v>
      </c>
      <c r="O49" s="141">
        <v>0</v>
      </c>
      <c r="P49" s="141">
        <v>0</v>
      </c>
      <c r="Q49" s="141">
        <v>0</v>
      </c>
      <c r="R49" s="141">
        <v>1710</v>
      </c>
      <c r="S49" s="141">
        <v>101757</v>
      </c>
      <c r="T49" s="141">
        <v>0</v>
      </c>
      <c r="U49" s="141">
        <v>165392</v>
      </c>
      <c r="V49" s="141">
        <f t="shared" si="6"/>
        <v>3326657</v>
      </c>
      <c r="W49" s="141">
        <f t="shared" si="7"/>
        <v>1420942</v>
      </c>
      <c r="X49" s="141">
        <f t="shared" si="8"/>
        <v>1320045</v>
      </c>
      <c r="Y49" s="141">
        <f t="shared" si="9"/>
        <v>0</v>
      </c>
      <c r="Z49" s="141">
        <f t="shared" si="10"/>
        <v>0</v>
      </c>
      <c r="AA49" s="141">
        <f t="shared" si="11"/>
        <v>100897</v>
      </c>
      <c r="AB49" s="141">
        <f t="shared" si="12"/>
        <v>1753792</v>
      </c>
      <c r="AC49" s="141">
        <f t="shared" si="13"/>
        <v>0</v>
      </c>
      <c r="AD49" s="141">
        <f t="shared" si="14"/>
        <v>1905715</v>
      </c>
    </row>
    <row r="50" spans="1:30" ht="12" customHeight="1">
      <c r="A50" s="142" t="s">
        <v>125</v>
      </c>
      <c r="B50" s="140" t="s">
        <v>411</v>
      </c>
      <c r="C50" s="142" t="s">
        <v>423</v>
      </c>
      <c r="D50" s="141">
        <f t="shared" si="2"/>
        <v>80674</v>
      </c>
      <c r="E50" s="141">
        <f t="shared" si="3"/>
        <v>80674</v>
      </c>
      <c r="F50" s="141">
        <v>0</v>
      </c>
      <c r="G50" s="141">
        <v>0</v>
      </c>
      <c r="H50" s="141">
        <v>0</v>
      </c>
      <c r="I50" s="141">
        <v>80674</v>
      </c>
      <c r="J50" s="141">
        <v>191468</v>
      </c>
      <c r="K50" s="141">
        <v>0</v>
      </c>
      <c r="L50" s="141">
        <v>0</v>
      </c>
      <c r="M50" s="141">
        <f t="shared" si="4"/>
        <v>6737</v>
      </c>
      <c r="N50" s="141">
        <f t="shared" si="5"/>
        <v>2518</v>
      </c>
      <c r="O50" s="141">
        <v>0</v>
      </c>
      <c r="P50" s="141">
        <v>0</v>
      </c>
      <c r="Q50" s="141">
        <v>0</v>
      </c>
      <c r="R50" s="141">
        <v>2518</v>
      </c>
      <c r="S50" s="141">
        <v>69642</v>
      </c>
      <c r="T50" s="141">
        <v>0</v>
      </c>
      <c r="U50" s="141">
        <v>4219</v>
      </c>
      <c r="V50" s="141">
        <f t="shared" si="6"/>
        <v>87411</v>
      </c>
      <c r="W50" s="141">
        <f t="shared" si="7"/>
        <v>83192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83192</v>
      </c>
      <c r="AB50" s="141">
        <f t="shared" si="12"/>
        <v>261110</v>
      </c>
      <c r="AC50" s="141">
        <f t="shared" si="13"/>
        <v>0</v>
      </c>
      <c r="AD50" s="141">
        <f t="shared" si="14"/>
        <v>4219</v>
      </c>
    </row>
    <row r="51" spans="1:30" ht="12" customHeight="1">
      <c r="A51" s="142" t="s">
        <v>125</v>
      </c>
      <c r="B51" s="140" t="s">
        <v>412</v>
      </c>
      <c r="C51" s="142" t="s">
        <v>424</v>
      </c>
      <c r="D51" s="141">
        <f t="shared" si="2"/>
        <v>43649</v>
      </c>
      <c r="E51" s="141">
        <f t="shared" si="3"/>
        <v>43649</v>
      </c>
      <c r="F51" s="141">
        <v>0</v>
      </c>
      <c r="G51" s="141">
        <v>0</v>
      </c>
      <c r="H51" s="141">
        <v>0</v>
      </c>
      <c r="I51" s="141">
        <v>43649</v>
      </c>
      <c r="J51" s="141">
        <v>539531</v>
      </c>
      <c r="K51" s="141">
        <v>0</v>
      </c>
      <c r="L51" s="141">
        <v>0</v>
      </c>
      <c r="M51" s="141">
        <f t="shared" si="4"/>
        <v>0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104194</v>
      </c>
      <c r="T51" s="141">
        <v>0</v>
      </c>
      <c r="U51" s="141">
        <v>0</v>
      </c>
      <c r="V51" s="141">
        <f t="shared" si="6"/>
        <v>43649</v>
      </c>
      <c r="W51" s="141">
        <f t="shared" si="7"/>
        <v>43649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43649</v>
      </c>
      <c r="AB51" s="141">
        <f t="shared" si="12"/>
        <v>643725</v>
      </c>
      <c r="AC51" s="141">
        <f t="shared" si="13"/>
        <v>0</v>
      </c>
      <c r="AD51" s="141">
        <f t="shared" si="14"/>
        <v>0</v>
      </c>
    </row>
    <row r="52" spans="1:30" ht="12" customHeight="1">
      <c r="A52" s="142" t="s">
        <v>125</v>
      </c>
      <c r="B52" s="140" t="s">
        <v>413</v>
      </c>
      <c r="C52" s="142" t="s">
        <v>425</v>
      </c>
      <c r="D52" s="141">
        <f t="shared" si="2"/>
        <v>653377</v>
      </c>
      <c r="E52" s="141">
        <f t="shared" si="3"/>
        <v>550863</v>
      </c>
      <c r="F52" s="141">
        <v>185800</v>
      </c>
      <c r="G52" s="141">
        <v>0</v>
      </c>
      <c r="H52" s="141">
        <v>362100</v>
      </c>
      <c r="I52" s="141">
        <v>2963</v>
      </c>
      <c r="J52" s="141">
        <v>142205</v>
      </c>
      <c r="K52" s="141">
        <v>0</v>
      </c>
      <c r="L52" s="141">
        <v>102514</v>
      </c>
      <c r="M52" s="141">
        <f t="shared" si="4"/>
        <v>6542</v>
      </c>
      <c r="N52" s="141">
        <f t="shared" si="5"/>
        <v>937</v>
      </c>
      <c r="O52" s="141">
        <v>0</v>
      </c>
      <c r="P52" s="141">
        <v>0</v>
      </c>
      <c r="Q52" s="141">
        <v>0</v>
      </c>
      <c r="R52" s="141">
        <v>937</v>
      </c>
      <c r="S52" s="141">
        <v>42593</v>
      </c>
      <c r="T52" s="141">
        <v>0</v>
      </c>
      <c r="U52" s="141">
        <v>5605</v>
      </c>
      <c r="V52" s="141">
        <f t="shared" si="6"/>
        <v>659919</v>
      </c>
      <c r="W52" s="141">
        <f t="shared" si="7"/>
        <v>551800</v>
      </c>
      <c r="X52" s="141">
        <f t="shared" si="8"/>
        <v>185800</v>
      </c>
      <c r="Y52" s="141">
        <f t="shared" si="9"/>
        <v>0</v>
      </c>
      <c r="Z52" s="141">
        <f t="shared" si="10"/>
        <v>362100</v>
      </c>
      <c r="AA52" s="141">
        <f t="shared" si="11"/>
        <v>3900</v>
      </c>
      <c r="AB52" s="141">
        <f t="shared" si="12"/>
        <v>184798</v>
      </c>
      <c r="AC52" s="141">
        <f t="shared" si="13"/>
        <v>0</v>
      </c>
      <c r="AD52" s="141">
        <f t="shared" si="14"/>
        <v>108119</v>
      </c>
    </row>
    <row r="53" spans="1:30" ht="12" customHeight="1">
      <c r="A53" s="142" t="s">
        <v>125</v>
      </c>
      <c r="B53" s="140" t="s">
        <v>414</v>
      </c>
      <c r="C53" s="142" t="s">
        <v>426</v>
      </c>
      <c r="D53" s="141">
        <f t="shared" si="2"/>
        <v>55256</v>
      </c>
      <c r="E53" s="141">
        <f t="shared" si="3"/>
        <v>38358</v>
      </c>
      <c r="F53" s="141">
        <v>0</v>
      </c>
      <c r="G53" s="141">
        <v>0</v>
      </c>
      <c r="H53" s="141">
        <v>0</v>
      </c>
      <c r="I53" s="141">
        <v>8358</v>
      </c>
      <c r="J53" s="141">
        <v>263334</v>
      </c>
      <c r="K53" s="141">
        <v>30000</v>
      </c>
      <c r="L53" s="141">
        <v>16898</v>
      </c>
      <c r="M53" s="141">
        <f t="shared" si="4"/>
        <v>30795</v>
      </c>
      <c r="N53" s="141">
        <f t="shared" si="5"/>
        <v>30795</v>
      </c>
      <c r="O53" s="141">
        <v>0</v>
      </c>
      <c r="P53" s="141">
        <v>0</v>
      </c>
      <c r="Q53" s="141">
        <v>0</v>
      </c>
      <c r="R53" s="141">
        <v>30795</v>
      </c>
      <c r="S53" s="141">
        <v>20982</v>
      </c>
      <c r="T53" s="141">
        <v>0</v>
      </c>
      <c r="U53" s="141">
        <v>0</v>
      </c>
      <c r="V53" s="141">
        <f t="shared" si="6"/>
        <v>86051</v>
      </c>
      <c r="W53" s="141">
        <f t="shared" si="7"/>
        <v>69153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39153</v>
      </c>
      <c r="AB53" s="141">
        <f t="shared" si="12"/>
        <v>284316</v>
      </c>
      <c r="AC53" s="141">
        <f t="shared" si="13"/>
        <v>30000</v>
      </c>
      <c r="AD53" s="141">
        <f t="shared" si="14"/>
        <v>16898</v>
      </c>
    </row>
    <row r="54" spans="1:30" ht="12" customHeight="1">
      <c r="A54" s="142" t="s">
        <v>125</v>
      </c>
      <c r="B54" s="140" t="s">
        <v>415</v>
      </c>
      <c r="C54" s="142" t="s">
        <v>427</v>
      </c>
      <c r="D54" s="141">
        <f t="shared" si="2"/>
        <v>6806</v>
      </c>
      <c r="E54" s="141">
        <f t="shared" si="3"/>
        <v>6806</v>
      </c>
      <c r="F54" s="141">
        <v>0</v>
      </c>
      <c r="G54" s="141">
        <v>0</v>
      </c>
      <c r="H54" s="141">
        <v>0</v>
      </c>
      <c r="I54" s="141">
        <v>0</v>
      </c>
      <c r="J54" s="141">
        <v>374112</v>
      </c>
      <c r="K54" s="141">
        <v>6806</v>
      </c>
      <c r="L54" s="141">
        <v>0</v>
      </c>
      <c r="M54" s="141">
        <f t="shared" si="4"/>
        <v>1155</v>
      </c>
      <c r="N54" s="141">
        <f t="shared" si="5"/>
        <v>1155</v>
      </c>
      <c r="O54" s="141">
        <v>0</v>
      </c>
      <c r="P54" s="141">
        <v>0</v>
      </c>
      <c r="Q54" s="141">
        <v>0</v>
      </c>
      <c r="R54" s="141">
        <v>1155</v>
      </c>
      <c r="S54" s="141">
        <v>48427</v>
      </c>
      <c r="T54" s="141">
        <v>0</v>
      </c>
      <c r="U54" s="141">
        <v>0</v>
      </c>
      <c r="V54" s="141">
        <f t="shared" si="6"/>
        <v>7961</v>
      </c>
      <c r="W54" s="141">
        <f t="shared" si="7"/>
        <v>7961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1155</v>
      </c>
      <c r="AB54" s="141">
        <f t="shared" si="12"/>
        <v>422539</v>
      </c>
      <c r="AC54" s="141">
        <f t="shared" si="13"/>
        <v>6806</v>
      </c>
      <c r="AD54" s="141">
        <f t="shared" si="14"/>
        <v>0</v>
      </c>
    </row>
    <row r="55" spans="1:30" ht="12" customHeight="1">
      <c r="A55" s="142" t="s">
        <v>125</v>
      </c>
      <c r="B55" s="140" t="s">
        <v>416</v>
      </c>
      <c r="C55" s="142" t="s">
        <v>428</v>
      </c>
      <c r="D55" s="141">
        <f t="shared" si="2"/>
        <v>0</v>
      </c>
      <c r="E55" s="141">
        <f t="shared" si="3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f t="shared" si="4"/>
        <v>51377</v>
      </c>
      <c r="N55" s="141">
        <f t="shared" si="5"/>
        <v>51377</v>
      </c>
      <c r="O55" s="141">
        <v>0</v>
      </c>
      <c r="P55" s="141">
        <v>0</v>
      </c>
      <c r="Q55" s="141">
        <v>0</v>
      </c>
      <c r="R55" s="141">
        <v>9552</v>
      </c>
      <c r="S55" s="141">
        <v>121337</v>
      </c>
      <c r="T55" s="141">
        <v>41825</v>
      </c>
      <c r="U55" s="141">
        <v>0</v>
      </c>
      <c r="V55" s="141">
        <f t="shared" si="6"/>
        <v>51377</v>
      </c>
      <c r="W55" s="141">
        <f t="shared" si="7"/>
        <v>51377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9552</v>
      </c>
      <c r="AB55" s="141">
        <f t="shared" si="12"/>
        <v>121337</v>
      </c>
      <c r="AC55" s="141">
        <f t="shared" si="13"/>
        <v>41825</v>
      </c>
      <c r="AD55" s="141">
        <f t="shared" si="14"/>
        <v>0</v>
      </c>
    </row>
    <row r="56" spans="1:30" ht="12" customHeight="1">
      <c r="A56" s="142" t="s">
        <v>125</v>
      </c>
      <c r="B56" s="140" t="s">
        <v>417</v>
      </c>
      <c r="C56" s="142" t="s">
        <v>429</v>
      </c>
      <c r="D56" s="141">
        <f t="shared" si="2"/>
        <v>0</v>
      </c>
      <c r="E56" s="141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105610</v>
      </c>
      <c r="K56" s="141">
        <v>0</v>
      </c>
      <c r="L56" s="141">
        <v>0</v>
      </c>
      <c r="M56" s="141">
        <f t="shared" si="4"/>
        <v>0</v>
      </c>
      <c r="N56" s="141">
        <f t="shared" si="5"/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f t="shared" si="6"/>
        <v>0</v>
      </c>
      <c r="W56" s="141">
        <f t="shared" si="7"/>
        <v>0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0</v>
      </c>
      <c r="AB56" s="141">
        <f t="shared" si="12"/>
        <v>105610</v>
      </c>
      <c r="AC56" s="141">
        <f t="shared" si="13"/>
        <v>0</v>
      </c>
      <c r="AD56" s="141">
        <f t="shared" si="14"/>
        <v>0</v>
      </c>
    </row>
    <row r="57" spans="1:30" ht="12" customHeight="1">
      <c r="A57" s="142" t="s">
        <v>125</v>
      </c>
      <c r="B57" s="140" t="s">
        <v>418</v>
      </c>
      <c r="C57" s="142" t="s">
        <v>430</v>
      </c>
      <c r="D57" s="141">
        <f t="shared" si="2"/>
        <v>82257</v>
      </c>
      <c r="E57" s="141">
        <f t="shared" si="3"/>
        <v>78757</v>
      </c>
      <c r="F57" s="141">
        <v>0</v>
      </c>
      <c r="G57" s="141">
        <v>0</v>
      </c>
      <c r="H57" s="141">
        <v>0</v>
      </c>
      <c r="I57" s="141">
        <v>0</v>
      </c>
      <c r="J57" s="141">
        <v>115049</v>
      </c>
      <c r="K57" s="141">
        <v>78757</v>
      </c>
      <c r="L57" s="141">
        <v>3500</v>
      </c>
      <c r="M57" s="141">
        <f t="shared" si="4"/>
        <v>0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f t="shared" si="6"/>
        <v>82257</v>
      </c>
      <c r="W57" s="141">
        <f t="shared" si="7"/>
        <v>78757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0</v>
      </c>
      <c r="AB57" s="141">
        <f t="shared" si="12"/>
        <v>115049</v>
      </c>
      <c r="AC57" s="141">
        <f t="shared" si="13"/>
        <v>78757</v>
      </c>
      <c r="AD57" s="141">
        <f t="shared" si="14"/>
        <v>3500</v>
      </c>
    </row>
    <row r="58" spans="1:30" ht="12" customHeight="1">
      <c r="A58" s="142" t="s">
        <v>125</v>
      </c>
      <c r="B58" s="140" t="s">
        <v>419</v>
      </c>
      <c r="C58" s="142" t="s">
        <v>431</v>
      </c>
      <c r="D58" s="141">
        <f t="shared" si="2"/>
        <v>8345</v>
      </c>
      <c r="E58" s="141">
        <f t="shared" si="3"/>
        <v>8345</v>
      </c>
      <c r="F58" s="141">
        <v>0</v>
      </c>
      <c r="G58" s="141">
        <v>0</v>
      </c>
      <c r="H58" s="141">
        <v>0</v>
      </c>
      <c r="I58" s="141">
        <v>8345</v>
      </c>
      <c r="J58" s="141">
        <v>302333</v>
      </c>
      <c r="K58" s="141">
        <v>0</v>
      </c>
      <c r="L58" s="141">
        <v>0</v>
      </c>
      <c r="M58" s="141">
        <f t="shared" si="4"/>
        <v>0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f t="shared" si="6"/>
        <v>8345</v>
      </c>
      <c r="W58" s="141">
        <f t="shared" si="7"/>
        <v>8345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8345</v>
      </c>
      <c r="AB58" s="141">
        <f t="shared" si="12"/>
        <v>302333</v>
      </c>
      <c r="AC58" s="141">
        <f t="shared" si="13"/>
        <v>0</v>
      </c>
      <c r="AD58" s="141">
        <f t="shared" si="14"/>
        <v>0</v>
      </c>
    </row>
    <row r="59" spans="1:30" ht="12" customHeight="1">
      <c r="A59" s="142" t="s">
        <v>125</v>
      </c>
      <c r="B59" s="140" t="s">
        <v>420</v>
      </c>
      <c r="C59" s="142" t="s">
        <v>432</v>
      </c>
      <c r="D59" s="141">
        <f t="shared" si="2"/>
        <v>254679</v>
      </c>
      <c r="E59" s="141">
        <f t="shared" si="3"/>
        <v>11437</v>
      </c>
      <c r="F59" s="141">
        <v>6037</v>
      </c>
      <c r="G59" s="141">
        <v>0</v>
      </c>
      <c r="H59" s="141">
        <v>5400</v>
      </c>
      <c r="I59" s="141">
        <v>0</v>
      </c>
      <c r="J59" s="141">
        <v>836835</v>
      </c>
      <c r="K59" s="141">
        <v>0</v>
      </c>
      <c r="L59" s="141">
        <v>243242</v>
      </c>
      <c r="M59" s="141">
        <f t="shared" si="4"/>
        <v>0</v>
      </c>
      <c r="N59" s="141">
        <f t="shared" si="5"/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f t="shared" si="6"/>
        <v>254679</v>
      </c>
      <c r="W59" s="141">
        <f t="shared" si="7"/>
        <v>11437</v>
      </c>
      <c r="X59" s="141">
        <f t="shared" si="8"/>
        <v>6037</v>
      </c>
      <c r="Y59" s="141">
        <f t="shared" si="9"/>
        <v>0</v>
      </c>
      <c r="Z59" s="141">
        <f t="shared" si="10"/>
        <v>5400</v>
      </c>
      <c r="AA59" s="141">
        <f t="shared" si="11"/>
        <v>0</v>
      </c>
      <c r="AB59" s="141">
        <f t="shared" si="12"/>
        <v>836835</v>
      </c>
      <c r="AC59" s="141">
        <f t="shared" si="13"/>
        <v>0</v>
      </c>
      <c r="AD59" s="141">
        <f t="shared" si="14"/>
        <v>243242</v>
      </c>
    </row>
    <row r="60" spans="1:30" ht="12" customHeight="1">
      <c r="A60" s="142" t="s">
        <v>125</v>
      </c>
      <c r="B60" s="140" t="s">
        <v>421</v>
      </c>
      <c r="C60" s="142" t="s">
        <v>433</v>
      </c>
      <c r="D60" s="141">
        <f t="shared" si="2"/>
        <v>607736</v>
      </c>
      <c r="E60" s="141">
        <f t="shared" si="3"/>
        <v>357385</v>
      </c>
      <c r="F60" s="141">
        <v>0</v>
      </c>
      <c r="G60" s="141">
        <v>0</v>
      </c>
      <c r="H60" s="141">
        <v>0</v>
      </c>
      <c r="I60" s="141">
        <v>341217</v>
      </c>
      <c r="J60" s="141">
        <v>709070</v>
      </c>
      <c r="K60" s="141">
        <v>16168</v>
      </c>
      <c r="L60" s="141">
        <v>250351</v>
      </c>
      <c r="M60" s="141">
        <f t="shared" si="4"/>
        <v>0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f t="shared" si="6"/>
        <v>607736</v>
      </c>
      <c r="W60" s="141">
        <f t="shared" si="7"/>
        <v>357385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341217</v>
      </c>
      <c r="AB60" s="141">
        <f t="shared" si="12"/>
        <v>709070</v>
      </c>
      <c r="AC60" s="141">
        <f t="shared" si="13"/>
        <v>16168</v>
      </c>
      <c r="AD60" s="141">
        <f t="shared" si="14"/>
        <v>250351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442</v>
      </c>
      <c r="B7" s="140" t="s">
        <v>443</v>
      </c>
      <c r="C7" s="139" t="s">
        <v>444</v>
      </c>
      <c r="D7" s="141">
        <f aca="true" t="shared" si="0" ref="D7:AI7">SUM(D8:D60)</f>
        <v>4296939</v>
      </c>
      <c r="E7" s="141">
        <f t="shared" si="0"/>
        <v>4242391</v>
      </c>
      <c r="F7" s="141">
        <f t="shared" si="0"/>
        <v>0</v>
      </c>
      <c r="G7" s="141">
        <f t="shared" si="0"/>
        <v>3570623</v>
      </c>
      <c r="H7" s="141">
        <f t="shared" si="0"/>
        <v>663200</v>
      </c>
      <c r="I7" s="141">
        <f t="shared" si="0"/>
        <v>8568</v>
      </c>
      <c r="J7" s="141">
        <f t="shared" si="0"/>
        <v>54548</v>
      </c>
      <c r="K7" s="141">
        <f t="shared" si="0"/>
        <v>1361177</v>
      </c>
      <c r="L7" s="141">
        <f t="shared" si="0"/>
        <v>12933690</v>
      </c>
      <c r="M7" s="141">
        <f t="shared" si="0"/>
        <v>2909569</v>
      </c>
      <c r="N7" s="141">
        <f t="shared" si="0"/>
        <v>1612637</v>
      </c>
      <c r="O7" s="141">
        <f t="shared" si="0"/>
        <v>708550</v>
      </c>
      <c r="P7" s="141">
        <f t="shared" si="0"/>
        <v>547098</v>
      </c>
      <c r="Q7" s="141">
        <f t="shared" si="0"/>
        <v>41284</v>
      </c>
      <c r="R7" s="141">
        <f t="shared" si="0"/>
        <v>4319737</v>
      </c>
      <c r="S7" s="141">
        <f t="shared" si="0"/>
        <v>152904</v>
      </c>
      <c r="T7" s="141">
        <f t="shared" si="0"/>
        <v>4019356</v>
      </c>
      <c r="U7" s="141">
        <f t="shared" si="0"/>
        <v>147477</v>
      </c>
      <c r="V7" s="141">
        <f t="shared" si="0"/>
        <v>30684</v>
      </c>
      <c r="W7" s="141">
        <f t="shared" si="0"/>
        <v>5654007</v>
      </c>
      <c r="X7" s="141">
        <f t="shared" si="0"/>
        <v>2858365</v>
      </c>
      <c r="Y7" s="141">
        <f t="shared" si="0"/>
        <v>2225908</v>
      </c>
      <c r="Z7" s="141">
        <f t="shared" si="0"/>
        <v>416883</v>
      </c>
      <c r="AA7" s="141">
        <f t="shared" si="0"/>
        <v>152851</v>
      </c>
      <c r="AB7" s="141">
        <f t="shared" si="0"/>
        <v>4580200</v>
      </c>
      <c r="AC7" s="141">
        <f t="shared" si="0"/>
        <v>19693</v>
      </c>
      <c r="AD7" s="141">
        <f t="shared" si="0"/>
        <v>847778</v>
      </c>
      <c r="AE7" s="141">
        <f t="shared" si="0"/>
        <v>18078407</v>
      </c>
      <c r="AF7" s="141">
        <f t="shared" si="0"/>
        <v>49447</v>
      </c>
      <c r="AG7" s="141">
        <f t="shared" si="0"/>
        <v>39997</v>
      </c>
      <c r="AH7" s="141">
        <f t="shared" si="0"/>
        <v>0</v>
      </c>
      <c r="AI7" s="141">
        <f t="shared" si="0"/>
        <v>20675</v>
      </c>
      <c r="AJ7" s="141">
        <f aca="true" t="shared" si="1" ref="AJ7:BO7">SUM(AJ8:AJ60)</f>
        <v>0</v>
      </c>
      <c r="AK7" s="141">
        <f t="shared" si="1"/>
        <v>19322</v>
      </c>
      <c r="AL7" s="141">
        <f t="shared" si="1"/>
        <v>9450</v>
      </c>
      <c r="AM7" s="141">
        <f t="shared" si="1"/>
        <v>0</v>
      </c>
      <c r="AN7" s="141">
        <f t="shared" si="1"/>
        <v>1061489</v>
      </c>
      <c r="AO7" s="141">
        <f t="shared" si="1"/>
        <v>204764</v>
      </c>
      <c r="AP7" s="141">
        <f t="shared" si="1"/>
        <v>184742</v>
      </c>
      <c r="AQ7" s="141">
        <f t="shared" si="1"/>
        <v>0</v>
      </c>
      <c r="AR7" s="141">
        <f t="shared" si="1"/>
        <v>20022</v>
      </c>
      <c r="AS7" s="141">
        <f t="shared" si="1"/>
        <v>0</v>
      </c>
      <c r="AT7" s="141">
        <f t="shared" si="1"/>
        <v>413979</v>
      </c>
      <c r="AU7" s="141">
        <f t="shared" si="1"/>
        <v>0</v>
      </c>
      <c r="AV7" s="141">
        <f t="shared" si="1"/>
        <v>413979</v>
      </c>
      <c r="AW7" s="141">
        <f t="shared" si="1"/>
        <v>0</v>
      </c>
      <c r="AX7" s="141">
        <f t="shared" si="1"/>
        <v>4742</v>
      </c>
      <c r="AY7" s="141">
        <f t="shared" si="1"/>
        <v>437994</v>
      </c>
      <c r="AZ7" s="141">
        <f t="shared" si="1"/>
        <v>1740</v>
      </c>
      <c r="BA7" s="141">
        <f t="shared" si="1"/>
        <v>345210</v>
      </c>
      <c r="BB7" s="141">
        <f t="shared" si="1"/>
        <v>49702</v>
      </c>
      <c r="BC7" s="141">
        <f t="shared" si="1"/>
        <v>41342</v>
      </c>
      <c r="BD7" s="141">
        <f t="shared" si="1"/>
        <v>543515</v>
      </c>
      <c r="BE7" s="141">
        <f t="shared" si="1"/>
        <v>10</v>
      </c>
      <c r="BF7" s="141">
        <f t="shared" si="1"/>
        <v>87266</v>
      </c>
      <c r="BG7" s="141">
        <f t="shared" si="1"/>
        <v>1198202</v>
      </c>
      <c r="BH7" s="141">
        <f t="shared" si="1"/>
        <v>4346386</v>
      </c>
      <c r="BI7" s="141">
        <f t="shared" si="1"/>
        <v>4282388</v>
      </c>
      <c r="BJ7" s="141">
        <f t="shared" si="1"/>
        <v>0</v>
      </c>
      <c r="BK7" s="141">
        <f t="shared" si="1"/>
        <v>3591298</v>
      </c>
      <c r="BL7" s="141">
        <f t="shared" si="1"/>
        <v>663200</v>
      </c>
      <c r="BM7" s="141">
        <f t="shared" si="1"/>
        <v>27890</v>
      </c>
      <c r="BN7" s="141">
        <f t="shared" si="1"/>
        <v>63998</v>
      </c>
      <c r="BO7" s="141">
        <f t="shared" si="1"/>
        <v>1361177</v>
      </c>
      <c r="BP7" s="141">
        <f aca="true" t="shared" si="2" ref="BP7:CI7">SUM(BP8:BP60)</f>
        <v>13995179</v>
      </c>
      <c r="BQ7" s="141">
        <f t="shared" si="2"/>
        <v>3114333</v>
      </c>
      <c r="BR7" s="141">
        <f t="shared" si="2"/>
        <v>1797379</v>
      </c>
      <c r="BS7" s="141">
        <f t="shared" si="2"/>
        <v>708550</v>
      </c>
      <c r="BT7" s="141">
        <f t="shared" si="2"/>
        <v>567120</v>
      </c>
      <c r="BU7" s="141">
        <f t="shared" si="2"/>
        <v>41284</v>
      </c>
      <c r="BV7" s="141">
        <f t="shared" si="2"/>
        <v>4733716</v>
      </c>
      <c r="BW7" s="141">
        <f t="shared" si="2"/>
        <v>152904</v>
      </c>
      <c r="BX7" s="141">
        <f t="shared" si="2"/>
        <v>4433335</v>
      </c>
      <c r="BY7" s="141">
        <f t="shared" si="2"/>
        <v>147477</v>
      </c>
      <c r="BZ7" s="141">
        <f t="shared" si="2"/>
        <v>35426</v>
      </c>
      <c r="CA7" s="141">
        <f t="shared" si="2"/>
        <v>6092001</v>
      </c>
      <c r="CB7" s="141">
        <f t="shared" si="2"/>
        <v>2860105</v>
      </c>
      <c r="CC7" s="141">
        <f t="shared" si="2"/>
        <v>2571118</v>
      </c>
      <c r="CD7" s="141">
        <f t="shared" si="2"/>
        <v>466585</v>
      </c>
      <c r="CE7" s="141">
        <f t="shared" si="2"/>
        <v>194193</v>
      </c>
      <c r="CF7" s="141">
        <f t="shared" si="2"/>
        <v>5123715</v>
      </c>
      <c r="CG7" s="141">
        <f t="shared" si="2"/>
        <v>19703</v>
      </c>
      <c r="CH7" s="141">
        <f t="shared" si="2"/>
        <v>935044</v>
      </c>
      <c r="CI7" s="141">
        <f t="shared" si="2"/>
        <v>19276609</v>
      </c>
    </row>
    <row r="8" spans="1:87" ht="12" customHeight="1">
      <c r="A8" s="142" t="s">
        <v>125</v>
      </c>
      <c r="B8" s="140" t="s">
        <v>326</v>
      </c>
      <c r="C8" s="142" t="s">
        <v>367</v>
      </c>
      <c r="D8" s="141">
        <f>+SUM(E8,J8)</f>
        <v>0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620888</v>
      </c>
      <c r="L8" s="141">
        <f>+SUM(M8,R8,V8,W8,AC8)</f>
        <v>1854051</v>
      </c>
      <c r="M8" s="141">
        <f>+SUM(N8:Q8)</f>
        <v>831197</v>
      </c>
      <c r="N8" s="141">
        <v>278729</v>
      </c>
      <c r="O8" s="141">
        <v>552468</v>
      </c>
      <c r="P8" s="141">
        <v>0</v>
      </c>
      <c r="Q8" s="141">
        <v>0</v>
      </c>
      <c r="R8" s="141">
        <f>+SUM(S8:U8)</f>
        <v>54024</v>
      </c>
      <c r="S8" s="141">
        <v>19069</v>
      </c>
      <c r="T8" s="141">
        <v>20555</v>
      </c>
      <c r="U8" s="141">
        <v>14400</v>
      </c>
      <c r="V8" s="141">
        <v>21035</v>
      </c>
      <c r="W8" s="141">
        <f>+SUM(X8:AA8)</f>
        <v>947795</v>
      </c>
      <c r="X8" s="141">
        <v>812982</v>
      </c>
      <c r="Y8" s="141">
        <v>82392</v>
      </c>
      <c r="Z8" s="141">
        <v>52421</v>
      </c>
      <c r="AA8" s="141">
        <v>0</v>
      </c>
      <c r="AB8" s="141">
        <v>646327</v>
      </c>
      <c r="AC8" s="141">
        <v>0</v>
      </c>
      <c r="AD8" s="141">
        <v>364455</v>
      </c>
      <c r="AE8" s="141">
        <f>+SUM(D8,L8,AD8)</f>
        <v>2218506</v>
      </c>
      <c r="AF8" s="141">
        <f>+SUM(AG8,AL8)</f>
        <v>19322</v>
      </c>
      <c r="AG8" s="141">
        <f>+SUM(AH8:AK8)</f>
        <v>19322</v>
      </c>
      <c r="AH8" s="141">
        <v>0</v>
      </c>
      <c r="AI8" s="141">
        <v>0</v>
      </c>
      <c r="AJ8" s="141">
        <v>0</v>
      </c>
      <c r="AK8" s="141">
        <v>19322</v>
      </c>
      <c r="AL8" s="141">
        <v>0</v>
      </c>
      <c r="AM8" s="141">
        <v>0</v>
      </c>
      <c r="AN8" s="141">
        <f>+SUM(AO8,AT8,AX8,AY8,BE8)</f>
        <v>43135</v>
      </c>
      <c r="AO8" s="141">
        <f>+SUM(AP8:AS8)</f>
        <v>4821</v>
      </c>
      <c r="AP8" s="141">
        <v>4821</v>
      </c>
      <c r="AQ8" s="141">
        <v>0</v>
      </c>
      <c r="AR8" s="141">
        <v>0</v>
      </c>
      <c r="AS8" s="141">
        <v>0</v>
      </c>
      <c r="AT8" s="141">
        <f>+SUM(AU8:AW8)</f>
        <v>19140</v>
      </c>
      <c r="AU8" s="141">
        <v>0</v>
      </c>
      <c r="AV8" s="141">
        <v>19140</v>
      </c>
      <c r="AW8" s="141">
        <v>0</v>
      </c>
      <c r="AX8" s="141">
        <v>4742</v>
      </c>
      <c r="AY8" s="141">
        <f>+SUM(AZ8:BC8)</f>
        <v>14432</v>
      </c>
      <c r="AZ8" s="141">
        <v>0</v>
      </c>
      <c r="BA8" s="141">
        <v>14432</v>
      </c>
      <c r="BB8" s="141">
        <v>0</v>
      </c>
      <c r="BC8" s="141">
        <v>0</v>
      </c>
      <c r="BD8" s="141">
        <v>0</v>
      </c>
      <c r="BE8" s="141">
        <v>0</v>
      </c>
      <c r="BF8" s="141">
        <v>36804</v>
      </c>
      <c r="BG8" s="141">
        <f>+SUM(BF8,AN8,AF8)</f>
        <v>99261</v>
      </c>
      <c r="BH8" s="141">
        <f aca="true" t="shared" si="3" ref="BH8:CI8">SUM(D8,AF8)</f>
        <v>19322</v>
      </c>
      <c r="BI8" s="141">
        <f t="shared" si="3"/>
        <v>19322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19322</v>
      </c>
      <c r="BN8" s="141">
        <f t="shared" si="3"/>
        <v>0</v>
      </c>
      <c r="BO8" s="141">
        <f t="shared" si="3"/>
        <v>620888</v>
      </c>
      <c r="BP8" s="141">
        <f t="shared" si="3"/>
        <v>1897186</v>
      </c>
      <c r="BQ8" s="141">
        <f t="shared" si="3"/>
        <v>836018</v>
      </c>
      <c r="BR8" s="141">
        <f t="shared" si="3"/>
        <v>283550</v>
      </c>
      <c r="BS8" s="141">
        <f t="shared" si="3"/>
        <v>552468</v>
      </c>
      <c r="BT8" s="141">
        <f t="shared" si="3"/>
        <v>0</v>
      </c>
      <c r="BU8" s="141">
        <f t="shared" si="3"/>
        <v>0</v>
      </c>
      <c r="BV8" s="141">
        <f t="shared" si="3"/>
        <v>73164</v>
      </c>
      <c r="BW8" s="141">
        <f t="shared" si="3"/>
        <v>19069</v>
      </c>
      <c r="BX8" s="141">
        <f t="shared" si="3"/>
        <v>39695</v>
      </c>
      <c r="BY8" s="141">
        <f t="shared" si="3"/>
        <v>14400</v>
      </c>
      <c r="BZ8" s="141">
        <f t="shared" si="3"/>
        <v>25777</v>
      </c>
      <c r="CA8" s="141">
        <f t="shared" si="3"/>
        <v>962227</v>
      </c>
      <c r="CB8" s="141">
        <f t="shared" si="3"/>
        <v>812982</v>
      </c>
      <c r="CC8" s="141">
        <f t="shared" si="3"/>
        <v>96824</v>
      </c>
      <c r="CD8" s="141">
        <f t="shared" si="3"/>
        <v>52421</v>
      </c>
      <c r="CE8" s="141">
        <f t="shared" si="3"/>
        <v>0</v>
      </c>
      <c r="CF8" s="141">
        <f t="shared" si="3"/>
        <v>646327</v>
      </c>
      <c r="CG8" s="141">
        <f t="shared" si="3"/>
        <v>0</v>
      </c>
      <c r="CH8" s="141">
        <f t="shared" si="3"/>
        <v>401259</v>
      </c>
      <c r="CI8" s="141">
        <f t="shared" si="3"/>
        <v>2317767</v>
      </c>
    </row>
    <row r="9" spans="1:87" ht="12" customHeight="1">
      <c r="A9" s="142" t="s">
        <v>125</v>
      </c>
      <c r="B9" s="140" t="s">
        <v>327</v>
      </c>
      <c r="C9" s="142" t="s">
        <v>368</v>
      </c>
      <c r="D9" s="141">
        <f aca="true" t="shared" si="4" ref="D9:D60">+SUM(E9,J9)</f>
        <v>0</v>
      </c>
      <c r="E9" s="141">
        <f aca="true" t="shared" si="5" ref="E9:E60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218406</v>
      </c>
      <c r="L9" s="141">
        <f aca="true" t="shared" si="6" ref="L9:L60">+SUM(M9,R9,V9,W9,AC9)</f>
        <v>222025</v>
      </c>
      <c r="M9" s="141">
        <f aca="true" t="shared" si="7" ref="M9:M60">+SUM(N9:Q9)</f>
        <v>19328</v>
      </c>
      <c r="N9" s="141">
        <v>19328</v>
      </c>
      <c r="O9" s="141">
        <v>0</v>
      </c>
      <c r="P9" s="141">
        <v>0</v>
      </c>
      <c r="Q9" s="141">
        <v>0</v>
      </c>
      <c r="R9" s="141">
        <f aca="true" t="shared" si="8" ref="R9:R60">+SUM(S9:U9)</f>
        <v>0</v>
      </c>
      <c r="S9" s="141">
        <v>0</v>
      </c>
      <c r="T9" s="141">
        <v>0</v>
      </c>
      <c r="U9" s="141">
        <v>0</v>
      </c>
      <c r="V9" s="141">
        <v>0</v>
      </c>
      <c r="W9" s="141">
        <f aca="true" t="shared" si="9" ref="W9:W60">+SUM(X9:AA9)</f>
        <v>202697</v>
      </c>
      <c r="X9" s="141">
        <v>202697</v>
      </c>
      <c r="Y9" s="141">
        <v>0</v>
      </c>
      <c r="Z9" s="141">
        <v>0</v>
      </c>
      <c r="AA9" s="141">
        <v>0</v>
      </c>
      <c r="AB9" s="141">
        <v>282065</v>
      </c>
      <c r="AC9" s="141">
        <v>0</v>
      </c>
      <c r="AD9" s="141">
        <v>0</v>
      </c>
      <c r="AE9" s="141">
        <f aca="true" t="shared" si="10" ref="AE9:AE60">+SUM(D9,L9,AD9)</f>
        <v>222025</v>
      </c>
      <c r="AF9" s="141">
        <f aca="true" t="shared" si="11" ref="AF9:AF60">+SUM(AG9,AL9)</f>
        <v>0</v>
      </c>
      <c r="AG9" s="141">
        <f aca="true" t="shared" si="12" ref="AG9:AG60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60">+SUM(AO9,AT9,AX9,AY9,BE9)</f>
        <v>4341</v>
      </c>
      <c r="AO9" s="141">
        <f aca="true" t="shared" si="14" ref="AO9:AO60">+SUM(AP9:AS9)</f>
        <v>4341</v>
      </c>
      <c r="AP9" s="141">
        <v>4341</v>
      </c>
      <c r="AQ9" s="141">
        <v>0</v>
      </c>
      <c r="AR9" s="141">
        <v>0</v>
      </c>
      <c r="AS9" s="141">
        <v>0</v>
      </c>
      <c r="AT9" s="141">
        <f aca="true" t="shared" si="15" ref="AT9:AT60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60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70516</v>
      </c>
      <c r="BE9" s="141">
        <v>0</v>
      </c>
      <c r="BF9" s="141">
        <v>0</v>
      </c>
      <c r="BG9" s="141">
        <f aca="true" t="shared" si="17" ref="BG9:BG60">+SUM(BF9,AN9,AF9)</f>
        <v>4341</v>
      </c>
      <c r="BH9" s="141">
        <f aca="true" t="shared" si="18" ref="BH9:BH60">SUM(D9,AF9)</f>
        <v>0</v>
      </c>
      <c r="BI9" s="141">
        <f aca="true" t="shared" si="19" ref="BI9:BI60">SUM(E9,AG9)</f>
        <v>0</v>
      </c>
      <c r="BJ9" s="141">
        <f aca="true" t="shared" si="20" ref="BJ9:BJ60">SUM(F9,AH9)</f>
        <v>0</v>
      </c>
      <c r="BK9" s="141">
        <f aca="true" t="shared" si="21" ref="BK9:BK60">SUM(G9,AI9)</f>
        <v>0</v>
      </c>
      <c r="BL9" s="141">
        <f aca="true" t="shared" si="22" ref="BL9:BL60">SUM(H9,AJ9)</f>
        <v>0</v>
      </c>
      <c r="BM9" s="141">
        <f aca="true" t="shared" si="23" ref="BM9:BM60">SUM(I9,AK9)</f>
        <v>0</v>
      </c>
      <c r="BN9" s="141">
        <f aca="true" t="shared" si="24" ref="BN9:BN60">SUM(J9,AL9)</f>
        <v>0</v>
      </c>
      <c r="BO9" s="141">
        <f aca="true" t="shared" si="25" ref="BO9:BO60">SUM(K9,AM9)</f>
        <v>218406</v>
      </c>
      <c r="BP9" s="141">
        <f aca="true" t="shared" si="26" ref="BP9:BP60">SUM(L9,AN9)</f>
        <v>226366</v>
      </c>
      <c r="BQ9" s="141">
        <f aca="true" t="shared" si="27" ref="BQ9:BQ60">SUM(M9,AO9)</f>
        <v>23669</v>
      </c>
      <c r="BR9" s="141">
        <f aca="true" t="shared" si="28" ref="BR9:BR60">SUM(N9,AP9)</f>
        <v>23669</v>
      </c>
      <c r="BS9" s="141">
        <f aca="true" t="shared" si="29" ref="BS9:BS60">SUM(O9,AQ9)</f>
        <v>0</v>
      </c>
      <c r="BT9" s="141">
        <f aca="true" t="shared" si="30" ref="BT9:BT60">SUM(P9,AR9)</f>
        <v>0</v>
      </c>
      <c r="BU9" s="141">
        <f aca="true" t="shared" si="31" ref="BU9:BU60">SUM(Q9,AS9)</f>
        <v>0</v>
      </c>
      <c r="BV9" s="141">
        <f aca="true" t="shared" si="32" ref="BV9:BV60">SUM(R9,AT9)</f>
        <v>0</v>
      </c>
      <c r="BW9" s="141">
        <f aca="true" t="shared" si="33" ref="BW9:BW60">SUM(S9,AU9)</f>
        <v>0</v>
      </c>
      <c r="BX9" s="141">
        <f aca="true" t="shared" si="34" ref="BX9:BX60">SUM(T9,AV9)</f>
        <v>0</v>
      </c>
      <c r="BY9" s="141">
        <f aca="true" t="shared" si="35" ref="BY9:BY60">SUM(U9,AW9)</f>
        <v>0</v>
      </c>
      <c r="BZ9" s="141">
        <f aca="true" t="shared" si="36" ref="BZ9:BZ60">SUM(V9,AX9)</f>
        <v>0</v>
      </c>
      <c r="CA9" s="141">
        <f aca="true" t="shared" si="37" ref="CA9:CA60">SUM(W9,AY9)</f>
        <v>202697</v>
      </c>
      <c r="CB9" s="141">
        <f aca="true" t="shared" si="38" ref="CB9:CB60">SUM(X9,AZ9)</f>
        <v>202697</v>
      </c>
      <c r="CC9" s="141">
        <f aca="true" t="shared" si="39" ref="CC9:CC60">SUM(Y9,BA9)</f>
        <v>0</v>
      </c>
      <c r="CD9" s="141">
        <f aca="true" t="shared" si="40" ref="CD9:CD60">SUM(Z9,BB9)</f>
        <v>0</v>
      </c>
      <c r="CE9" s="141">
        <f aca="true" t="shared" si="41" ref="CE9:CE60">SUM(AA9,BC9)</f>
        <v>0</v>
      </c>
      <c r="CF9" s="141">
        <f aca="true" t="shared" si="42" ref="CF9:CF60">SUM(AB9,BD9)</f>
        <v>352581</v>
      </c>
      <c r="CG9" s="141">
        <f aca="true" t="shared" si="43" ref="CG9:CG60">SUM(AC9,BE9)</f>
        <v>0</v>
      </c>
      <c r="CH9" s="141">
        <f aca="true" t="shared" si="44" ref="CH9:CH60">SUM(AD9,BF9)</f>
        <v>0</v>
      </c>
      <c r="CI9" s="141">
        <f aca="true" t="shared" si="45" ref="CI9:CI60">SUM(AE9,BG9)</f>
        <v>226366</v>
      </c>
    </row>
    <row r="10" spans="1:87" ht="12" customHeight="1">
      <c r="A10" s="142" t="s">
        <v>125</v>
      </c>
      <c r="B10" s="140" t="s">
        <v>328</v>
      </c>
      <c r="C10" s="142" t="s">
        <v>369</v>
      </c>
      <c r="D10" s="141">
        <f t="shared" si="4"/>
        <v>33243</v>
      </c>
      <c r="E10" s="141">
        <f t="shared" si="5"/>
        <v>33243</v>
      </c>
      <c r="F10" s="141">
        <v>0</v>
      </c>
      <c r="G10" s="141">
        <v>33243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484359</v>
      </c>
      <c r="M10" s="141">
        <f t="shared" si="7"/>
        <v>32140</v>
      </c>
      <c r="N10" s="141">
        <v>32140</v>
      </c>
      <c r="O10" s="141">
        <v>0</v>
      </c>
      <c r="P10" s="141">
        <v>0</v>
      </c>
      <c r="Q10" s="141">
        <v>0</v>
      </c>
      <c r="R10" s="141">
        <f t="shared" si="8"/>
        <v>101507</v>
      </c>
      <c r="S10" s="141">
        <v>127</v>
      </c>
      <c r="T10" s="141">
        <v>91587</v>
      </c>
      <c r="U10" s="141">
        <v>9793</v>
      </c>
      <c r="V10" s="141">
        <v>0</v>
      </c>
      <c r="W10" s="141">
        <f t="shared" si="9"/>
        <v>350712</v>
      </c>
      <c r="X10" s="141">
        <v>74560</v>
      </c>
      <c r="Y10" s="141">
        <v>194660</v>
      </c>
      <c r="Z10" s="141">
        <v>81492</v>
      </c>
      <c r="AA10" s="141">
        <v>0</v>
      </c>
      <c r="AB10" s="141">
        <v>0</v>
      </c>
      <c r="AC10" s="141">
        <v>0</v>
      </c>
      <c r="AD10" s="141">
        <v>0</v>
      </c>
      <c r="AE10" s="141">
        <f t="shared" si="10"/>
        <v>517602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26938</v>
      </c>
      <c r="AO10" s="141">
        <f t="shared" si="14"/>
        <v>7116</v>
      </c>
      <c r="AP10" s="141">
        <v>7116</v>
      </c>
      <c r="AQ10" s="141">
        <v>0</v>
      </c>
      <c r="AR10" s="141">
        <v>0</v>
      </c>
      <c r="AS10" s="141">
        <v>0</v>
      </c>
      <c r="AT10" s="141">
        <f t="shared" si="15"/>
        <v>7804</v>
      </c>
      <c r="AU10" s="141">
        <v>0</v>
      </c>
      <c r="AV10" s="141">
        <v>7804</v>
      </c>
      <c r="AW10" s="141">
        <v>0</v>
      </c>
      <c r="AX10" s="141">
        <v>0</v>
      </c>
      <c r="AY10" s="141">
        <f t="shared" si="16"/>
        <v>12018</v>
      </c>
      <c r="AZ10" s="141">
        <v>0</v>
      </c>
      <c r="BA10" s="141">
        <v>12018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26938</v>
      </c>
      <c r="BH10" s="141">
        <f t="shared" si="18"/>
        <v>33243</v>
      </c>
      <c r="BI10" s="141">
        <f t="shared" si="19"/>
        <v>33243</v>
      </c>
      <c r="BJ10" s="141">
        <f t="shared" si="20"/>
        <v>0</v>
      </c>
      <c r="BK10" s="141">
        <f t="shared" si="21"/>
        <v>33243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511297</v>
      </c>
      <c r="BQ10" s="141">
        <f t="shared" si="27"/>
        <v>39256</v>
      </c>
      <c r="BR10" s="141">
        <f t="shared" si="28"/>
        <v>39256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109311</v>
      </c>
      <c r="BW10" s="141">
        <f t="shared" si="33"/>
        <v>127</v>
      </c>
      <c r="BX10" s="141">
        <f t="shared" si="34"/>
        <v>99391</v>
      </c>
      <c r="BY10" s="141">
        <f t="shared" si="35"/>
        <v>9793</v>
      </c>
      <c r="BZ10" s="141">
        <f t="shared" si="36"/>
        <v>0</v>
      </c>
      <c r="CA10" s="141">
        <f t="shared" si="37"/>
        <v>362730</v>
      </c>
      <c r="CB10" s="141">
        <f t="shared" si="38"/>
        <v>74560</v>
      </c>
      <c r="CC10" s="141">
        <f t="shared" si="39"/>
        <v>206678</v>
      </c>
      <c r="CD10" s="141">
        <f t="shared" si="40"/>
        <v>81492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0</v>
      </c>
      <c r="CI10" s="141">
        <f t="shared" si="45"/>
        <v>544540</v>
      </c>
    </row>
    <row r="11" spans="1:87" ht="12" customHeight="1">
      <c r="A11" s="142" t="s">
        <v>125</v>
      </c>
      <c r="B11" s="140" t="s">
        <v>329</v>
      </c>
      <c r="C11" s="142" t="s">
        <v>370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919719</v>
      </c>
      <c r="M11" s="141">
        <f t="shared" si="7"/>
        <v>86958</v>
      </c>
      <c r="N11" s="141">
        <v>86958</v>
      </c>
      <c r="O11" s="141">
        <v>0</v>
      </c>
      <c r="P11" s="141">
        <v>0</v>
      </c>
      <c r="Q11" s="141">
        <v>0</v>
      </c>
      <c r="R11" s="141">
        <f t="shared" si="8"/>
        <v>340820</v>
      </c>
      <c r="S11" s="141">
        <v>373</v>
      </c>
      <c r="T11" s="141">
        <v>340447</v>
      </c>
      <c r="U11" s="141">
        <v>0</v>
      </c>
      <c r="V11" s="141">
        <v>0</v>
      </c>
      <c r="W11" s="141">
        <f t="shared" si="9"/>
        <v>485657</v>
      </c>
      <c r="X11" s="141">
        <v>169494</v>
      </c>
      <c r="Y11" s="141">
        <v>281974</v>
      </c>
      <c r="Z11" s="141">
        <v>0</v>
      </c>
      <c r="AA11" s="141">
        <v>34189</v>
      </c>
      <c r="AB11" s="141">
        <v>0</v>
      </c>
      <c r="AC11" s="141">
        <v>6284</v>
      </c>
      <c r="AD11" s="141">
        <v>39692</v>
      </c>
      <c r="AE11" s="141">
        <f t="shared" si="10"/>
        <v>959411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10550</v>
      </c>
      <c r="AO11" s="141">
        <f t="shared" si="14"/>
        <v>4281</v>
      </c>
      <c r="AP11" s="141">
        <v>4281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6259</v>
      </c>
      <c r="AZ11" s="141">
        <v>0</v>
      </c>
      <c r="BA11" s="141">
        <v>6259</v>
      </c>
      <c r="BB11" s="141">
        <v>0</v>
      </c>
      <c r="BC11" s="141">
        <v>0</v>
      </c>
      <c r="BD11" s="141">
        <v>0</v>
      </c>
      <c r="BE11" s="141">
        <v>10</v>
      </c>
      <c r="BF11" s="141">
        <v>373</v>
      </c>
      <c r="BG11" s="141">
        <f t="shared" si="17"/>
        <v>10923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930269</v>
      </c>
      <c r="BQ11" s="141">
        <f t="shared" si="27"/>
        <v>91239</v>
      </c>
      <c r="BR11" s="141">
        <f t="shared" si="28"/>
        <v>91239</v>
      </c>
      <c r="BS11" s="141">
        <f t="shared" si="29"/>
        <v>0</v>
      </c>
      <c r="BT11" s="141">
        <f t="shared" si="30"/>
        <v>0</v>
      </c>
      <c r="BU11" s="141">
        <f t="shared" si="31"/>
        <v>0</v>
      </c>
      <c r="BV11" s="141">
        <f t="shared" si="32"/>
        <v>340820</v>
      </c>
      <c r="BW11" s="141">
        <f t="shared" si="33"/>
        <v>373</v>
      </c>
      <c r="BX11" s="141">
        <f t="shared" si="34"/>
        <v>340447</v>
      </c>
      <c r="BY11" s="141">
        <f t="shared" si="35"/>
        <v>0</v>
      </c>
      <c r="BZ11" s="141">
        <f t="shared" si="36"/>
        <v>0</v>
      </c>
      <c r="CA11" s="141">
        <f t="shared" si="37"/>
        <v>491916</v>
      </c>
      <c r="CB11" s="141">
        <f t="shared" si="38"/>
        <v>169494</v>
      </c>
      <c r="CC11" s="141">
        <f t="shared" si="39"/>
        <v>288233</v>
      </c>
      <c r="CD11" s="141">
        <f t="shared" si="40"/>
        <v>0</v>
      </c>
      <c r="CE11" s="141">
        <f t="shared" si="41"/>
        <v>34189</v>
      </c>
      <c r="CF11" s="141">
        <f t="shared" si="42"/>
        <v>0</v>
      </c>
      <c r="CG11" s="141">
        <f t="shared" si="43"/>
        <v>6294</v>
      </c>
      <c r="CH11" s="141">
        <f t="shared" si="44"/>
        <v>40065</v>
      </c>
      <c r="CI11" s="141">
        <f t="shared" si="45"/>
        <v>970334</v>
      </c>
    </row>
    <row r="12" spans="1:87" ht="12" customHeight="1">
      <c r="A12" s="142" t="s">
        <v>125</v>
      </c>
      <c r="B12" s="140" t="s">
        <v>330</v>
      </c>
      <c r="C12" s="142" t="s">
        <v>371</v>
      </c>
      <c r="D12" s="141">
        <f t="shared" si="4"/>
        <v>59640</v>
      </c>
      <c r="E12" s="141">
        <f t="shared" si="5"/>
        <v>59640</v>
      </c>
      <c r="F12" s="141">
        <v>0</v>
      </c>
      <c r="G12" s="141">
        <v>59640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326114</v>
      </c>
      <c r="M12" s="141">
        <f t="shared" si="7"/>
        <v>103056</v>
      </c>
      <c r="N12" s="141">
        <v>5700</v>
      </c>
      <c r="O12" s="141">
        <v>76580</v>
      </c>
      <c r="P12" s="141">
        <v>20776</v>
      </c>
      <c r="Q12" s="141">
        <v>0</v>
      </c>
      <c r="R12" s="141">
        <f t="shared" si="8"/>
        <v>161730</v>
      </c>
      <c r="S12" s="141">
        <v>47801</v>
      </c>
      <c r="T12" s="141">
        <v>101988</v>
      </c>
      <c r="U12" s="141">
        <v>11941</v>
      </c>
      <c r="V12" s="141">
        <v>0</v>
      </c>
      <c r="W12" s="141">
        <f t="shared" si="9"/>
        <v>61328</v>
      </c>
      <c r="X12" s="141">
        <v>0</v>
      </c>
      <c r="Y12" s="141">
        <v>18231</v>
      </c>
      <c r="Z12" s="141">
        <v>43097</v>
      </c>
      <c r="AA12" s="141">
        <v>0</v>
      </c>
      <c r="AB12" s="141">
        <v>0</v>
      </c>
      <c r="AC12" s="141">
        <v>0</v>
      </c>
      <c r="AD12" s="141">
        <v>0</v>
      </c>
      <c r="AE12" s="141">
        <f t="shared" si="10"/>
        <v>385754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36100</v>
      </c>
      <c r="AO12" s="141">
        <f t="shared" si="14"/>
        <v>5800</v>
      </c>
      <c r="AP12" s="141">
        <v>5800</v>
      </c>
      <c r="AQ12" s="141">
        <v>0</v>
      </c>
      <c r="AR12" s="141">
        <v>0</v>
      </c>
      <c r="AS12" s="141">
        <v>0</v>
      </c>
      <c r="AT12" s="141">
        <f t="shared" si="15"/>
        <v>10644</v>
      </c>
      <c r="AU12" s="141">
        <v>0</v>
      </c>
      <c r="AV12" s="141">
        <v>10644</v>
      </c>
      <c r="AW12" s="141">
        <v>0</v>
      </c>
      <c r="AX12" s="141">
        <v>0</v>
      </c>
      <c r="AY12" s="141">
        <f t="shared" si="16"/>
        <v>19656</v>
      </c>
      <c r="AZ12" s="141">
        <v>0</v>
      </c>
      <c r="BA12" s="141">
        <v>19656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36100</v>
      </c>
      <c r="BH12" s="141">
        <f t="shared" si="18"/>
        <v>59640</v>
      </c>
      <c r="BI12" s="141">
        <f t="shared" si="19"/>
        <v>59640</v>
      </c>
      <c r="BJ12" s="141">
        <f t="shared" si="20"/>
        <v>0</v>
      </c>
      <c r="BK12" s="141">
        <f t="shared" si="21"/>
        <v>59640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362214</v>
      </c>
      <c r="BQ12" s="141">
        <f t="shared" si="27"/>
        <v>108856</v>
      </c>
      <c r="BR12" s="141">
        <f t="shared" si="28"/>
        <v>11500</v>
      </c>
      <c r="BS12" s="141">
        <f t="shared" si="29"/>
        <v>76580</v>
      </c>
      <c r="BT12" s="141">
        <f t="shared" si="30"/>
        <v>20776</v>
      </c>
      <c r="BU12" s="141">
        <f t="shared" si="31"/>
        <v>0</v>
      </c>
      <c r="BV12" s="141">
        <f t="shared" si="32"/>
        <v>172374</v>
      </c>
      <c r="BW12" s="141">
        <f t="shared" si="33"/>
        <v>47801</v>
      </c>
      <c r="BX12" s="141">
        <f t="shared" si="34"/>
        <v>112632</v>
      </c>
      <c r="BY12" s="141">
        <f t="shared" si="35"/>
        <v>11941</v>
      </c>
      <c r="BZ12" s="141">
        <f t="shared" si="36"/>
        <v>0</v>
      </c>
      <c r="CA12" s="141">
        <f t="shared" si="37"/>
        <v>80984</v>
      </c>
      <c r="CB12" s="141">
        <f t="shared" si="38"/>
        <v>0</v>
      </c>
      <c r="CC12" s="141">
        <f t="shared" si="39"/>
        <v>37887</v>
      </c>
      <c r="CD12" s="141">
        <f t="shared" si="40"/>
        <v>43097</v>
      </c>
      <c r="CE12" s="141">
        <f t="shared" si="41"/>
        <v>0</v>
      </c>
      <c r="CF12" s="141">
        <f t="shared" si="42"/>
        <v>0</v>
      </c>
      <c r="CG12" s="141">
        <f t="shared" si="43"/>
        <v>0</v>
      </c>
      <c r="CH12" s="141">
        <f t="shared" si="44"/>
        <v>0</v>
      </c>
      <c r="CI12" s="141">
        <f t="shared" si="45"/>
        <v>421854</v>
      </c>
    </row>
    <row r="13" spans="1:87" ht="12" customHeight="1">
      <c r="A13" s="142" t="s">
        <v>125</v>
      </c>
      <c r="B13" s="140" t="s">
        <v>331</v>
      </c>
      <c r="C13" s="142" t="s">
        <v>372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161635</v>
      </c>
      <c r="M13" s="141">
        <f t="shared" si="7"/>
        <v>57646</v>
      </c>
      <c r="N13" s="141">
        <v>42112</v>
      </c>
      <c r="O13" s="141">
        <v>15534</v>
      </c>
      <c r="P13" s="141">
        <v>0</v>
      </c>
      <c r="Q13" s="141">
        <v>0</v>
      </c>
      <c r="R13" s="141">
        <f t="shared" si="8"/>
        <v>1486</v>
      </c>
      <c r="S13" s="141">
        <v>1486</v>
      </c>
      <c r="T13" s="141">
        <v>0</v>
      </c>
      <c r="U13" s="141">
        <v>0</v>
      </c>
      <c r="V13" s="141">
        <v>2760</v>
      </c>
      <c r="W13" s="141">
        <f t="shared" si="9"/>
        <v>99743</v>
      </c>
      <c r="X13" s="141">
        <v>90420</v>
      </c>
      <c r="Y13" s="141">
        <v>9225</v>
      </c>
      <c r="Z13" s="141">
        <v>0</v>
      </c>
      <c r="AA13" s="141">
        <v>98</v>
      </c>
      <c r="AB13" s="141">
        <v>276294</v>
      </c>
      <c r="AC13" s="141">
        <v>0</v>
      </c>
      <c r="AD13" s="141">
        <v>0</v>
      </c>
      <c r="AE13" s="141">
        <f t="shared" si="10"/>
        <v>161635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53358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161635</v>
      </c>
      <c r="BQ13" s="141">
        <f t="shared" si="27"/>
        <v>57646</v>
      </c>
      <c r="BR13" s="141">
        <f t="shared" si="28"/>
        <v>42112</v>
      </c>
      <c r="BS13" s="141">
        <f t="shared" si="29"/>
        <v>15534</v>
      </c>
      <c r="BT13" s="141">
        <f t="shared" si="30"/>
        <v>0</v>
      </c>
      <c r="BU13" s="141">
        <f t="shared" si="31"/>
        <v>0</v>
      </c>
      <c r="BV13" s="141">
        <f t="shared" si="32"/>
        <v>1486</v>
      </c>
      <c r="BW13" s="141">
        <f t="shared" si="33"/>
        <v>1486</v>
      </c>
      <c r="BX13" s="141">
        <f t="shared" si="34"/>
        <v>0</v>
      </c>
      <c r="BY13" s="141">
        <f t="shared" si="35"/>
        <v>0</v>
      </c>
      <c r="BZ13" s="141">
        <f t="shared" si="36"/>
        <v>2760</v>
      </c>
      <c r="CA13" s="141">
        <f t="shared" si="37"/>
        <v>99743</v>
      </c>
      <c r="CB13" s="141">
        <f t="shared" si="38"/>
        <v>90420</v>
      </c>
      <c r="CC13" s="141">
        <f t="shared" si="39"/>
        <v>9225</v>
      </c>
      <c r="CD13" s="141">
        <f t="shared" si="40"/>
        <v>0</v>
      </c>
      <c r="CE13" s="141">
        <f t="shared" si="41"/>
        <v>98</v>
      </c>
      <c r="CF13" s="141">
        <f t="shared" si="42"/>
        <v>329652</v>
      </c>
      <c r="CG13" s="141">
        <f t="shared" si="43"/>
        <v>0</v>
      </c>
      <c r="CH13" s="141">
        <f t="shared" si="44"/>
        <v>0</v>
      </c>
      <c r="CI13" s="141">
        <f t="shared" si="45"/>
        <v>161635</v>
      </c>
    </row>
    <row r="14" spans="1:87" ht="12" customHeight="1">
      <c r="A14" s="142" t="s">
        <v>125</v>
      </c>
      <c r="B14" s="140" t="s">
        <v>332</v>
      </c>
      <c r="C14" s="142" t="s">
        <v>373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301963</v>
      </c>
      <c r="L14" s="141">
        <f t="shared" si="6"/>
        <v>453712</v>
      </c>
      <c r="M14" s="141">
        <f t="shared" si="7"/>
        <v>86134</v>
      </c>
      <c r="N14" s="141">
        <v>41426</v>
      </c>
      <c r="O14" s="141">
        <v>44708</v>
      </c>
      <c r="P14" s="141">
        <v>0</v>
      </c>
      <c r="Q14" s="141">
        <v>0</v>
      </c>
      <c r="R14" s="141">
        <f t="shared" si="8"/>
        <v>3116</v>
      </c>
      <c r="S14" s="141">
        <v>3116</v>
      </c>
      <c r="T14" s="141">
        <v>0</v>
      </c>
      <c r="U14" s="141">
        <v>0</v>
      </c>
      <c r="V14" s="141">
        <v>0</v>
      </c>
      <c r="W14" s="141">
        <f t="shared" si="9"/>
        <v>364462</v>
      </c>
      <c r="X14" s="141">
        <v>332420</v>
      </c>
      <c r="Y14" s="141">
        <v>0</v>
      </c>
      <c r="Z14" s="141">
        <v>0</v>
      </c>
      <c r="AA14" s="141">
        <v>32042</v>
      </c>
      <c r="AB14" s="141">
        <v>524904</v>
      </c>
      <c r="AC14" s="141">
        <v>0</v>
      </c>
      <c r="AD14" s="141">
        <v>0</v>
      </c>
      <c r="AE14" s="141">
        <f t="shared" si="10"/>
        <v>453712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7250</v>
      </c>
      <c r="AO14" s="141">
        <f t="shared" si="14"/>
        <v>7250</v>
      </c>
      <c r="AP14" s="141">
        <v>7250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46474</v>
      </c>
      <c r="BE14" s="141">
        <v>0</v>
      </c>
      <c r="BF14" s="141">
        <v>0</v>
      </c>
      <c r="BG14" s="141">
        <f t="shared" si="17"/>
        <v>7250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301963</v>
      </c>
      <c r="BP14" s="141">
        <f t="shared" si="26"/>
        <v>460962</v>
      </c>
      <c r="BQ14" s="141">
        <f t="shared" si="27"/>
        <v>93384</v>
      </c>
      <c r="BR14" s="141">
        <f t="shared" si="28"/>
        <v>48676</v>
      </c>
      <c r="BS14" s="141">
        <f t="shared" si="29"/>
        <v>44708</v>
      </c>
      <c r="BT14" s="141">
        <f t="shared" si="30"/>
        <v>0</v>
      </c>
      <c r="BU14" s="141">
        <f t="shared" si="31"/>
        <v>0</v>
      </c>
      <c r="BV14" s="141">
        <f t="shared" si="32"/>
        <v>3116</v>
      </c>
      <c r="BW14" s="141">
        <f t="shared" si="33"/>
        <v>3116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364462</v>
      </c>
      <c r="CB14" s="141">
        <f t="shared" si="38"/>
        <v>332420</v>
      </c>
      <c r="CC14" s="141">
        <f t="shared" si="39"/>
        <v>0</v>
      </c>
      <c r="CD14" s="141">
        <f t="shared" si="40"/>
        <v>0</v>
      </c>
      <c r="CE14" s="141">
        <f t="shared" si="41"/>
        <v>32042</v>
      </c>
      <c r="CF14" s="141">
        <f t="shared" si="42"/>
        <v>571378</v>
      </c>
      <c r="CG14" s="141">
        <f t="shared" si="43"/>
        <v>0</v>
      </c>
      <c r="CH14" s="141">
        <f t="shared" si="44"/>
        <v>0</v>
      </c>
      <c r="CI14" s="141">
        <f t="shared" si="45"/>
        <v>460962</v>
      </c>
    </row>
    <row r="15" spans="1:87" ht="12" customHeight="1">
      <c r="A15" s="142" t="s">
        <v>125</v>
      </c>
      <c r="B15" s="140" t="s">
        <v>333</v>
      </c>
      <c r="C15" s="142" t="s">
        <v>374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133926</v>
      </c>
      <c r="M15" s="141">
        <f t="shared" si="7"/>
        <v>40372</v>
      </c>
      <c r="N15" s="141">
        <v>39895</v>
      </c>
      <c r="O15" s="141">
        <v>477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93554</v>
      </c>
      <c r="X15" s="141">
        <v>93554</v>
      </c>
      <c r="Y15" s="141">
        <v>0</v>
      </c>
      <c r="Z15" s="141">
        <v>0</v>
      </c>
      <c r="AA15" s="141">
        <v>0</v>
      </c>
      <c r="AB15" s="141">
        <v>263237</v>
      </c>
      <c r="AC15" s="141">
        <v>0</v>
      </c>
      <c r="AD15" s="141">
        <v>0</v>
      </c>
      <c r="AE15" s="141">
        <f t="shared" si="10"/>
        <v>133926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50836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133926</v>
      </c>
      <c r="BQ15" s="141">
        <f t="shared" si="27"/>
        <v>40372</v>
      </c>
      <c r="BR15" s="141">
        <f t="shared" si="28"/>
        <v>39895</v>
      </c>
      <c r="BS15" s="141">
        <f t="shared" si="29"/>
        <v>477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93554</v>
      </c>
      <c r="CB15" s="141">
        <f t="shared" si="38"/>
        <v>93554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314073</v>
      </c>
      <c r="CG15" s="141">
        <f t="shared" si="43"/>
        <v>0</v>
      </c>
      <c r="CH15" s="141">
        <f t="shared" si="44"/>
        <v>0</v>
      </c>
      <c r="CI15" s="141">
        <f t="shared" si="45"/>
        <v>133926</v>
      </c>
    </row>
    <row r="16" spans="1:87" ht="12" customHeight="1">
      <c r="A16" s="142" t="s">
        <v>125</v>
      </c>
      <c r="B16" s="140" t="s">
        <v>334</v>
      </c>
      <c r="C16" s="142" t="s">
        <v>375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7687</v>
      </c>
      <c r="L16" s="141">
        <f t="shared" si="6"/>
        <v>259910</v>
      </c>
      <c r="M16" s="141">
        <f t="shared" si="7"/>
        <v>37049</v>
      </c>
      <c r="N16" s="141">
        <v>23494</v>
      </c>
      <c r="O16" s="141">
        <v>13555</v>
      </c>
      <c r="P16" s="141">
        <v>0</v>
      </c>
      <c r="Q16" s="141">
        <v>0</v>
      </c>
      <c r="R16" s="141">
        <f t="shared" si="8"/>
        <v>1297</v>
      </c>
      <c r="S16" s="141">
        <v>1297</v>
      </c>
      <c r="T16" s="141">
        <v>0</v>
      </c>
      <c r="U16" s="141">
        <v>0</v>
      </c>
      <c r="V16" s="141">
        <v>0</v>
      </c>
      <c r="W16" s="141">
        <f t="shared" si="9"/>
        <v>221564</v>
      </c>
      <c r="X16" s="141">
        <v>218372</v>
      </c>
      <c r="Y16" s="141">
        <v>3192</v>
      </c>
      <c r="Z16" s="141">
        <v>0</v>
      </c>
      <c r="AA16" s="141">
        <v>0</v>
      </c>
      <c r="AB16" s="141">
        <v>725928</v>
      </c>
      <c r="AC16" s="141">
        <v>0</v>
      </c>
      <c r="AD16" s="141">
        <v>0</v>
      </c>
      <c r="AE16" s="141">
        <f t="shared" si="10"/>
        <v>259910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83127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7687</v>
      </c>
      <c r="BP16" s="141">
        <f t="shared" si="26"/>
        <v>259910</v>
      </c>
      <c r="BQ16" s="141">
        <f t="shared" si="27"/>
        <v>37049</v>
      </c>
      <c r="BR16" s="141">
        <f t="shared" si="28"/>
        <v>23494</v>
      </c>
      <c r="BS16" s="141">
        <f t="shared" si="29"/>
        <v>13555</v>
      </c>
      <c r="BT16" s="141">
        <f t="shared" si="30"/>
        <v>0</v>
      </c>
      <c r="BU16" s="141">
        <f t="shared" si="31"/>
        <v>0</v>
      </c>
      <c r="BV16" s="141">
        <f t="shared" si="32"/>
        <v>1297</v>
      </c>
      <c r="BW16" s="141">
        <f t="shared" si="33"/>
        <v>1297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221564</v>
      </c>
      <c r="CB16" s="141">
        <f t="shared" si="38"/>
        <v>218372</v>
      </c>
      <c r="CC16" s="141">
        <f t="shared" si="39"/>
        <v>3192</v>
      </c>
      <c r="CD16" s="141">
        <f t="shared" si="40"/>
        <v>0</v>
      </c>
      <c r="CE16" s="141">
        <f t="shared" si="41"/>
        <v>0</v>
      </c>
      <c r="CF16" s="141">
        <f t="shared" si="42"/>
        <v>809055</v>
      </c>
      <c r="CG16" s="141">
        <f t="shared" si="43"/>
        <v>0</v>
      </c>
      <c r="CH16" s="141">
        <f t="shared" si="44"/>
        <v>0</v>
      </c>
      <c r="CI16" s="141">
        <f t="shared" si="45"/>
        <v>259910</v>
      </c>
    </row>
    <row r="17" spans="1:87" ht="12" customHeight="1">
      <c r="A17" s="142" t="s">
        <v>125</v>
      </c>
      <c r="B17" s="140" t="s">
        <v>335</v>
      </c>
      <c r="C17" s="142" t="s">
        <v>376</v>
      </c>
      <c r="D17" s="141">
        <f t="shared" si="4"/>
        <v>21735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21735</v>
      </c>
      <c r="K17" s="141">
        <v>0</v>
      </c>
      <c r="L17" s="141">
        <f t="shared" si="6"/>
        <v>494611</v>
      </c>
      <c r="M17" s="141">
        <f t="shared" si="7"/>
        <v>127586</v>
      </c>
      <c r="N17" s="141">
        <v>107970</v>
      </c>
      <c r="O17" s="141">
        <v>0</v>
      </c>
      <c r="P17" s="141">
        <v>19616</v>
      </c>
      <c r="Q17" s="141">
        <v>0</v>
      </c>
      <c r="R17" s="141">
        <f t="shared" si="8"/>
        <v>100300</v>
      </c>
      <c r="S17" s="141">
        <v>1450</v>
      </c>
      <c r="T17" s="141">
        <v>93738</v>
      </c>
      <c r="U17" s="141">
        <v>5112</v>
      </c>
      <c r="V17" s="141">
        <v>0</v>
      </c>
      <c r="W17" s="141">
        <f t="shared" si="9"/>
        <v>266725</v>
      </c>
      <c r="X17" s="141">
        <v>140713</v>
      </c>
      <c r="Y17" s="141">
        <v>120497</v>
      </c>
      <c r="Z17" s="141">
        <v>3400</v>
      </c>
      <c r="AA17" s="141">
        <v>2115</v>
      </c>
      <c r="AB17" s="141">
        <v>0</v>
      </c>
      <c r="AC17" s="141">
        <v>0</v>
      </c>
      <c r="AD17" s="141">
        <v>0</v>
      </c>
      <c r="AE17" s="141">
        <f t="shared" si="10"/>
        <v>516346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31701</v>
      </c>
      <c r="AO17" s="141">
        <f t="shared" si="14"/>
        <v>5682</v>
      </c>
      <c r="AP17" s="141">
        <v>5682</v>
      </c>
      <c r="AQ17" s="141">
        <v>0</v>
      </c>
      <c r="AR17" s="141">
        <v>0</v>
      </c>
      <c r="AS17" s="141">
        <v>0</v>
      </c>
      <c r="AT17" s="141">
        <f t="shared" si="15"/>
        <v>6776</v>
      </c>
      <c r="AU17" s="141">
        <v>0</v>
      </c>
      <c r="AV17" s="141">
        <v>6776</v>
      </c>
      <c r="AW17" s="141">
        <v>0</v>
      </c>
      <c r="AX17" s="141">
        <v>0</v>
      </c>
      <c r="AY17" s="141">
        <f t="shared" si="16"/>
        <v>19243</v>
      </c>
      <c r="AZ17" s="141">
        <v>0</v>
      </c>
      <c r="BA17" s="141">
        <v>19132</v>
      </c>
      <c r="BB17" s="141">
        <v>0</v>
      </c>
      <c r="BC17" s="141">
        <v>111</v>
      </c>
      <c r="BD17" s="141">
        <v>0</v>
      </c>
      <c r="BE17" s="141">
        <v>0</v>
      </c>
      <c r="BF17" s="141">
        <v>0</v>
      </c>
      <c r="BG17" s="141">
        <f t="shared" si="17"/>
        <v>31701</v>
      </c>
      <c r="BH17" s="141">
        <f t="shared" si="18"/>
        <v>21735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21735</v>
      </c>
      <c r="BO17" s="141">
        <f t="shared" si="25"/>
        <v>0</v>
      </c>
      <c r="BP17" s="141">
        <f t="shared" si="26"/>
        <v>526312</v>
      </c>
      <c r="BQ17" s="141">
        <f t="shared" si="27"/>
        <v>133268</v>
      </c>
      <c r="BR17" s="141">
        <f t="shared" si="28"/>
        <v>113652</v>
      </c>
      <c r="BS17" s="141">
        <f t="shared" si="29"/>
        <v>0</v>
      </c>
      <c r="BT17" s="141">
        <f t="shared" si="30"/>
        <v>19616</v>
      </c>
      <c r="BU17" s="141">
        <f t="shared" si="31"/>
        <v>0</v>
      </c>
      <c r="BV17" s="141">
        <f t="shared" si="32"/>
        <v>107076</v>
      </c>
      <c r="BW17" s="141">
        <f t="shared" si="33"/>
        <v>1450</v>
      </c>
      <c r="BX17" s="141">
        <f t="shared" si="34"/>
        <v>100514</v>
      </c>
      <c r="BY17" s="141">
        <f t="shared" si="35"/>
        <v>5112</v>
      </c>
      <c r="BZ17" s="141">
        <f t="shared" si="36"/>
        <v>0</v>
      </c>
      <c r="CA17" s="141">
        <f t="shared" si="37"/>
        <v>285968</v>
      </c>
      <c r="CB17" s="141">
        <f t="shared" si="38"/>
        <v>140713</v>
      </c>
      <c r="CC17" s="141">
        <f t="shared" si="39"/>
        <v>139629</v>
      </c>
      <c r="CD17" s="141">
        <f t="shared" si="40"/>
        <v>3400</v>
      </c>
      <c r="CE17" s="141">
        <f t="shared" si="41"/>
        <v>2226</v>
      </c>
      <c r="CF17" s="141">
        <f t="shared" si="42"/>
        <v>0</v>
      </c>
      <c r="CG17" s="141">
        <f t="shared" si="43"/>
        <v>0</v>
      </c>
      <c r="CH17" s="141">
        <f t="shared" si="44"/>
        <v>0</v>
      </c>
      <c r="CI17" s="141">
        <f t="shared" si="45"/>
        <v>548047</v>
      </c>
    </row>
    <row r="18" spans="1:87" ht="12" customHeight="1">
      <c r="A18" s="142" t="s">
        <v>125</v>
      </c>
      <c r="B18" s="140" t="s">
        <v>336</v>
      </c>
      <c r="C18" s="142" t="s">
        <v>377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131182</v>
      </c>
      <c r="M18" s="141">
        <f t="shared" si="7"/>
        <v>19512</v>
      </c>
      <c r="N18" s="141">
        <v>16876</v>
      </c>
      <c r="O18" s="141">
        <v>2636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111670</v>
      </c>
      <c r="X18" s="141">
        <v>98360</v>
      </c>
      <c r="Y18" s="141">
        <v>0</v>
      </c>
      <c r="Z18" s="141">
        <v>0</v>
      </c>
      <c r="AA18" s="141">
        <v>13310</v>
      </c>
      <c r="AB18" s="141">
        <v>167549</v>
      </c>
      <c r="AC18" s="141">
        <v>0</v>
      </c>
      <c r="AD18" s="141">
        <v>11105</v>
      </c>
      <c r="AE18" s="141">
        <f t="shared" si="10"/>
        <v>142287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1608</v>
      </c>
      <c r="AO18" s="141">
        <f t="shared" si="14"/>
        <v>1608</v>
      </c>
      <c r="AP18" s="141">
        <v>1608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27597</v>
      </c>
      <c r="BE18" s="141">
        <v>0</v>
      </c>
      <c r="BF18" s="141">
        <v>4754</v>
      </c>
      <c r="BG18" s="141">
        <f t="shared" si="17"/>
        <v>6362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132790</v>
      </c>
      <c r="BQ18" s="141">
        <f t="shared" si="27"/>
        <v>21120</v>
      </c>
      <c r="BR18" s="141">
        <f t="shared" si="28"/>
        <v>18484</v>
      </c>
      <c r="BS18" s="141">
        <f t="shared" si="29"/>
        <v>2636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111670</v>
      </c>
      <c r="CB18" s="141">
        <f t="shared" si="38"/>
        <v>98360</v>
      </c>
      <c r="CC18" s="141">
        <f t="shared" si="39"/>
        <v>0</v>
      </c>
      <c r="CD18" s="141">
        <f t="shared" si="40"/>
        <v>0</v>
      </c>
      <c r="CE18" s="141">
        <f t="shared" si="41"/>
        <v>13310</v>
      </c>
      <c r="CF18" s="141">
        <f t="shared" si="42"/>
        <v>195146</v>
      </c>
      <c r="CG18" s="141">
        <f t="shared" si="43"/>
        <v>0</v>
      </c>
      <c r="CH18" s="141">
        <f t="shared" si="44"/>
        <v>15859</v>
      </c>
      <c r="CI18" s="141">
        <f t="shared" si="45"/>
        <v>148649</v>
      </c>
    </row>
    <row r="19" spans="1:87" ht="12" customHeight="1">
      <c r="A19" s="142" t="s">
        <v>125</v>
      </c>
      <c r="B19" s="140" t="s">
        <v>337</v>
      </c>
      <c r="C19" s="142" t="s">
        <v>378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0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53038</v>
      </c>
      <c r="AC19" s="141">
        <v>0</v>
      </c>
      <c r="AD19" s="141">
        <v>0</v>
      </c>
      <c r="AE19" s="141">
        <f t="shared" si="10"/>
        <v>0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5040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5040</v>
      </c>
      <c r="AZ19" s="141">
        <v>0</v>
      </c>
      <c r="BA19" s="141">
        <v>0</v>
      </c>
      <c r="BB19" s="141">
        <v>5040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5040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5040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5040</v>
      </c>
      <c r="CB19" s="141">
        <f t="shared" si="38"/>
        <v>0</v>
      </c>
      <c r="CC19" s="141">
        <f t="shared" si="39"/>
        <v>0</v>
      </c>
      <c r="CD19" s="141">
        <f t="shared" si="40"/>
        <v>5040</v>
      </c>
      <c r="CE19" s="141">
        <f t="shared" si="41"/>
        <v>0</v>
      </c>
      <c r="CF19" s="141">
        <f t="shared" si="42"/>
        <v>53038</v>
      </c>
      <c r="CG19" s="141">
        <f t="shared" si="43"/>
        <v>0</v>
      </c>
      <c r="CH19" s="141">
        <f t="shared" si="44"/>
        <v>0</v>
      </c>
      <c r="CI19" s="141">
        <f t="shared" si="45"/>
        <v>5040</v>
      </c>
    </row>
    <row r="20" spans="1:87" ht="12" customHeight="1">
      <c r="A20" s="142" t="s">
        <v>125</v>
      </c>
      <c r="B20" s="140" t="s">
        <v>338</v>
      </c>
      <c r="C20" s="142" t="s">
        <v>379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2311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2311</v>
      </c>
      <c r="X20" s="141">
        <v>0</v>
      </c>
      <c r="Y20" s="141">
        <v>2311</v>
      </c>
      <c r="Z20" s="141">
        <v>0</v>
      </c>
      <c r="AA20" s="141">
        <v>0</v>
      </c>
      <c r="AB20" s="141">
        <v>36815</v>
      </c>
      <c r="AC20" s="141">
        <v>0</v>
      </c>
      <c r="AD20" s="141">
        <v>0</v>
      </c>
      <c r="AE20" s="141">
        <f t="shared" si="10"/>
        <v>2311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4410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4410</v>
      </c>
      <c r="AZ20" s="141">
        <v>0</v>
      </c>
      <c r="BA20" s="141">
        <v>0</v>
      </c>
      <c r="BB20" s="141">
        <v>4410</v>
      </c>
      <c r="BC20" s="141">
        <v>0</v>
      </c>
      <c r="BD20" s="141">
        <v>0</v>
      </c>
      <c r="BE20" s="141">
        <v>0</v>
      </c>
      <c r="BF20" s="141">
        <v>0</v>
      </c>
      <c r="BG20" s="141">
        <f t="shared" si="17"/>
        <v>4410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6721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6721</v>
      </c>
      <c r="CB20" s="141">
        <f t="shared" si="38"/>
        <v>0</v>
      </c>
      <c r="CC20" s="141">
        <f t="shared" si="39"/>
        <v>2311</v>
      </c>
      <c r="CD20" s="141">
        <f t="shared" si="40"/>
        <v>4410</v>
      </c>
      <c r="CE20" s="141">
        <f t="shared" si="41"/>
        <v>0</v>
      </c>
      <c r="CF20" s="141">
        <f t="shared" si="42"/>
        <v>36815</v>
      </c>
      <c r="CG20" s="141">
        <f t="shared" si="43"/>
        <v>0</v>
      </c>
      <c r="CH20" s="141">
        <f t="shared" si="44"/>
        <v>0</v>
      </c>
      <c r="CI20" s="141">
        <f t="shared" si="45"/>
        <v>6721</v>
      </c>
    </row>
    <row r="21" spans="1:87" ht="12" customHeight="1">
      <c r="A21" s="142" t="s">
        <v>125</v>
      </c>
      <c r="B21" s="140" t="s">
        <v>339</v>
      </c>
      <c r="C21" s="142" t="s">
        <v>380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1581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1581</v>
      </c>
      <c r="X21" s="141">
        <v>0</v>
      </c>
      <c r="Y21" s="141">
        <v>0</v>
      </c>
      <c r="Z21" s="141">
        <v>1581</v>
      </c>
      <c r="AA21" s="141">
        <v>0</v>
      </c>
      <c r="AB21" s="141">
        <v>25196</v>
      </c>
      <c r="AC21" s="141">
        <v>0</v>
      </c>
      <c r="AD21" s="141">
        <v>0</v>
      </c>
      <c r="AE21" s="141">
        <f t="shared" si="10"/>
        <v>1581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3780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3780</v>
      </c>
      <c r="AZ21" s="141">
        <v>0</v>
      </c>
      <c r="BA21" s="141">
        <v>0</v>
      </c>
      <c r="BB21" s="141">
        <v>3780</v>
      </c>
      <c r="BC21" s="141">
        <v>0</v>
      </c>
      <c r="BD21" s="141">
        <v>0</v>
      </c>
      <c r="BE21" s="141">
        <v>0</v>
      </c>
      <c r="BF21" s="141">
        <v>0</v>
      </c>
      <c r="BG21" s="141">
        <f t="shared" si="17"/>
        <v>3780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5361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5361</v>
      </c>
      <c r="CB21" s="141">
        <f t="shared" si="38"/>
        <v>0</v>
      </c>
      <c r="CC21" s="141">
        <f t="shared" si="39"/>
        <v>0</v>
      </c>
      <c r="CD21" s="141">
        <f t="shared" si="40"/>
        <v>5361</v>
      </c>
      <c r="CE21" s="141">
        <f t="shared" si="41"/>
        <v>0</v>
      </c>
      <c r="CF21" s="141">
        <f t="shared" si="42"/>
        <v>25196</v>
      </c>
      <c r="CG21" s="141">
        <f t="shared" si="43"/>
        <v>0</v>
      </c>
      <c r="CH21" s="141">
        <f t="shared" si="44"/>
        <v>0</v>
      </c>
      <c r="CI21" s="141">
        <f t="shared" si="45"/>
        <v>5361</v>
      </c>
    </row>
    <row r="22" spans="1:87" ht="12" customHeight="1">
      <c r="A22" s="142" t="s">
        <v>125</v>
      </c>
      <c r="B22" s="140" t="s">
        <v>340</v>
      </c>
      <c r="C22" s="142" t="s">
        <v>381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35545</v>
      </c>
      <c r="L22" s="141">
        <f t="shared" si="6"/>
        <v>11172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11172</v>
      </c>
      <c r="X22" s="141">
        <v>11172</v>
      </c>
      <c r="Y22" s="141">
        <v>0</v>
      </c>
      <c r="Z22" s="141">
        <v>0</v>
      </c>
      <c r="AA22" s="141">
        <v>0</v>
      </c>
      <c r="AB22" s="141">
        <v>24757</v>
      </c>
      <c r="AC22" s="141">
        <v>0</v>
      </c>
      <c r="AD22" s="141">
        <v>0</v>
      </c>
      <c r="AE22" s="141">
        <f t="shared" si="10"/>
        <v>11172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18062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35545</v>
      </c>
      <c r="BP22" s="141">
        <f t="shared" si="26"/>
        <v>11172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11172</v>
      </c>
      <c r="CB22" s="141">
        <f t="shared" si="38"/>
        <v>11172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42819</v>
      </c>
      <c r="CG22" s="141">
        <f t="shared" si="43"/>
        <v>0</v>
      </c>
      <c r="CH22" s="141">
        <f t="shared" si="44"/>
        <v>0</v>
      </c>
      <c r="CI22" s="141">
        <f t="shared" si="45"/>
        <v>11172</v>
      </c>
    </row>
    <row r="23" spans="1:87" ht="12" customHeight="1">
      <c r="A23" s="142" t="s">
        <v>125</v>
      </c>
      <c r="B23" s="140" t="s">
        <v>341</v>
      </c>
      <c r="C23" s="142" t="s">
        <v>382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48278</v>
      </c>
      <c r="L23" s="141">
        <f t="shared" si="6"/>
        <v>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33625</v>
      </c>
      <c r="AC23" s="141">
        <v>0</v>
      </c>
      <c r="AD23" s="141">
        <v>0</v>
      </c>
      <c r="AE23" s="141">
        <f t="shared" si="10"/>
        <v>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24531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48278</v>
      </c>
      <c r="BP23" s="141">
        <f t="shared" si="26"/>
        <v>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0</v>
      </c>
      <c r="CB23" s="141">
        <f t="shared" si="38"/>
        <v>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58156</v>
      </c>
      <c r="CG23" s="141">
        <f t="shared" si="43"/>
        <v>0</v>
      </c>
      <c r="CH23" s="141">
        <f t="shared" si="44"/>
        <v>0</v>
      </c>
      <c r="CI23" s="141">
        <f t="shared" si="45"/>
        <v>0</v>
      </c>
    </row>
    <row r="24" spans="1:87" ht="12" customHeight="1">
      <c r="A24" s="142" t="s">
        <v>125</v>
      </c>
      <c r="B24" s="140" t="s">
        <v>342</v>
      </c>
      <c r="C24" s="142" t="s">
        <v>383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41803</v>
      </c>
      <c r="M24" s="141">
        <f t="shared" si="7"/>
        <v>3648</v>
      </c>
      <c r="N24" s="141">
        <v>3648</v>
      </c>
      <c r="O24" s="141">
        <v>0</v>
      </c>
      <c r="P24" s="141">
        <v>0</v>
      </c>
      <c r="Q24" s="141">
        <v>0</v>
      </c>
      <c r="R24" s="141">
        <f t="shared" si="8"/>
        <v>4719</v>
      </c>
      <c r="S24" s="141">
        <v>978</v>
      </c>
      <c r="T24" s="141">
        <v>0</v>
      </c>
      <c r="U24" s="141">
        <v>3741</v>
      </c>
      <c r="V24" s="141">
        <v>0</v>
      </c>
      <c r="W24" s="141">
        <f t="shared" si="9"/>
        <v>33436</v>
      </c>
      <c r="X24" s="141">
        <v>22639</v>
      </c>
      <c r="Y24" s="141">
        <v>0</v>
      </c>
      <c r="Z24" s="141">
        <v>10797</v>
      </c>
      <c r="AA24" s="141">
        <v>0</v>
      </c>
      <c r="AB24" s="141">
        <v>103220</v>
      </c>
      <c r="AC24" s="141">
        <v>0</v>
      </c>
      <c r="AD24" s="141">
        <v>13410</v>
      </c>
      <c r="AE24" s="141">
        <f t="shared" si="10"/>
        <v>55213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43374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43374</v>
      </c>
      <c r="AZ24" s="141">
        <v>0</v>
      </c>
      <c r="BA24" s="141">
        <v>43374</v>
      </c>
      <c r="BB24" s="141">
        <v>0</v>
      </c>
      <c r="BC24" s="141">
        <v>0</v>
      </c>
      <c r="BD24" s="141">
        <v>0</v>
      </c>
      <c r="BE24" s="141">
        <v>0</v>
      </c>
      <c r="BF24" s="141">
        <v>2508</v>
      </c>
      <c r="BG24" s="141">
        <f t="shared" si="17"/>
        <v>45882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85177</v>
      </c>
      <c r="BQ24" s="141">
        <f t="shared" si="27"/>
        <v>3648</v>
      </c>
      <c r="BR24" s="141">
        <f t="shared" si="28"/>
        <v>3648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4719</v>
      </c>
      <c r="BW24" s="141">
        <f t="shared" si="33"/>
        <v>978</v>
      </c>
      <c r="BX24" s="141">
        <f t="shared" si="34"/>
        <v>0</v>
      </c>
      <c r="BY24" s="141">
        <f t="shared" si="35"/>
        <v>3741</v>
      </c>
      <c r="BZ24" s="141">
        <f t="shared" si="36"/>
        <v>0</v>
      </c>
      <c r="CA24" s="141">
        <f t="shared" si="37"/>
        <v>76810</v>
      </c>
      <c r="CB24" s="141">
        <f t="shared" si="38"/>
        <v>22639</v>
      </c>
      <c r="CC24" s="141">
        <f t="shared" si="39"/>
        <v>43374</v>
      </c>
      <c r="CD24" s="141">
        <f t="shared" si="40"/>
        <v>10797</v>
      </c>
      <c r="CE24" s="141">
        <f t="shared" si="41"/>
        <v>0</v>
      </c>
      <c r="CF24" s="141">
        <f t="shared" si="42"/>
        <v>103220</v>
      </c>
      <c r="CG24" s="141">
        <f t="shared" si="43"/>
        <v>0</v>
      </c>
      <c r="CH24" s="141">
        <f t="shared" si="44"/>
        <v>15918</v>
      </c>
      <c r="CI24" s="141">
        <f t="shared" si="45"/>
        <v>101095</v>
      </c>
    </row>
    <row r="25" spans="1:87" ht="12" customHeight="1">
      <c r="A25" s="142" t="s">
        <v>125</v>
      </c>
      <c r="B25" s="140" t="s">
        <v>343</v>
      </c>
      <c r="C25" s="142" t="s">
        <v>384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2761</v>
      </c>
      <c r="L25" s="141">
        <f t="shared" si="6"/>
        <v>12862</v>
      </c>
      <c r="M25" s="141">
        <f t="shared" si="7"/>
        <v>2093</v>
      </c>
      <c r="N25" s="141">
        <v>2093</v>
      </c>
      <c r="O25" s="141">
        <v>0</v>
      </c>
      <c r="P25" s="141">
        <v>0</v>
      </c>
      <c r="Q25" s="141">
        <v>0</v>
      </c>
      <c r="R25" s="141">
        <f t="shared" si="8"/>
        <v>10769</v>
      </c>
      <c r="S25" s="141">
        <v>10769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39318</v>
      </c>
      <c r="AC25" s="141">
        <v>0</v>
      </c>
      <c r="AD25" s="141">
        <v>22434</v>
      </c>
      <c r="AE25" s="141">
        <f t="shared" si="10"/>
        <v>35296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756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756</v>
      </c>
      <c r="AZ25" s="141">
        <v>0</v>
      </c>
      <c r="BA25" s="141">
        <v>0</v>
      </c>
      <c r="BB25" s="141">
        <v>0</v>
      </c>
      <c r="BC25" s="141">
        <v>756</v>
      </c>
      <c r="BD25" s="141">
        <v>0</v>
      </c>
      <c r="BE25" s="141">
        <v>0</v>
      </c>
      <c r="BF25" s="141">
        <v>2249</v>
      </c>
      <c r="BG25" s="141">
        <f t="shared" si="17"/>
        <v>3005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2761</v>
      </c>
      <c r="BP25" s="141">
        <f t="shared" si="26"/>
        <v>13618</v>
      </c>
      <c r="BQ25" s="141">
        <f t="shared" si="27"/>
        <v>2093</v>
      </c>
      <c r="BR25" s="141">
        <f t="shared" si="28"/>
        <v>2093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10769</v>
      </c>
      <c r="BW25" s="141">
        <f t="shared" si="33"/>
        <v>10769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756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756</v>
      </c>
      <c r="CF25" s="141">
        <f t="shared" si="42"/>
        <v>39318</v>
      </c>
      <c r="CG25" s="141">
        <f t="shared" si="43"/>
        <v>0</v>
      </c>
      <c r="CH25" s="141">
        <f t="shared" si="44"/>
        <v>24683</v>
      </c>
      <c r="CI25" s="141">
        <f t="shared" si="45"/>
        <v>38301</v>
      </c>
    </row>
    <row r="26" spans="1:87" ht="12" customHeight="1">
      <c r="A26" s="142" t="s">
        <v>125</v>
      </c>
      <c r="B26" s="140" t="s">
        <v>344</v>
      </c>
      <c r="C26" s="142" t="s">
        <v>385</v>
      </c>
      <c r="D26" s="141">
        <f t="shared" si="4"/>
        <v>2205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2205</v>
      </c>
      <c r="K26" s="141">
        <v>4169</v>
      </c>
      <c r="L26" s="141">
        <f t="shared" si="6"/>
        <v>36774</v>
      </c>
      <c r="M26" s="141">
        <f t="shared" si="7"/>
        <v>12601</v>
      </c>
      <c r="N26" s="141">
        <v>9504</v>
      </c>
      <c r="O26" s="141">
        <v>880</v>
      </c>
      <c r="P26" s="141">
        <v>0</v>
      </c>
      <c r="Q26" s="141">
        <v>2217</v>
      </c>
      <c r="R26" s="141">
        <f t="shared" si="8"/>
        <v>24173</v>
      </c>
      <c r="S26" s="141">
        <v>24173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59362</v>
      </c>
      <c r="AC26" s="141">
        <v>0</v>
      </c>
      <c r="AD26" s="141">
        <v>0</v>
      </c>
      <c r="AE26" s="141">
        <f t="shared" si="10"/>
        <v>38979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29653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29653</v>
      </c>
      <c r="AZ26" s="141">
        <v>0</v>
      </c>
      <c r="BA26" s="141">
        <v>0</v>
      </c>
      <c r="BB26" s="141">
        <v>0</v>
      </c>
      <c r="BC26" s="141">
        <v>29653</v>
      </c>
      <c r="BD26" s="141">
        <v>0</v>
      </c>
      <c r="BE26" s="141">
        <v>0</v>
      </c>
      <c r="BF26" s="141">
        <v>0</v>
      </c>
      <c r="BG26" s="141">
        <f t="shared" si="17"/>
        <v>29653</v>
      </c>
      <c r="BH26" s="141">
        <f t="shared" si="18"/>
        <v>2205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2205</v>
      </c>
      <c r="BO26" s="141">
        <f t="shared" si="25"/>
        <v>4169</v>
      </c>
      <c r="BP26" s="141">
        <f t="shared" si="26"/>
        <v>66427</v>
      </c>
      <c r="BQ26" s="141">
        <f t="shared" si="27"/>
        <v>12601</v>
      </c>
      <c r="BR26" s="141">
        <f t="shared" si="28"/>
        <v>9504</v>
      </c>
      <c r="BS26" s="141">
        <f t="shared" si="29"/>
        <v>880</v>
      </c>
      <c r="BT26" s="141">
        <f t="shared" si="30"/>
        <v>0</v>
      </c>
      <c r="BU26" s="141">
        <f t="shared" si="31"/>
        <v>2217</v>
      </c>
      <c r="BV26" s="141">
        <f t="shared" si="32"/>
        <v>24173</v>
      </c>
      <c r="BW26" s="141">
        <f t="shared" si="33"/>
        <v>24173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29653</v>
      </c>
      <c r="CB26" s="141">
        <f t="shared" si="38"/>
        <v>0</v>
      </c>
      <c r="CC26" s="141">
        <f t="shared" si="39"/>
        <v>0</v>
      </c>
      <c r="CD26" s="141">
        <f t="shared" si="40"/>
        <v>0</v>
      </c>
      <c r="CE26" s="141">
        <f t="shared" si="41"/>
        <v>29653</v>
      </c>
      <c r="CF26" s="141">
        <f t="shared" si="42"/>
        <v>59362</v>
      </c>
      <c r="CG26" s="141">
        <f t="shared" si="43"/>
        <v>0</v>
      </c>
      <c r="CH26" s="141">
        <f t="shared" si="44"/>
        <v>0</v>
      </c>
      <c r="CI26" s="141">
        <f t="shared" si="45"/>
        <v>68632</v>
      </c>
    </row>
    <row r="27" spans="1:87" ht="12" customHeight="1">
      <c r="A27" s="142" t="s">
        <v>125</v>
      </c>
      <c r="B27" s="140" t="s">
        <v>345</v>
      </c>
      <c r="C27" s="142" t="s">
        <v>386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53922</v>
      </c>
      <c r="M27" s="141">
        <f t="shared" si="7"/>
        <v>20068</v>
      </c>
      <c r="N27" s="141">
        <v>18065</v>
      </c>
      <c r="O27" s="141">
        <v>0</v>
      </c>
      <c r="P27" s="141">
        <v>0</v>
      </c>
      <c r="Q27" s="141">
        <v>2003</v>
      </c>
      <c r="R27" s="141">
        <f t="shared" si="8"/>
        <v>20595</v>
      </c>
      <c r="S27" s="141">
        <v>335</v>
      </c>
      <c r="T27" s="141">
        <v>17970</v>
      </c>
      <c r="U27" s="141">
        <v>2290</v>
      </c>
      <c r="V27" s="141">
        <v>0</v>
      </c>
      <c r="W27" s="141">
        <f t="shared" si="9"/>
        <v>5520</v>
      </c>
      <c r="X27" s="141">
        <v>5520</v>
      </c>
      <c r="Y27" s="141">
        <v>0</v>
      </c>
      <c r="Z27" s="141">
        <v>0</v>
      </c>
      <c r="AA27" s="141">
        <v>0</v>
      </c>
      <c r="AB27" s="141">
        <v>0</v>
      </c>
      <c r="AC27" s="141">
        <v>7739</v>
      </c>
      <c r="AD27" s="141">
        <v>0</v>
      </c>
      <c r="AE27" s="141">
        <f t="shared" si="10"/>
        <v>53922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0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53922</v>
      </c>
      <c r="BQ27" s="141">
        <f t="shared" si="27"/>
        <v>20068</v>
      </c>
      <c r="BR27" s="141">
        <f t="shared" si="28"/>
        <v>18065</v>
      </c>
      <c r="BS27" s="141">
        <f t="shared" si="29"/>
        <v>0</v>
      </c>
      <c r="BT27" s="141">
        <f t="shared" si="30"/>
        <v>0</v>
      </c>
      <c r="BU27" s="141">
        <f t="shared" si="31"/>
        <v>2003</v>
      </c>
      <c r="BV27" s="141">
        <f t="shared" si="32"/>
        <v>20595</v>
      </c>
      <c r="BW27" s="141">
        <f t="shared" si="33"/>
        <v>335</v>
      </c>
      <c r="BX27" s="141">
        <f t="shared" si="34"/>
        <v>17970</v>
      </c>
      <c r="BY27" s="141">
        <f t="shared" si="35"/>
        <v>2290</v>
      </c>
      <c r="BZ27" s="141">
        <f t="shared" si="36"/>
        <v>0</v>
      </c>
      <c r="CA27" s="141">
        <f t="shared" si="37"/>
        <v>5520</v>
      </c>
      <c r="CB27" s="141">
        <f t="shared" si="38"/>
        <v>5520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0</v>
      </c>
      <c r="CG27" s="141">
        <f t="shared" si="43"/>
        <v>7739</v>
      </c>
      <c r="CH27" s="141">
        <f t="shared" si="44"/>
        <v>0</v>
      </c>
      <c r="CI27" s="141">
        <f t="shared" si="45"/>
        <v>53922</v>
      </c>
    </row>
    <row r="28" spans="1:87" ht="12" customHeight="1">
      <c r="A28" s="142" t="s">
        <v>125</v>
      </c>
      <c r="B28" s="140" t="s">
        <v>346</v>
      </c>
      <c r="C28" s="142" t="s">
        <v>387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106559</v>
      </c>
      <c r="M28" s="141">
        <f t="shared" si="7"/>
        <v>18717</v>
      </c>
      <c r="N28" s="141">
        <v>18717</v>
      </c>
      <c r="O28" s="141">
        <v>0</v>
      </c>
      <c r="P28" s="141">
        <v>0</v>
      </c>
      <c r="Q28" s="141">
        <v>0</v>
      </c>
      <c r="R28" s="141">
        <f t="shared" si="8"/>
        <v>8462</v>
      </c>
      <c r="S28" s="141">
        <v>0</v>
      </c>
      <c r="T28" s="141">
        <v>0</v>
      </c>
      <c r="U28" s="141">
        <v>8462</v>
      </c>
      <c r="V28" s="141">
        <v>0</v>
      </c>
      <c r="W28" s="141">
        <f t="shared" si="9"/>
        <v>79380</v>
      </c>
      <c r="X28" s="141">
        <v>79380</v>
      </c>
      <c r="Y28" s="141">
        <v>0</v>
      </c>
      <c r="Z28" s="141">
        <v>0</v>
      </c>
      <c r="AA28" s="141">
        <v>0</v>
      </c>
      <c r="AB28" s="141">
        <v>205849</v>
      </c>
      <c r="AC28" s="141">
        <v>0</v>
      </c>
      <c r="AD28" s="141">
        <v>0</v>
      </c>
      <c r="AE28" s="141">
        <f t="shared" si="10"/>
        <v>106559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35295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106559</v>
      </c>
      <c r="BQ28" s="141">
        <f t="shared" si="27"/>
        <v>18717</v>
      </c>
      <c r="BR28" s="141">
        <f t="shared" si="28"/>
        <v>18717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8462</v>
      </c>
      <c r="BW28" s="141">
        <f t="shared" si="33"/>
        <v>0</v>
      </c>
      <c r="BX28" s="141">
        <f t="shared" si="34"/>
        <v>0</v>
      </c>
      <c r="BY28" s="141">
        <f t="shared" si="35"/>
        <v>8462</v>
      </c>
      <c r="BZ28" s="141">
        <f t="shared" si="36"/>
        <v>0</v>
      </c>
      <c r="CA28" s="141">
        <f t="shared" si="37"/>
        <v>79380</v>
      </c>
      <c r="CB28" s="141">
        <f t="shared" si="38"/>
        <v>79380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241144</v>
      </c>
      <c r="CG28" s="141">
        <f t="shared" si="43"/>
        <v>0</v>
      </c>
      <c r="CH28" s="141">
        <f t="shared" si="44"/>
        <v>0</v>
      </c>
      <c r="CI28" s="141">
        <f t="shared" si="45"/>
        <v>106559</v>
      </c>
    </row>
    <row r="29" spans="1:87" ht="12" customHeight="1">
      <c r="A29" s="142" t="s">
        <v>125</v>
      </c>
      <c r="B29" s="140" t="s">
        <v>347</v>
      </c>
      <c r="C29" s="142" t="s">
        <v>388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28805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28805</v>
      </c>
      <c r="X29" s="141">
        <v>27438</v>
      </c>
      <c r="Y29" s="141">
        <v>0</v>
      </c>
      <c r="Z29" s="141">
        <v>0</v>
      </c>
      <c r="AA29" s="141">
        <v>1367</v>
      </c>
      <c r="AB29" s="141">
        <v>96484</v>
      </c>
      <c r="AC29" s="141">
        <v>0</v>
      </c>
      <c r="AD29" s="141">
        <v>0</v>
      </c>
      <c r="AE29" s="141">
        <f t="shared" si="10"/>
        <v>28805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2915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28805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28805</v>
      </c>
      <c r="CB29" s="141">
        <f t="shared" si="38"/>
        <v>27438</v>
      </c>
      <c r="CC29" s="141">
        <f t="shared" si="39"/>
        <v>0</v>
      </c>
      <c r="CD29" s="141">
        <f t="shared" si="40"/>
        <v>0</v>
      </c>
      <c r="CE29" s="141">
        <f t="shared" si="41"/>
        <v>1367</v>
      </c>
      <c r="CF29" s="141">
        <f t="shared" si="42"/>
        <v>99399</v>
      </c>
      <c r="CG29" s="141">
        <f t="shared" si="43"/>
        <v>0</v>
      </c>
      <c r="CH29" s="141">
        <f t="shared" si="44"/>
        <v>0</v>
      </c>
      <c r="CI29" s="141">
        <f t="shared" si="45"/>
        <v>28805</v>
      </c>
    </row>
    <row r="30" spans="1:87" ht="12" customHeight="1">
      <c r="A30" s="142" t="s">
        <v>125</v>
      </c>
      <c r="B30" s="140" t="s">
        <v>348</v>
      </c>
      <c r="C30" s="142" t="s">
        <v>389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121480</v>
      </c>
      <c r="L30" s="141">
        <f t="shared" si="6"/>
        <v>116542</v>
      </c>
      <c r="M30" s="141">
        <f t="shared" si="7"/>
        <v>5521</v>
      </c>
      <c r="N30" s="141">
        <v>5521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111021</v>
      </c>
      <c r="X30" s="141">
        <v>102935</v>
      </c>
      <c r="Y30" s="141">
        <v>8086</v>
      </c>
      <c r="Z30" s="141">
        <v>0</v>
      </c>
      <c r="AA30" s="141">
        <v>0</v>
      </c>
      <c r="AB30" s="141">
        <v>173451</v>
      </c>
      <c r="AC30" s="141">
        <v>0</v>
      </c>
      <c r="AD30" s="141">
        <v>99</v>
      </c>
      <c r="AE30" s="141">
        <f t="shared" si="10"/>
        <v>116641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2754</v>
      </c>
      <c r="AO30" s="141">
        <f t="shared" si="14"/>
        <v>2754</v>
      </c>
      <c r="AP30" s="141">
        <v>2754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14533</v>
      </c>
      <c r="BE30" s="141">
        <v>0</v>
      </c>
      <c r="BF30" s="141">
        <v>0</v>
      </c>
      <c r="BG30" s="141">
        <f t="shared" si="17"/>
        <v>2754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121480</v>
      </c>
      <c r="BP30" s="141">
        <f t="shared" si="26"/>
        <v>119296</v>
      </c>
      <c r="BQ30" s="141">
        <f t="shared" si="27"/>
        <v>8275</v>
      </c>
      <c r="BR30" s="141">
        <f t="shared" si="28"/>
        <v>8275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111021</v>
      </c>
      <c r="CB30" s="141">
        <f t="shared" si="38"/>
        <v>102935</v>
      </c>
      <c r="CC30" s="141">
        <f t="shared" si="39"/>
        <v>8086</v>
      </c>
      <c r="CD30" s="141">
        <f t="shared" si="40"/>
        <v>0</v>
      </c>
      <c r="CE30" s="141">
        <f t="shared" si="41"/>
        <v>0</v>
      </c>
      <c r="CF30" s="141">
        <f t="shared" si="42"/>
        <v>187984</v>
      </c>
      <c r="CG30" s="141">
        <f t="shared" si="43"/>
        <v>0</v>
      </c>
      <c r="CH30" s="141">
        <f t="shared" si="44"/>
        <v>99</v>
      </c>
      <c r="CI30" s="141">
        <f t="shared" si="45"/>
        <v>119395</v>
      </c>
    </row>
    <row r="31" spans="1:87" ht="12" customHeight="1">
      <c r="A31" s="142" t="s">
        <v>125</v>
      </c>
      <c r="B31" s="140" t="s">
        <v>349</v>
      </c>
      <c r="C31" s="142" t="s">
        <v>390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85240</v>
      </c>
      <c r="M31" s="141">
        <f t="shared" si="7"/>
        <v>39941</v>
      </c>
      <c r="N31" s="141">
        <v>39941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45299</v>
      </c>
      <c r="X31" s="141">
        <v>40850</v>
      </c>
      <c r="Y31" s="141">
        <v>0</v>
      </c>
      <c r="Z31" s="141">
        <v>0</v>
      </c>
      <c r="AA31" s="141">
        <v>4449</v>
      </c>
      <c r="AB31" s="141">
        <v>302604</v>
      </c>
      <c r="AC31" s="141">
        <v>0</v>
      </c>
      <c r="AD31" s="141">
        <v>0</v>
      </c>
      <c r="AE31" s="141">
        <f t="shared" si="10"/>
        <v>85240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2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2</v>
      </c>
      <c r="AZ31" s="141">
        <v>0</v>
      </c>
      <c r="BA31" s="141">
        <v>0</v>
      </c>
      <c r="BB31" s="141">
        <v>0</v>
      </c>
      <c r="BC31" s="141">
        <v>2</v>
      </c>
      <c r="BD31" s="141">
        <v>41264</v>
      </c>
      <c r="BE31" s="141">
        <v>0</v>
      </c>
      <c r="BF31" s="141">
        <v>0</v>
      </c>
      <c r="BG31" s="141">
        <f t="shared" si="17"/>
        <v>2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85242</v>
      </c>
      <c r="BQ31" s="141">
        <f t="shared" si="27"/>
        <v>39941</v>
      </c>
      <c r="BR31" s="141">
        <f t="shared" si="28"/>
        <v>39941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45301</v>
      </c>
      <c r="CB31" s="141">
        <f t="shared" si="38"/>
        <v>40850</v>
      </c>
      <c r="CC31" s="141">
        <f t="shared" si="39"/>
        <v>0</v>
      </c>
      <c r="CD31" s="141">
        <f t="shared" si="40"/>
        <v>0</v>
      </c>
      <c r="CE31" s="141">
        <f t="shared" si="41"/>
        <v>4451</v>
      </c>
      <c r="CF31" s="141">
        <f t="shared" si="42"/>
        <v>343868</v>
      </c>
      <c r="CG31" s="141">
        <f t="shared" si="43"/>
        <v>0</v>
      </c>
      <c r="CH31" s="141">
        <f t="shared" si="44"/>
        <v>0</v>
      </c>
      <c r="CI31" s="141">
        <f t="shared" si="45"/>
        <v>85242</v>
      </c>
    </row>
    <row r="32" spans="1:87" ht="12" customHeight="1">
      <c r="A32" s="142" t="s">
        <v>125</v>
      </c>
      <c r="B32" s="140" t="s">
        <v>350</v>
      </c>
      <c r="C32" s="142" t="s">
        <v>391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58463</v>
      </c>
      <c r="M32" s="141">
        <f t="shared" si="7"/>
        <v>25819</v>
      </c>
      <c r="N32" s="141">
        <v>25819</v>
      </c>
      <c r="O32" s="141">
        <v>0</v>
      </c>
      <c r="P32" s="141">
        <v>0</v>
      </c>
      <c r="Q32" s="141">
        <v>0</v>
      </c>
      <c r="R32" s="141">
        <f t="shared" si="8"/>
        <v>1966</v>
      </c>
      <c r="S32" s="141">
        <v>1966</v>
      </c>
      <c r="T32" s="141">
        <v>0</v>
      </c>
      <c r="U32" s="141">
        <v>0</v>
      </c>
      <c r="V32" s="141">
        <v>0</v>
      </c>
      <c r="W32" s="141">
        <f t="shared" si="9"/>
        <v>30678</v>
      </c>
      <c r="X32" s="141">
        <v>30678</v>
      </c>
      <c r="Y32" s="141">
        <v>0</v>
      </c>
      <c r="Z32" s="141">
        <v>0</v>
      </c>
      <c r="AA32" s="141">
        <v>0</v>
      </c>
      <c r="AB32" s="141">
        <v>187056</v>
      </c>
      <c r="AC32" s="141">
        <v>0</v>
      </c>
      <c r="AD32" s="141">
        <v>0</v>
      </c>
      <c r="AE32" s="141">
        <f t="shared" si="10"/>
        <v>58463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24214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58463</v>
      </c>
      <c r="BQ32" s="141">
        <f t="shared" si="27"/>
        <v>25819</v>
      </c>
      <c r="BR32" s="141">
        <f t="shared" si="28"/>
        <v>25819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1966</v>
      </c>
      <c r="BW32" s="141">
        <f t="shared" si="33"/>
        <v>1966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30678</v>
      </c>
      <c r="CB32" s="141">
        <f t="shared" si="38"/>
        <v>30678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211270</v>
      </c>
      <c r="CG32" s="141">
        <f t="shared" si="43"/>
        <v>0</v>
      </c>
      <c r="CH32" s="141">
        <f t="shared" si="44"/>
        <v>0</v>
      </c>
      <c r="CI32" s="141">
        <f t="shared" si="45"/>
        <v>58463</v>
      </c>
    </row>
    <row r="33" spans="1:87" ht="12" customHeight="1">
      <c r="A33" s="142" t="s">
        <v>125</v>
      </c>
      <c r="B33" s="140" t="s">
        <v>351</v>
      </c>
      <c r="C33" s="142" t="s">
        <v>392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83936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12093</v>
      </c>
      <c r="S33" s="141">
        <v>0</v>
      </c>
      <c r="T33" s="141">
        <v>12093</v>
      </c>
      <c r="U33" s="141">
        <v>0</v>
      </c>
      <c r="V33" s="141">
        <v>0</v>
      </c>
      <c r="W33" s="141">
        <f t="shared" si="9"/>
        <v>71843</v>
      </c>
      <c r="X33" s="141">
        <v>48900</v>
      </c>
      <c r="Y33" s="141">
        <v>21675</v>
      </c>
      <c r="Z33" s="141">
        <v>0</v>
      </c>
      <c r="AA33" s="141">
        <v>1268</v>
      </c>
      <c r="AB33" s="141">
        <v>123717</v>
      </c>
      <c r="AC33" s="141">
        <v>0</v>
      </c>
      <c r="AD33" s="141">
        <v>35214</v>
      </c>
      <c r="AE33" s="141">
        <f t="shared" si="10"/>
        <v>119150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29194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83936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12093</v>
      </c>
      <c r="BW33" s="141">
        <f t="shared" si="33"/>
        <v>0</v>
      </c>
      <c r="BX33" s="141">
        <f t="shared" si="34"/>
        <v>12093</v>
      </c>
      <c r="BY33" s="141">
        <f t="shared" si="35"/>
        <v>0</v>
      </c>
      <c r="BZ33" s="141">
        <f t="shared" si="36"/>
        <v>0</v>
      </c>
      <c r="CA33" s="141">
        <f t="shared" si="37"/>
        <v>71843</v>
      </c>
      <c r="CB33" s="141">
        <f t="shared" si="38"/>
        <v>48900</v>
      </c>
      <c r="CC33" s="141">
        <f t="shared" si="39"/>
        <v>21675</v>
      </c>
      <c r="CD33" s="141">
        <f t="shared" si="40"/>
        <v>0</v>
      </c>
      <c r="CE33" s="141">
        <f t="shared" si="41"/>
        <v>1268</v>
      </c>
      <c r="CF33" s="141">
        <f t="shared" si="42"/>
        <v>152911</v>
      </c>
      <c r="CG33" s="141">
        <f t="shared" si="43"/>
        <v>0</v>
      </c>
      <c r="CH33" s="141">
        <f t="shared" si="44"/>
        <v>35214</v>
      </c>
      <c r="CI33" s="141">
        <f t="shared" si="45"/>
        <v>119150</v>
      </c>
    </row>
    <row r="34" spans="1:87" ht="12" customHeight="1">
      <c r="A34" s="142" t="s">
        <v>125</v>
      </c>
      <c r="B34" s="140" t="s">
        <v>352</v>
      </c>
      <c r="C34" s="142" t="s">
        <v>393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55257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55257</v>
      </c>
      <c r="X34" s="141">
        <v>44145</v>
      </c>
      <c r="Y34" s="141">
        <v>61</v>
      </c>
      <c r="Z34" s="141">
        <v>0</v>
      </c>
      <c r="AA34" s="141">
        <v>11051</v>
      </c>
      <c r="AB34" s="141">
        <v>48442</v>
      </c>
      <c r="AC34" s="141">
        <v>0</v>
      </c>
      <c r="AD34" s="141">
        <v>4237</v>
      </c>
      <c r="AE34" s="141">
        <f t="shared" si="10"/>
        <v>59494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2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2</v>
      </c>
      <c r="AZ34" s="141">
        <v>0</v>
      </c>
      <c r="BA34" s="141">
        <v>0</v>
      </c>
      <c r="BB34" s="141">
        <v>0</v>
      </c>
      <c r="BC34" s="141">
        <v>2</v>
      </c>
      <c r="BD34" s="141">
        <v>17629</v>
      </c>
      <c r="BE34" s="141">
        <v>0</v>
      </c>
      <c r="BF34" s="141">
        <v>0</v>
      </c>
      <c r="BG34" s="141">
        <f t="shared" si="17"/>
        <v>2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55259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55259</v>
      </c>
      <c r="CB34" s="141">
        <f t="shared" si="38"/>
        <v>44145</v>
      </c>
      <c r="CC34" s="141">
        <f t="shared" si="39"/>
        <v>61</v>
      </c>
      <c r="CD34" s="141">
        <f t="shared" si="40"/>
        <v>0</v>
      </c>
      <c r="CE34" s="141">
        <f t="shared" si="41"/>
        <v>11053</v>
      </c>
      <c r="CF34" s="141">
        <f t="shared" si="42"/>
        <v>66071</v>
      </c>
      <c r="CG34" s="141">
        <f t="shared" si="43"/>
        <v>0</v>
      </c>
      <c r="CH34" s="141">
        <f t="shared" si="44"/>
        <v>4237</v>
      </c>
      <c r="CI34" s="141">
        <f t="shared" si="45"/>
        <v>59496</v>
      </c>
    </row>
    <row r="35" spans="1:87" ht="12" customHeight="1">
      <c r="A35" s="142" t="s">
        <v>125</v>
      </c>
      <c r="B35" s="140" t="s">
        <v>353</v>
      </c>
      <c r="C35" s="142" t="s">
        <v>394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88835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212</v>
      </c>
      <c r="S35" s="141">
        <v>212</v>
      </c>
      <c r="T35" s="141">
        <v>0</v>
      </c>
      <c r="U35" s="141">
        <v>0</v>
      </c>
      <c r="V35" s="141">
        <v>0</v>
      </c>
      <c r="W35" s="141">
        <f t="shared" si="9"/>
        <v>88623</v>
      </c>
      <c r="X35" s="141">
        <v>65820</v>
      </c>
      <c r="Y35" s="141">
        <v>12009</v>
      </c>
      <c r="Z35" s="141">
        <v>0</v>
      </c>
      <c r="AA35" s="141">
        <v>10794</v>
      </c>
      <c r="AB35" s="141">
        <v>58043</v>
      </c>
      <c r="AC35" s="141">
        <v>0</v>
      </c>
      <c r="AD35" s="141">
        <v>0</v>
      </c>
      <c r="AE35" s="141">
        <f t="shared" si="10"/>
        <v>88835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28840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28840</v>
      </c>
      <c r="AZ35" s="141">
        <v>0</v>
      </c>
      <c r="BA35" s="141">
        <v>0</v>
      </c>
      <c r="BB35" s="141">
        <v>28840</v>
      </c>
      <c r="BC35" s="141">
        <v>0</v>
      </c>
      <c r="BD35" s="141">
        <v>0</v>
      </c>
      <c r="BE35" s="141">
        <v>0</v>
      </c>
      <c r="BF35" s="141">
        <v>0</v>
      </c>
      <c r="BG35" s="141">
        <f t="shared" si="17"/>
        <v>28840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117675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212</v>
      </c>
      <c r="BW35" s="141">
        <f t="shared" si="33"/>
        <v>212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117463</v>
      </c>
      <c r="CB35" s="141">
        <f t="shared" si="38"/>
        <v>65820</v>
      </c>
      <c r="CC35" s="141">
        <f t="shared" si="39"/>
        <v>12009</v>
      </c>
      <c r="CD35" s="141">
        <f t="shared" si="40"/>
        <v>28840</v>
      </c>
      <c r="CE35" s="141">
        <f t="shared" si="41"/>
        <v>10794</v>
      </c>
      <c r="CF35" s="141">
        <f t="shared" si="42"/>
        <v>58043</v>
      </c>
      <c r="CG35" s="141">
        <f t="shared" si="43"/>
        <v>0</v>
      </c>
      <c r="CH35" s="141">
        <f t="shared" si="44"/>
        <v>0</v>
      </c>
      <c r="CI35" s="141">
        <f t="shared" si="45"/>
        <v>117675</v>
      </c>
    </row>
    <row r="36" spans="1:87" ht="12" customHeight="1">
      <c r="A36" s="142" t="s">
        <v>125</v>
      </c>
      <c r="B36" s="140" t="s">
        <v>354</v>
      </c>
      <c r="C36" s="142" t="s">
        <v>395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32288</v>
      </c>
      <c r="M36" s="141">
        <f t="shared" si="7"/>
        <v>6693</v>
      </c>
      <c r="N36" s="141">
        <v>6693</v>
      </c>
      <c r="O36" s="141">
        <v>0</v>
      </c>
      <c r="P36" s="141">
        <v>0</v>
      </c>
      <c r="Q36" s="141">
        <v>0</v>
      </c>
      <c r="R36" s="141">
        <f t="shared" si="8"/>
        <v>25595</v>
      </c>
      <c r="S36" s="141">
        <v>2071</v>
      </c>
      <c r="T36" s="141">
        <v>22979</v>
      </c>
      <c r="U36" s="141">
        <v>545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f t="shared" si="10"/>
        <v>32288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0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32288</v>
      </c>
      <c r="BQ36" s="141">
        <f t="shared" si="27"/>
        <v>6693</v>
      </c>
      <c r="BR36" s="141">
        <f t="shared" si="28"/>
        <v>6693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25595</v>
      </c>
      <c r="BW36" s="141">
        <f t="shared" si="33"/>
        <v>2071</v>
      </c>
      <c r="BX36" s="141">
        <f t="shared" si="34"/>
        <v>22979</v>
      </c>
      <c r="BY36" s="141">
        <f t="shared" si="35"/>
        <v>545</v>
      </c>
      <c r="BZ36" s="141">
        <f t="shared" si="36"/>
        <v>0</v>
      </c>
      <c r="CA36" s="141">
        <f t="shared" si="37"/>
        <v>0</v>
      </c>
      <c r="CB36" s="141">
        <f t="shared" si="38"/>
        <v>0</v>
      </c>
      <c r="CC36" s="141">
        <f t="shared" si="39"/>
        <v>0</v>
      </c>
      <c r="CD36" s="141">
        <f t="shared" si="40"/>
        <v>0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0</v>
      </c>
      <c r="CI36" s="141">
        <f t="shared" si="45"/>
        <v>32288</v>
      </c>
    </row>
    <row r="37" spans="1:87" ht="12" customHeight="1">
      <c r="A37" s="142" t="s">
        <v>125</v>
      </c>
      <c r="B37" s="140" t="s">
        <v>355</v>
      </c>
      <c r="C37" s="142" t="s">
        <v>396</v>
      </c>
      <c r="D37" s="141">
        <f t="shared" si="4"/>
        <v>2001</v>
      </c>
      <c r="E37" s="141">
        <f t="shared" si="5"/>
        <v>2001</v>
      </c>
      <c r="F37" s="141">
        <v>0</v>
      </c>
      <c r="G37" s="141">
        <v>2001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65978</v>
      </c>
      <c r="M37" s="141">
        <f t="shared" si="7"/>
        <v>8476</v>
      </c>
      <c r="N37" s="141">
        <v>8476</v>
      </c>
      <c r="O37" s="141">
        <v>0</v>
      </c>
      <c r="P37" s="141">
        <v>0</v>
      </c>
      <c r="Q37" s="141">
        <v>0</v>
      </c>
      <c r="R37" s="141">
        <f t="shared" si="8"/>
        <v>24292</v>
      </c>
      <c r="S37" s="141">
        <v>4621</v>
      </c>
      <c r="T37" s="141">
        <v>19671</v>
      </c>
      <c r="U37" s="141">
        <v>0</v>
      </c>
      <c r="V37" s="141">
        <v>0</v>
      </c>
      <c r="W37" s="141">
        <f t="shared" si="9"/>
        <v>33210</v>
      </c>
      <c r="X37" s="141">
        <v>8213</v>
      </c>
      <c r="Y37" s="141">
        <v>24997</v>
      </c>
      <c r="Z37" s="141">
        <v>0</v>
      </c>
      <c r="AA37" s="141">
        <v>0</v>
      </c>
      <c r="AB37" s="141">
        <v>0</v>
      </c>
      <c r="AC37" s="141">
        <v>0</v>
      </c>
      <c r="AD37" s="141">
        <v>63</v>
      </c>
      <c r="AE37" s="141">
        <f t="shared" si="10"/>
        <v>68042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0</v>
      </c>
      <c r="BE37" s="141">
        <v>0</v>
      </c>
      <c r="BF37" s="141">
        <v>0</v>
      </c>
      <c r="BG37" s="141">
        <f t="shared" si="17"/>
        <v>0</v>
      </c>
      <c r="BH37" s="141">
        <f t="shared" si="18"/>
        <v>2001</v>
      </c>
      <c r="BI37" s="141">
        <f t="shared" si="19"/>
        <v>2001</v>
      </c>
      <c r="BJ37" s="141">
        <f t="shared" si="20"/>
        <v>0</v>
      </c>
      <c r="BK37" s="141">
        <f t="shared" si="21"/>
        <v>2001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65978</v>
      </c>
      <c r="BQ37" s="141">
        <f t="shared" si="27"/>
        <v>8476</v>
      </c>
      <c r="BR37" s="141">
        <f t="shared" si="28"/>
        <v>8476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24292</v>
      </c>
      <c r="BW37" s="141">
        <f t="shared" si="33"/>
        <v>4621</v>
      </c>
      <c r="BX37" s="141">
        <f t="shared" si="34"/>
        <v>19671</v>
      </c>
      <c r="BY37" s="141">
        <f t="shared" si="35"/>
        <v>0</v>
      </c>
      <c r="BZ37" s="141">
        <f t="shared" si="36"/>
        <v>0</v>
      </c>
      <c r="CA37" s="141">
        <f t="shared" si="37"/>
        <v>33210</v>
      </c>
      <c r="CB37" s="141">
        <f t="shared" si="38"/>
        <v>8213</v>
      </c>
      <c r="CC37" s="141">
        <f t="shared" si="39"/>
        <v>24997</v>
      </c>
      <c r="CD37" s="141">
        <f t="shared" si="40"/>
        <v>0</v>
      </c>
      <c r="CE37" s="141">
        <f t="shared" si="41"/>
        <v>0</v>
      </c>
      <c r="CF37" s="141">
        <f t="shared" si="42"/>
        <v>0</v>
      </c>
      <c r="CG37" s="141">
        <f t="shared" si="43"/>
        <v>0</v>
      </c>
      <c r="CH37" s="141">
        <f t="shared" si="44"/>
        <v>63</v>
      </c>
      <c r="CI37" s="141">
        <f t="shared" si="45"/>
        <v>68042</v>
      </c>
    </row>
    <row r="38" spans="1:87" ht="12" customHeight="1">
      <c r="A38" s="142" t="s">
        <v>125</v>
      </c>
      <c r="B38" s="140" t="s">
        <v>356</v>
      </c>
      <c r="C38" s="142" t="s">
        <v>397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12274</v>
      </c>
      <c r="M38" s="141">
        <f t="shared" si="7"/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f t="shared" si="8"/>
        <v>7908</v>
      </c>
      <c r="S38" s="141">
        <v>7908</v>
      </c>
      <c r="T38" s="141">
        <v>0</v>
      </c>
      <c r="U38" s="141">
        <v>0</v>
      </c>
      <c r="V38" s="141">
        <v>0</v>
      </c>
      <c r="W38" s="141">
        <f t="shared" si="9"/>
        <v>4366</v>
      </c>
      <c r="X38" s="141">
        <v>0</v>
      </c>
      <c r="Y38" s="141">
        <v>0</v>
      </c>
      <c r="Z38" s="141">
        <v>0</v>
      </c>
      <c r="AA38" s="141">
        <v>4366</v>
      </c>
      <c r="AB38" s="141">
        <v>0</v>
      </c>
      <c r="AC38" s="141">
        <v>0</v>
      </c>
      <c r="AD38" s="141">
        <v>9530</v>
      </c>
      <c r="AE38" s="141">
        <f t="shared" si="10"/>
        <v>21804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12274</v>
      </c>
      <c r="BQ38" s="141">
        <f t="shared" si="27"/>
        <v>0</v>
      </c>
      <c r="BR38" s="141">
        <f t="shared" si="28"/>
        <v>0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7908</v>
      </c>
      <c r="BW38" s="141">
        <f t="shared" si="33"/>
        <v>7908</v>
      </c>
      <c r="BX38" s="141">
        <f t="shared" si="34"/>
        <v>0</v>
      </c>
      <c r="BY38" s="141">
        <f t="shared" si="35"/>
        <v>0</v>
      </c>
      <c r="BZ38" s="141">
        <f t="shared" si="36"/>
        <v>0</v>
      </c>
      <c r="CA38" s="141">
        <f t="shared" si="37"/>
        <v>4366</v>
      </c>
      <c r="CB38" s="141">
        <f t="shared" si="38"/>
        <v>0</v>
      </c>
      <c r="CC38" s="141">
        <f t="shared" si="39"/>
        <v>0</v>
      </c>
      <c r="CD38" s="141">
        <f t="shared" si="40"/>
        <v>0</v>
      </c>
      <c r="CE38" s="141">
        <f t="shared" si="41"/>
        <v>4366</v>
      </c>
      <c r="CF38" s="141">
        <f t="shared" si="42"/>
        <v>0</v>
      </c>
      <c r="CG38" s="141">
        <f t="shared" si="43"/>
        <v>0</v>
      </c>
      <c r="CH38" s="141">
        <f t="shared" si="44"/>
        <v>9530</v>
      </c>
      <c r="CI38" s="141">
        <f t="shared" si="45"/>
        <v>21804</v>
      </c>
    </row>
    <row r="39" spans="1:87" ht="12" customHeight="1">
      <c r="A39" s="142" t="s">
        <v>125</v>
      </c>
      <c r="B39" s="140" t="s">
        <v>357</v>
      </c>
      <c r="C39" s="142" t="s">
        <v>398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41">
        <v>0</v>
      </c>
      <c r="AE39" s="141">
        <f t="shared" si="10"/>
        <v>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0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0</v>
      </c>
      <c r="BQ39" s="141">
        <f t="shared" si="27"/>
        <v>0</v>
      </c>
      <c r="BR39" s="141">
        <f t="shared" si="28"/>
        <v>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0</v>
      </c>
      <c r="CB39" s="141">
        <f t="shared" si="38"/>
        <v>0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0</v>
      </c>
      <c r="CI39" s="141">
        <f t="shared" si="45"/>
        <v>0</v>
      </c>
    </row>
    <row r="40" spans="1:87" ht="12" customHeight="1">
      <c r="A40" s="142" t="s">
        <v>125</v>
      </c>
      <c r="B40" s="140" t="s">
        <v>358</v>
      </c>
      <c r="C40" s="142" t="s">
        <v>399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16761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16761</v>
      </c>
      <c r="X40" s="141">
        <v>4542</v>
      </c>
      <c r="Y40" s="141">
        <v>4542</v>
      </c>
      <c r="Z40" s="141">
        <v>4542</v>
      </c>
      <c r="AA40" s="141">
        <v>3135</v>
      </c>
      <c r="AB40" s="141">
        <v>0</v>
      </c>
      <c r="AC40" s="141">
        <v>0</v>
      </c>
      <c r="AD40" s="141">
        <v>10863</v>
      </c>
      <c r="AE40" s="141">
        <f t="shared" si="10"/>
        <v>27624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720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720</v>
      </c>
      <c r="AZ40" s="141">
        <v>240</v>
      </c>
      <c r="BA40" s="141">
        <v>240</v>
      </c>
      <c r="BB40" s="141">
        <v>240</v>
      </c>
      <c r="BC40" s="141">
        <v>0</v>
      </c>
      <c r="BD40" s="141">
        <v>0</v>
      </c>
      <c r="BE40" s="141">
        <v>0</v>
      </c>
      <c r="BF40" s="141">
        <v>0</v>
      </c>
      <c r="BG40" s="141">
        <f t="shared" si="17"/>
        <v>720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17481</v>
      </c>
      <c r="BQ40" s="141">
        <f t="shared" si="27"/>
        <v>0</v>
      </c>
      <c r="BR40" s="141">
        <f t="shared" si="28"/>
        <v>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17481</v>
      </c>
      <c r="CB40" s="141">
        <f t="shared" si="38"/>
        <v>4782</v>
      </c>
      <c r="CC40" s="141">
        <f t="shared" si="39"/>
        <v>4782</v>
      </c>
      <c r="CD40" s="141">
        <f t="shared" si="40"/>
        <v>4782</v>
      </c>
      <c r="CE40" s="141">
        <f t="shared" si="41"/>
        <v>3135</v>
      </c>
      <c r="CF40" s="141">
        <f t="shared" si="42"/>
        <v>0</v>
      </c>
      <c r="CG40" s="141">
        <f t="shared" si="43"/>
        <v>0</v>
      </c>
      <c r="CH40" s="141">
        <f t="shared" si="44"/>
        <v>10863</v>
      </c>
      <c r="CI40" s="141">
        <f t="shared" si="45"/>
        <v>28344</v>
      </c>
    </row>
    <row r="41" spans="1:87" ht="12" customHeight="1">
      <c r="A41" s="142" t="s">
        <v>125</v>
      </c>
      <c r="B41" s="140" t="s">
        <v>359</v>
      </c>
      <c r="C41" s="142" t="s">
        <v>400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8328</v>
      </c>
      <c r="M41" s="141">
        <f t="shared" si="7"/>
        <v>3694</v>
      </c>
      <c r="N41" s="141">
        <v>3694</v>
      </c>
      <c r="O41" s="141">
        <v>0</v>
      </c>
      <c r="P41" s="141">
        <v>0</v>
      </c>
      <c r="Q41" s="141">
        <v>0</v>
      </c>
      <c r="R41" s="141">
        <f t="shared" si="8"/>
        <v>525</v>
      </c>
      <c r="S41" s="141">
        <v>0</v>
      </c>
      <c r="T41" s="141">
        <v>0</v>
      </c>
      <c r="U41" s="141">
        <v>525</v>
      </c>
      <c r="V41" s="141">
        <v>0</v>
      </c>
      <c r="W41" s="141">
        <f t="shared" si="9"/>
        <v>4109</v>
      </c>
      <c r="X41" s="141">
        <v>0</v>
      </c>
      <c r="Y41" s="141">
        <v>0</v>
      </c>
      <c r="Z41" s="141">
        <v>0</v>
      </c>
      <c r="AA41" s="141">
        <v>4109</v>
      </c>
      <c r="AB41" s="141">
        <v>0</v>
      </c>
      <c r="AC41" s="141">
        <v>0</v>
      </c>
      <c r="AD41" s="141">
        <v>10075</v>
      </c>
      <c r="AE41" s="141">
        <f t="shared" si="10"/>
        <v>18403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0</v>
      </c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8328</v>
      </c>
      <c r="BQ41" s="141">
        <f t="shared" si="27"/>
        <v>3694</v>
      </c>
      <c r="BR41" s="141">
        <f t="shared" si="28"/>
        <v>3694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525</v>
      </c>
      <c r="BW41" s="141">
        <f t="shared" si="33"/>
        <v>0</v>
      </c>
      <c r="BX41" s="141">
        <f t="shared" si="34"/>
        <v>0</v>
      </c>
      <c r="BY41" s="141">
        <f t="shared" si="35"/>
        <v>525</v>
      </c>
      <c r="BZ41" s="141">
        <f t="shared" si="36"/>
        <v>0</v>
      </c>
      <c r="CA41" s="141">
        <f t="shared" si="37"/>
        <v>4109</v>
      </c>
      <c r="CB41" s="141">
        <f t="shared" si="38"/>
        <v>0</v>
      </c>
      <c r="CC41" s="141">
        <f t="shared" si="39"/>
        <v>0</v>
      </c>
      <c r="CD41" s="141">
        <f t="shared" si="40"/>
        <v>0</v>
      </c>
      <c r="CE41" s="141">
        <f t="shared" si="41"/>
        <v>4109</v>
      </c>
      <c r="CF41" s="141">
        <f t="shared" si="42"/>
        <v>0</v>
      </c>
      <c r="CG41" s="141">
        <f t="shared" si="43"/>
        <v>0</v>
      </c>
      <c r="CH41" s="141">
        <f t="shared" si="44"/>
        <v>10075</v>
      </c>
      <c r="CI41" s="141">
        <f t="shared" si="45"/>
        <v>18403</v>
      </c>
    </row>
    <row r="42" spans="1:87" ht="12" customHeight="1">
      <c r="A42" s="142" t="s">
        <v>125</v>
      </c>
      <c r="B42" s="140" t="s">
        <v>360</v>
      </c>
      <c r="C42" s="142" t="s">
        <v>401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40186</v>
      </c>
      <c r="M42" s="141">
        <f t="shared" si="7"/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f t="shared" si="8"/>
        <v>16366</v>
      </c>
      <c r="S42" s="141">
        <v>0</v>
      </c>
      <c r="T42" s="141">
        <v>16366</v>
      </c>
      <c r="U42" s="141">
        <v>0</v>
      </c>
      <c r="V42" s="141">
        <v>0</v>
      </c>
      <c r="W42" s="141">
        <f t="shared" si="9"/>
        <v>21090</v>
      </c>
      <c r="X42" s="141">
        <v>0</v>
      </c>
      <c r="Y42" s="141">
        <v>19501</v>
      </c>
      <c r="Z42" s="141">
        <v>1589</v>
      </c>
      <c r="AA42" s="141">
        <v>0</v>
      </c>
      <c r="AB42" s="141">
        <v>0</v>
      </c>
      <c r="AC42" s="141">
        <v>2730</v>
      </c>
      <c r="AD42" s="141">
        <v>0</v>
      </c>
      <c r="AE42" s="141">
        <f t="shared" si="10"/>
        <v>40186</v>
      </c>
      <c r="AF42" s="141">
        <f t="shared" si="11"/>
        <v>30125</v>
      </c>
      <c r="AG42" s="141">
        <f t="shared" si="12"/>
        <v>20675</v>
      </c>
      <c r="AH42" s="141">
        <v>0</v>
      </c>
      <c r="AI42" s="141">
        <v>20675</v>
      </c>
      <c r="AJ42" s="141">
        <v>0</v>
      </c>
      <c r="AK42" s="141">
        <v>0</v>
      </c>
      <c r="AL42" s="141">
        <v>9450</v>
      </c>
      <c r="AM42" s="141">
        <v>0</v>
      </c>
      <c r="AN42" s="141">
        <f t="shared" si="13"/>
        <v>25430</v>
      </c>
      <c r="AO42" s="141">
        <f t="shared" si="14"/>
        <v>7055</v>
      </c>
      <c r="AP42" s="141">
        <v>7055</v>
      </c>
      <c r="AQ42" s="141">
        <v>0</v>
      </c>
      <c r="AR42" s="141">
        <v>0</v>
      </c>
      <c r="AS42" s="141">
        <v>0</v>
      </c>
      <c r="AT42" s="141">
        <f t="shared" si="15"/>
        <v>7997</v>
      </c>
      <c r="AU42" s="141">
        <v>0</v>
      </c>
      <c r="AV42" s="141">
        <v>7997</v>
      </c>
      <c r="AW42" s="141">
        <v>0</v>
      </c>
      <c r="AX42" s="141">
        <v>0</v>
      </c>
      <c r="AY42" s="141">
        <f t="shared" si="16"/>
        <v>10378</v>
      </c>
      <c r="AZ42" s="141">
        <v>0</v>
      </c>
      <c r="BA42" s="141">
        <v>0</v>
      </c>
      <c r="BB42" s="141">
        <v>0</v>
      </c>
      <c r="BC42" s="141">
        <v>10378</v>
      </c>
      <c r="BD42" s="141">
        <v>0</v>
      </c>
      <c r="BE42" s="141">
        <v>0</v>
      </c>
      <c r="BF42" s="141">
        <v>14867</v>
      </c>
      <c r="BG42" s="141">
        <f t="shared" si="17"/>
        <v>70422</v>
      </c>
      <c r="BH42" s="141">
        <f t="shared" si="18"/>
        <v>30125</v>
      </c>
      <c r="BI42" s="141">
        <f t="shared" si="19"/>
        <v>20675</v>
      </c>
      <c r="BJ42" s="141">
        <f t="shared" si="20"/>
        <v>0</v>
      </c>
      <c r="BK42" s="141">
        <f t="shared" si="21"/>
        <v>20675</v>
      </c>
      <c r="BL42" s="141">
        <f t="shared" si="22"/>
        <v>0</v>
      </c>
      <c r="BM42" s="141">
        <f t="shared" si="23"/>
        <v>0</v>
      </c>
      <c r="BN42" s="141">
        <f t="shared" si="24"/>
        <v>9450</v>
      </c>
      <c r="BO42" s="141">
        <f t="shared" si="25"/>
        <v>0</v>
      </c>
      <c r="BP42" s="141">
        <f t="shared" si="26"/>
        <v>65616</v>
      </c>
      <c r="BQ42" s="141">
        <f t="shared" si="27"/>
        <v>7055</v>
      </c>
      <c r="BR42" s="141">
        <f t="shared" si="28"/>
        <v>7055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24363</v>
      </c>
      <c r="BW42" s="141">
        <f t="shared" si="33"/>
        <v>0</v>
      </c>
      <c r="BX42" s="141">
        <f t="shared" si="34"/>
        <v>24363</v>
      </c>
      <c r="BY42" s="141">
        <f t="shared" si="35"/>
        <v>0</v>
      </c>
      <c r="BZ42" s="141">
        <f t="shared" si="36"/>
        <v>0</v>
      </c>
      <c r="CA42" s="141">
        <f t="shared" si="37"/>
        <v>31468</v>
      </c>
      <c r="CB42" s="141">
        <f t="shared" si="38"/>
        <v>0</v>
      </c>
      <c r="CC42" s="141">
        <f t="shared" si="39"/>
        <v>19501</v>
      </c>
      <c r="CD42" s="141">
        <f t="shared" si="40"/>
        <v>1589</v>
      </c>
      <c r="CE42" s="141">
        <f t="shared" si="41"/>
        <v>10378</v>
      </c>
      <c r="CF42" s="141">
        <f t="shared" si="42"/>
        <v>0</v>
      </c>
      <c r="CG42" s="141">
        <f t="shared" si="43"/>
        <v>2730</v>
      </c>
      <c r="CH42" s="141">
        <f t="shared" si="44"/>
        <v>14867</v>
      </c>
      <c r="CI42" s="141">
        <f t="shared" si="45"/>
        <v>110608</v>
      </c>
    </row>
    <row r="43" spans="1:87" ht="12" customHeight="1">
      <c r="A43" s="142" t="s">
        <v>125</v>
      </c>
      <c r="B43" s="140" t="s">
        <v>361</v>
      </c>
      <c r="C43" s="142" t="s">
        <v>402</v>
      </c>
      <c r="D43" s="141">
        <f t="shared" si="4"/>
        <v>22050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22050</v>
      </c>
      <c r="K43" s="141">
        <v>0</v>
      </c>
      <c r="L43" s="141">
        <f t="shared" si="6"/>
        <v>5966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5966</v>
      </c>
      <c r="X43" s="141">
        <v>1498</v>
      </c>
      <c r="Y43" s="141">
        <v>0</v>
      </c>
      <c r="Z43" s="141">
        <v>2368</v>
      </c>
      <c r="AA43" s="141">
        <v>2100</v>
      </c>
      <c r="AB43" s="141">
        <v>0</v>
      </c>
      <c r="AC43" s="141">
        <v>0</v>
      </c>
      <c r="AD43" s="141">
        <v>2655</v>
      </c>
      <c r="AE43" s="141">
        <f t="shared" si="10"/>
        <v>30671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0</v>
      </c>
      <c r="BE43" s="141">
        <v>0</v>
      </c>
      <c r="BF43" s="141">
        <v>0</v>
      </c>
      <c r="BG43" s="141">
        <f t="shared" si="17"/>
        <v>0</v>
      </c>
      <c r="BH43" s="141">
        <f t="shared" si="18"/>
        <v>22050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22050</v>
      </c>
      <c r="BO43" s="141">
        <f t="shared" si="25"/>
        <v>0</v>
      </c>
      <c r="BP43" s="141">
        <f t="shared" si="26"/>
        <v>5966</v>
      </c>
      <c r="BQ43" s="141">
        <f t="shared" si="27"/>
        <v>0</v>
      </c>
      <c r="BR43" s="141">
        <f t="shared" si="28"/>
        <v>0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0</v>
      </c>
      <c r="BW43" s="141">
        <f t="shared" si="33"/>
        <v>0</v>
      </c>
      <c r="BX43" s="141">
        <f t="shared" si="34"/>
        <v>0</v>
      </c>
      <c r="BY43" s="141">
        <f t="shared" si="35"/>
        <v>0</v>
      </c>
      <c r="BZ43" s="141">
        <f t="shared" si="36"/>
        <v>0</v>
      </c>
      <c r="CA43" s="141">
        <f t="shared" si="37"/>
        <v>5966</v>
      </c>
      <c r="CB43" s="141">
        <f t="shared" si="38"/>
        <v>1498</v>
      </c>
      <c r="CC43" s="141">
        <f t="shared" si="39"/>
        <v>0</v>
      </c>
      <c r="CD43" s="141">
        <f t="shared" si="40"/>
        <v>2368</v>
      </c>
      <c r="CE43" s="141">
        <f t="shared" si="41"/>
        <v>2100</v>
      </c>
      <c r="CF43" s="141">
        <f t="shared" si="42"/>
        <v>0</v>
      </c>
      <c r="CG43" s="141">
        <f t="shared" si="43"/>
        <v>0</v>
      </c>
      <c r="CH43" s="141">
        <f t="shared" si="44"/>
        <v>2655</v>
      </c>
      <c r="CI43" s="141">
        <f t="shared" si="45"/>
        <v>30671</v>
      </c>
    </row>
    <row r="44" spans="1:87" ht="12" customHeight="1">
      <c r="A44" s="142" t="s">
        <v>125</v>
      </c>
      <c r="B44" s="140" t="s">
        <v>362</v>
      </c>
      <c r="C44" s="142" t="s">
        <v>403</v>
      </c>
      <c r="D44" s="141">
        <f t="shared" si="4"/>
        <v>431587</v>
      </c>
      <c r="E44" s="141">
        <f t="shared" si="5"/>
        <v>429329</v>
      </c>
      <c r="F44" s="141">
        <v>0</v>
      </c>
      <c r="G44" s="141">
        <v>429329</v>
      </c>
      <c r="H44" s="141">
        <v>0</v>
      </c>
      <c r="I44" s="141">
        <v>0</v>
      </c>
      <c r="J44" s="141">
        <v>2258</v>
      </c>
      <c r="K44" s="141">
        <v>0</v>
      </c>
      <c r="L44" s="141">
        <f t="shared" si="6"/>
        <v>100173</v>
      </c>
      <c r="M44" s="141">
        <f t="shared" si="7"/>
        <v>23724</v>
      </c>
      <c r="N44" s="141">
        <v>7777</v>
      </c>
      <c r="O44" s="141">
        <v>0</v>
      </c>
      <c r="P44" s="141">
        <v>15947</v>
      </c>
      <c r="Q44" s="141">
        <v>0</v>
      </c>
      <c r="R44" s="141">
        <f t="shared" si="8"/>
        <v>56649</v>
      </c>
      <c r="S44" s="141">
        <v>6784</v>
      </c>
      <c r="T44" s="141">
        <v>49865</v>
      </c>
      <c r="U44" s="141">
        <v>0</v>
      </c>
      <c r="V44" s="141">
        <v>0</v>
      </c>
      <c r="W44" s="141">
        <f t="shared" si="9"/>
        <v>19800</v>
      </c>
      <c r="X44" s="141">
        <v>19800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1">
        <f t="shared" si="10"/>
        <v>531760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0</v>
      </c>
      <c r="BE44" s="141">
        <v>0</v>
      </c>
      <c r="BF44" s="141">
        <v>0</v>
      </c>
      <c r="BG44" s="141">
        <f t="shared" si="17"/>
        <v>0</v>
      </c>
      <c r="BH44" s="141">
        <f t="shared" si="18"/>
        <v>431587</v>
      </c>
      <c r="BI44" s="141">
        <f t="shared" si="19"/>
        <v>429329</v>
      </c>
      <c r="BJ44" s="141">
        <f t="shared" si="20"/>
        <v>0</v>
      </c>
      <c r="BK44" s="141">
        <f t="shared" si="21"/>
        <v>429329</v>
      </c>
      <c r="BL44" s="141">
        <f t="shared" si="22"/>
        <v>0</v>
      </c>
      <c r="BM44" s="141">
        <f t="shared" si="23"/>
        <v>0</v>
      </c>
      <c r="BN44" s="141">
        <f t="shared" si="24"/>
        <v>2258</v>
      </c>
      <c r="BO44" s="141">
        <f t="shared" si="25"/>
        <v>0</v>
      </c>
      <c r="BP44" s="141">
        <f t="shared" si="26"/>
        <v>100173</v>
      </c>
      <c r="BQ44" s="141">
        <f t="shared" si="27"/>
        <v>23724</v>
      </c>
      <c r="BR44" s="141">
        <f t="shared" si="28"/>
        <v>7777</v>
      </c>
      <c r="BS44" s="141">
        <f t="shared" si="29"/>
        <v>0</v>
      </c>
      <c r="BT44" s="141">
        <f t="shared" si="30"/>
        <v>15947</v>
      </c>
      <c r="BU44" s="141">
        <f t="shared" si="31"/>
        <v>0</v>
      </c>
      <c r="BV44" s="141">
        <f t="shared" si="32"/>
        <v>56649</v>
      </c>
      <c r="BW44" s="141">
        <f t="shared" si="33"/>
        <v>6784</v>
      </c>
      <c r="BX44" s="141">
        <f t="shared" si="34"/>
        <v>49865</v>
      </c>
      <c r="BY44" s="141">
        <f t="shared" si="35"/>
        <v>0</v>
      </c>
      <c r="BZ44" s="141">
        <f t="shared" si="36"/>
        <v>0</v>
      </c>
      <c r="CA44" s="141">
        <f t="shared" si="37"/>
        <v>19800</v>
      </c>
      <c r="CB44" s="141">
        <f t="shared" si="38"/>
        <v>19800</v>
      </c>
      <c r="CC44" s="141">
        <f t="shared" si="39"/>
        <v>0</v>
      </c>
      <c r="CD44" s="141">
        <f t="shared" si="40"/>
        <v>0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0</v>
      </c>
      <c r="CI44" s="141">
        <f t="shared" si="45"/>
        <v>531760</v>
      </c>
    </row>
    <row r="45" spans="1:87" ht="12" customHeight="1">
      <c r="A45" s="142" t="s">
        <v>125</v>
      </c>
      <c r="B45" s="140" t="s">
        <v>363</v>
      </c>
      <c r="C45" s="142" t="s">
        <v>404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73622</v>
      </c>
      <c r="M45" s="141">
        <f t="shared" si="7"/>
        <v>1712</v>
      </c>
      <c r="N45" s="141">
        <v>0</v>
      </c>
      <c r="O45" s="141">
        <v>1712</v>
      </c>
      <c r="P45" s="141">
        <v>0</v>
      </c>
      <c r="Q45" s="141">
        <v>0</v>
      </c>
      <c r="R45" s="141">
        <f t="shared" si="8"/>
        <v>473</v>
      </c>
      <c r="S45" s="141">
        <v>186</v>
      </c>
      <c r="T45" s="141">
        <v>0</v>
      </c>
      <c r="U45" s="141">
        <v>287</v>
      </c>
      <c r="V45" s="141">
        <v>0</v>
      </c>
      <c r="W45" s="141">
        <f t="shared" si="9"/>
        <v>71437</v>
      </c>
      <c r="X45" s="141">
        <v>59520</v>
      </c>
      <c r="Y45" s="141">
        <v>0</v>
      </c>
      <c r="Z45" s="141">
        <v>0</v>
      </c>
      <c r="AA45" s="141">
        <v>11917</v>
      </c>
      <c r="AB45" s="141">
        <v>122919</v>
      </c>
      <c r="AC45" s="141">
        <v>0</v>
      </c>
      <c r="AD45" s="141">
        <v>4612</v>
      </c>
      <c r="AE45" s="141">
        <f t="shared" si="10"/>
        <v>78234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4166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1040</v>
      </c>
      <c r="AU45" s="141">
        <v>0</v>
      </c>
      <c r="AV45" s="141">
        <v>1040</v>
      </c>
      <c r="AW45" s="141">
        <v>0</v>
      </c>
      <c r="AX45" s="141">
        <v>0</v>
      </c>
      <c r="AY45" s="141">
        <f t="shared" si="16"/>
        <v>3126</v>
      </c>
      <c r="AZ45" s="141">
        <v>0</v>
      </c>
      <c r="BA45" s="141">
        <v>3126</v>
      </c>
      <c r="BB45" s="141">
        <v>0</v>
      </c>
      <c r="BC45" s="141">
        <v>0</v>
      </c>
      <c r="BD45" s="141">
        <v>3970</v>
      </c>
      <c r="BE45" s="141">
        <v>0</v>
      </c>
      <c r="BF45" s="141">
        <v>0</v>
      </c>
      <c r="BG45" s="141">
        <f t="shared" si="17"/>
        <v>4166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77788</v>
      </c>
      <c r="BQ45" s="141">
        <f t="shared" si="27"/>
        <v>1712</v>
      </c>
      <c r="BR45" s="141">
        <f t="shared" si="28"/>
        <v>0</v>
      </c>
      <c r="BS45" s="141">
        <f t="shared" si="29"/>
        <v>1712</v>
      </c>
      <c r="BT45" s="141">
        <f t="shared" si="30"/>
        <v>0</v>
      </c>
      <c r="BU45" s="141">
        <f t="shared" si="31"/>
        <v>0</v>
      </c>
      <c r="BV45" s="141">
        <f t="shared" si="32"/>
        <v>1513</v>
      </c>
      <c r="BW45" s="141">
        <f t="shared" si="33"/>
        <v>186</v>
      </c>
      <c r="BX45" s="141">
        <f t="shared" si="34"/>
        <v>1040</v>
      </c>
      <c r="BY45" s="141">
        <f t="shared" si="35"/>
        <v>287</v>
      </c>
      <c r="BZ45" s="141">
        <f t="shared" si="36"/>
        <v>0</v>
      </c>
      <c r="CA45" s="141">
        <f t="shared" si="37"/>
        <v>74563</v>
      </c>
      <c r="CB45" s="141">
        <f t="shared" si="38"/>
        <v>59520</v>
      </c>
      <c r="CC45" s="141">
        <f t="shared" si="39"/>
        <v>3126</v>
      </c>
      <c r="CD45" s="141">
        <f t="shared" si="40"/>
        <v>0</v>
      </c>
      <c r="CE45" s="141">
        <f t="shared" si="41"/>
        <v>11917</v>
      </c>
      <c r="CF45" s="141">
        <f t="shared" si="42"/>
        <v>126889</v>
      </c>
      <c r="CG45" s="141">
        <f t="shared" si="43"/>
        <v>0</v>
      </c>
      <c r="CH45" s="141">
        <f t="shared" si="44"/>
        <v>4612</v>
      </c>
      <c r="CI45" s="141">
        <f t="shared" si="45"/>
        <v>82400</v>
      </c>
    </row>
    <row r="46" spans="1:87" ht="12" customHeight="1">
      <c r="A46" s="142" t="s">
        <v>125</v>
      </c>
      <c r="B46" s="140" t="s">
        <v>364</v>
      </c>
      <c r="C46" s="142" t="s">
        <v>405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f t="shared" si="6"/>
        <v>23903</v>
      </c>
      <c r="M46" s="141">
        <f t="shared" si="7"/>
        <v>4831</v>
      </c>
      <c r="N46" s="141">
        <v>0</v>
      </c>
      <c r="O46" s="141">
        <v>0</v>
      </c>
      <c r="P46" s="141">
        <v>3239</v>
      </c>
      <c r="Q46" s="141">
        <v>1592</v>
      </c>
      <c r="R46" s="141">
        <f t="shared" si="8"/>
        <v>9125</v>
      </c>
      <c r="S46" s="141">
        <v>292</v>
      </c>
      <c r="T46" s="141">
        <v>6861</v>
      </c>
      <c r="U46" s="141">
        <v>1972</v>
      </c>
      <c r="V46" s="141">
        <v>0</v>
      </c>
      <c r="W46" s="141">
        <f t="shared" si="9"/>
        <v>9947</v>
      </c>
      <c r="X46" s="141">
        <v>5160</v>
      </c>
      <c r="Y46" s="141">
        <v>2784</v>
      </c>
      <c r="Z46" s="141">
        <v>2003</v>
      </c>
      <c r="AA46" s="141">
        <v>0</v>
      </c>
      <c r="AB46" s="141">
        <v>0</v>
      </c>
      <c r="AC46" s="141">
        <v>0</v>
      </c>
      <c r="AD46" s="141">
        <v>0</v>
      </c>
      <c r="AE46" s="141">
        <f t="shared" si="10"/>
        <v>23903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2510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1502</v>
      </c>
      <c r="AU46" s="141">
        <v>0</v>
      </c>
      <c r="AV46" s="141">
        <v>1502</v>
      </c>
      <c r="AW46" s="141">
        <v>0</v>
      </c>
      <c r="AX46" s="141">
        <v>0</v>
      </c>
      <c r="AY46" s="141">
        <f t="shared" si="16"/>
        <v>1008</v>
      </c>
      <c r="AZ46" s="141">
        <v>0</v>
      </c>
      <c r="BA46" s="141">
        <v>1008</v>
      </c>
      <c r="BB46" s="141">
        <v>0</v>
      </c>
      <c r="BC46" s="141">
        <v>0</v>
      </c>
      <c r="BD46" s="141">
        <v>0</v>
      </c>
      <c r="BE46" s="141">
        <v>0</v>
      </c>
      <c r="BF46" s="141">
        <v>0</v>
      </c>
      <c r="BG46" s="141">
        <f t="shared" si="17"/>
        <v>2510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26413</v>
      </c>
      <c r="BQ46" s="141">
        <f t="shared" si="27"/>
        <v>4831</v>
      </c>
      <c r="BR46" s="141">
        <f t="shared" si="28"/>
        <v>0</v>
      </c>
      <c r="BS46" s="141">
        <f t="shared" si="29"/>
        <v>0</v>
      </c>
      <c r="BT46" s="141">
        <f t="shared" si="30"/>
        <v>3239</v>
      </c>
      <c r="BU46" s="141">
        <f t="shared" si="31"/>
        <v>1592</v>
      </c>
      <c r="BV46" s="141">
        <f t="shared" si="32"/>
        <v>10627</v>
      </c>
      <c r="BW46" s="141">
        <f t="shared" si="33"/>
        <v>292</v>
      </c>
      <c r="BX46" s="141">
        <f t="shared" si="34"/>
        <v>8363</v>
      </c>
      <c r="BY46" s="141">
        <f t="shared" si="35"/>
        <v>1972</v>
      </c>
      <c r="BZ46" s="141">
        <f t="shared" si="36"/>
        <v>0</v>
      </c>
      <c r="CA46" s="141">
        <f t="shared" si="37"/>
        <v>10955</v>
      </c>
      <c r="CB46" s="141">
        <f t="shared" si="38"/>
        <v>5160</v>
      </c>
      <c r="CC46" s="141">
        <f t="shared" si="39"/>
        <v>3792</v>
      </c>
      <c r="CD46" s="141">
        <f t="shared" si="40"/>
        <v>2003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0</v>
      </c>
      <c r="CI46" s="141">
        <f t="shared" si="45"/>
        <v>26413</v>
      </c>
    </row>
    <row r="47" spans="1:87" ht="12" customHeight="1">
      <c r="A47" s="142" t="s">
        <v>125</v>
      </c>
      <c r="B47" s="140" t="s">
        <v>365</v>
      </c>
      <c r="C47" s="142" t="s">
        <v>406</v>
      </c>
      <c r="D47" s="141">
        <f t="shared" si="4"/>
        <v>78469</v>
      </c>
      <c r="E47" s="141">
        <f t="shared" si="5"/>
        <v>78469</v>
      </c>
      <c r="F47" s="141">
        <v>0</v>
      </c>
      <c r="G47" s="141">
        <v>43884</v>
      </c>
      <c r="H47" s="141">
        <v>28327</v>
      </c>
      <c r="I47" s="141">
        <v>6258</v>
      </c>
      <c r="J47" s="141">
        <v>0</v>
      </c>
      <c r="K47" s="141">
        <v>0</v>
      </c>
      <c r="L47" s="141">
        <f t="shared" si="6"/>
        <v>73508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26513</v>
      </c>
      <c r="S47" s="141">
        <v>12468</v>
      </c>
      <c r="T47" s="141">
        <v>6088</v>
      </c>
      <c r="U47" s="141">
        <v>7957</v>
      </c>
      <c r="V47" s="141">
        <v>0</v>
      </c>
      <c r="W47" s="141">
        <f t="shared" si="9"/>
        <v>46995</v>
      </c>
      <c r="X47" s="141">
        <v>19283</v>
      </c>
      <c r="Y47" s="141">
        <v>2136</v>
      </c>
      <c r="Z47" s="141">
        <v>18819</v>
      </c>
      <c r="AA47" s="141">
        <v>6757</v>
      </c>
      <c r="AB47" s="141">
        <v>0</v>
      </c>
      <c r="AC47" s="141">
        <v>0</v>
      </c>
      <c r="AD47" s="141">
        <v>0</v>
      </c>
      <c r="AE47" s="141">
        <f t="shared" si="10"/>
        <v>151977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0</v>
      </c>
      <c r="BE47" s="141">
        <v>0</v>
      </c>
      <c r="BF47" s="141">
        <v>0</v>
      </c>
      <c r="BG47" s="141">
        <f t="shared" si="17"/>
        <v>0</v>
      </c>
      <c r="BH47" s="141">
        <f t="shared" si="18"/>
        <v>78469</v>
      </c>
      <c r="BI47" s="141">
        <f t="shared" si="19"/>
        <v>78469</v>
      </c>
      <c r="BJ47" s="141">
        <f t="shared" si="20"/>
        <v>0</v>
      </c>
      <c r="BK47" s="141">
        <f t="shared" si="21"/>
        <v>43884</v>
      </c>
      <c r="BL47" s="141">
        <f t="shared" si="22"/>
        <v>28327</v>
      </c>
      <c r="BM47" s="141">
        <f t="shared" si="23"/>
        <v>6258</v>
      </c>
      <c r="BN47" s="141">
        <f t="shared" si="24"/>
        <v>0</v>
      </c>
      <c r="BO47" s="141">
        <f t="shared" si="25"/>
        <v>0</v>
      </c>
      <c r="BP47" s="141">
        <f t="shared" si="26"/>
        <v>73508</v>
      </c>
      <c r="BQ47" s="141">
        <f t="shared" si="27"/>
        <v>0</v>
      </c>
      <c r="BR47" s="141">
        <f t="shared" si="28"/>
        <v>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26513</v>
      </c>
      <c r="BW47" s="141">
        <f t="shared" si="33"/>
        <v>12468</v>
      </c>
      <c r="BX47" s="141">
        <f t="shared" si="34"/>
        <v>6088</v>
      </c>
      <c r="BY47" s="141">
        <f t="shared" si="35"/>
        <v>7957</v>
      </c>
      <c r="BZ47" s="141">
        <f t="shared" si="36"/>
        <v>0</v>
      </c>
      <c r="CA47" s="141">
        <f t="shared" si="37"/>
        <v>46995</v>
      </c>
      <c r="CB47" s="141">
        <f t="shared" si="38"/>
        <v>19283</v>
      </c>
      <c r="CC47" s="141">
        <f t="shared" si="39"/>
        <v>2136</v>
      </c>
      <c r="CD47" s="141">
        <f t="shared" si="40"/>
        <v>18819</v>
      </c>
      <c r="CE47" s="141">
        <f t="shared" si="41"/>
        <v>6757</v>
      </c>
      <c r="CF47" s="141">
        <f t="shared" si="42"/>
        <v>0</v>
      </c>
      <c r="CG47" s="141">
        <f t="shared" si="43"/>
        <v>0</v>
      </c>
      <c r="CH47" s="141">
        <f t="shared" si="44"/>
        <v>0</v>
      </c>
      <c r="CI47" s="141">
        <f t="shared" si="45"/>
        <v>151977</v>
      </c>
    </row>
    <row r="48" spans="1:87" ht="12" customHeight="1">
      <c r="A48" s="142" t="s">
        <v>125</v>
      </c>
      <c r="B48" s="140" t="s">
        <v>366</v>
      </c>
      <c r="C48" s="142" t="s">
        <v>407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f t="shared" si="6"/>
        <v>35237</v>
      </c>
      <c r="M48" s="141">
        <f t="shared" si="7"/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35237</v>
      </c>
      <c r="X48" s="141">
        <v>7770</v>
      </c>
      <c r="Y48" s="141">
        <v>26144</v>
      </c>
      <c r="Z48" s="141">
        <v>0</v>
      </c>
      <c r="AA48" s="141">
        <v>1323</v>
      </c>
      <c r="AB48" s="141">
        <v>0</v>
      </c>
      <c r="AC48" s="141">
        <v>0</v>
      </c>
      <c r="AD48" s="141">
        <v>2192</v>
      </c>
      <c r="AE48" s="141">
        <f t="shared" si="10"/>
        <v>37429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1500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1500</v>
      </c>
      <c r="AZ48" s="141">
        <v>1500</v>
      </c>
      <c r="BA48" s="141">
        <v>0</v>
      </c>
      <c r="BB48" s="141">
        <v>0</v>
      </c>
      <c r="BC48" s="141">
        <v>0</v>
      </c>
      <c r="BD48" s="141">
        <v>0</v>
      </c>
      <c r="BE48" s="141">
        <v>0</v>
      </c>
      <c r="BF48" s="141">
        <v>0</v>
      </c>
      <c r="BG48" s="141">
        <f t="shared" si="17"/>
        <v>1500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36737</v>
      </c>
      <c r="BQ48" s="141">
        <f t="shared" si="27"/>
        <v>0</v>
      </c>
      <c r="BR48" s="141">
        <f t="shared" si="28"/>
        <v>0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36737</v>
      </c>
      <c r="CB48" s="141">
        <f t="shared" si="38"/>
        <v>9270</v>
      </c>
      <c r="CC48" s="141">
        <f t="shared" si="39"/>
        <v>26144</v>
      </c>
      <c r="CD48" s="141">
        <f t="shared" si="40"/>
        <v>0</v>
      </c>
      <c r="CE48" s="141">
        <f t="shared" si="41"/>
        <v>1323</v>
      </c>
      <c r="CF48" s="141">
        <f t="shared" si="42"/>
        <v>0</v>
      </c>
      <c r="CG48" s="141">
        <f t="shared" si="43"/>
        <v>0</v>
      </c>
      <c r="CH48" s="141">
        <f t="shared" si="44"/>
        <v>2192</v>
      </c>
      <c r="CI48" s="141">
        <f t="shared" si="45"/>
        <v>38929</v>
      </c>
    </row>
    <row r="49" spans="1:87" ht="12" customHeight="1">
      <c r="A49" s="142" t="s">
        <v>125</v>
      </c>
      <c r="B49" s="140" t="s">
        <v>410</v>
      </c>
      <c r="C49" s="142" t="s">
        <v>422</v>
      </c>
      <c r="D49" s="141">
        <f t="shared" si="4"/>
        <v>2993056</v>
      </c>
      <c r="E49" s="141">
        <f t="shared" si="5"/>
        <v>2993056</v>
      </c>
      <c r="F49" s="141">
        <v>0</v>
      </c>
      <c r="G49" s="141">
        <v>2990819</v>
      </c>
      <c r="H49" s="141">
        <v>2237</v>
      </c>
      <c r="I49" s="141">
        <v>0</v>
      </c>
      <c r="J49" s="141">
        <v>0</v>
      </c>
      <c r="K49" s="141"/>
      <c r="L49" s="141">
        <f t="shared" si="6"/>
        <v>1818534</v>
      </c>
      <c r="M49" s="141">
        <f t="shared" si="7"/>
        <v>599178</v>
      </c>
      <c r="N49" s="141">
        <v>248828</v>
      </c>
      <c r="O49" s="141">
        <v>0</v>
      </c>
      <c r="P49" s="141">
        <v>320657</v>
      </c>
      <c r="Q49" s="141">
        <v>29693</v>
      </c>
      <c r="R49" s="141">
        <f t="shared" si="8"/>
        <v>867943</v>
      </c>
      <c r="S49" s="141">
        <v>0</v>
      </c>
      <c r="T49" s="141">
        <v>826961</v>
      </c>
      <c r="U49" s="141">
        <v>40982</v>
      </c>
      <c r="V49" s="141">
        <v>4299</v>
      </c>
      <c r="W49" s="141">
        <f t="shared" si="9"/>
        <v>347114</v>
      </c>
      <c r="X49" s="141">
        <v>0</v>
      </c>
      <c r="Y49" s="141">
        <v>326338</v>
      </c>
      <c r="Z49" s="141">
        <v>20776</v>
      </c>
      <c r="AA49" s="141">
        <v>0</v>
      </c>
      <c r="AB49" s="141"/>
      <c r="AC49" s="141">
        <v>0</v>
      </c>
      <c r="AD49" s="141">
        <v>0</v>
      </c>
      <c r="AE49" s="141">
        <f t="shared" si="10"/>
        <v>4811590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268859</v>
      </c>
      <c r="AO49" s="141">
        <f t="shared" si="14"/>
        <v>47631</v>
      </c>
      <c r="AP49" s="141">
        <v>40469</v>
      </c>
      <c r="AQ49" s="141">
        <v>0</v>
      </c>
      <c r="AR49" s="141">
        <v>7162</v>
      </c>
      <c r="AS49" s="141">
        <v>0</v>
      </c>
      <c r="AT49" s="141">
        <f t="shared" si="15"/>
        <v>179615</v>
      </c>
      <c r="AU49" s="141">
        <v>0</v>
      </c>
      <c r="AV49" s="141">
        <v>179615</v>
      </c>
      <c r="AW49" s="141">
        <v>0</v>
      </c>
      <c r="AX49" s="141">
        <v>0</v>
      </c>
      <c r="AY49" s="141">
        <f t="shared" si="16"/>
        <v>41613</v>
      </c>
      <c r="AZ49" s="141">
        <v>0</v>
      </c>
      <c r="BA49" s="141">
        <v>41613</v>
      </c>
      <c r="BB49" s="141">
        <v>0</v>
      </c>
      <c r="BC49" s="141">
        <v>0</v>
      </c>
      <c r="BD49" s="141"/>
      <c r="BE49" s="141">
        <v>0</v>
      </c>
      <c r="BF49" s="141">
        <v>0</v>
      </c>
      <c r="BG49" s="141">
        <f t="shared" si="17"/>
        <v>268859</v>
      </c>
      <c r="BH49" s="141">
        <f t="shared" si="18"/>
        <v>2993056</v>
      </c>
      <c r="BI49" s="141">
        <f t="shared" si="19"/>
        <v>2993056</v>
      </c>
      <c r="BJ49" s="141">
        <f t="shared" si="20"/>
        <v>0</v>
      </c>
      <c r="BK49" s="141">
        <f t="shared" si="21"/>
        <v>2990819</v>
      </c>
      <c r="BL49" s="141">
        <f t="shared" si="22"/>
        <v>2237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2087393</v>
      </c>
      <c r="BQ49" s="141">
        <f t="shared" si="27"/>
        <v>646809</v>
      </c>
      <c r="BR49" s="141">
        <f t="shared" si="28"/>
        <v>289297</v>
      </c>
      <c r="BS49" s="141">
        <f t="shared" si="29"/>
        <v>0</v>
      </c>
      <c r="BT49" s="141">
        <f t="shared" si="30"/>
        <v>327819</v>
      </c>
      <c r="BU49" s="141">
        <f t="shared" si="31"/>
        <v>29693</v>
      </c>
      <c r="BV49" s="141">
        <f t="shared" si="32"/>
        <v>1047558</v>
      </c>
      <c r="BW49" s="141">
        <f t="shared" si="33"/>
        <v>0</v>
      </c>
      <c r="BX49" s="141">
        <f t="shared" si="34"/>
        <v>1006576</v>
      </c>
      <c r="BY49" s="141">
        <f t="shared" si="35"/>
        <v>40982</v>
      </c>
      <c r="BZ49" s="141">
        <f t="shared" si="36"/>
        <v>4299</v>
      </c>
      <c r="CA49" s="141">
        <f t="shared" si="37"/>
        <v>388727</v>
      </c>
      <c r="CB49" s="141">
        <f t="shared" si="38"/>
        <v>0</v>
      </c>
      <c r="CC49" s="141">
        <f t="shared" si="39"/>
        <v>367951</v>
      </c>
      <c r="CD49" s="141">
        <f t="shared" si="40"/>
        <v>20776</v>
      </c>
      <c r="CE49" s="141">
        <f t="shared" si="41"/>
        <v>0</v>
      </c>
      <c r="CF49" s="141">
        <f t="shared" si="42"/>
        <v>0</v>
      </c>
      <c r="CG49" s="141">
        <f t="shared" si="43"/>
        <v>0</v>
      </c>
      <c r="CH49" s="141">
        <f t="shared" si="44"/>
        <v>0</v>
      </c>
      <c r="CI49" s="141">
        <f t="shared" si="45"/>
        <v>5080449</v>
      </c>
    </row>
    <row r="50" spans="1:87" ht="12" customHeight="1">
      <c r="A50" s="142" t="s">
        <v>125</v>
      </c>
      <c r="B50" s="140" t="s">
        <v>411</v>
      </c>
      <c r="C50" s="142" t="s">
        <v>423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/>
      <c r="L50" s="141">
        <f t="shared" si="6"/>
        <v>272142</v>
      </c>
      <c r="M50" s="141">
        <f t="shared" si="7"/>
        <v>46069</v>
      </c>
      <c r="N50" s="141">
        <v>18212</v>
      </c>
      <c r="O50" s="141">
        <v>0</v>
      </c>
      <c r="P50" s="141">
        <v>27857</v>
      </c>
      <c r="Q50" s="141">
        <v>0</v>
      </c>
      <c r="R50" s="141">
        <f t="shared" si="8"/>
        <v>83673</v>
      </c>
      <c r="S50" s="141">
        <v>0</v>
      </c>
      <c r="T50" s="141">
        <v>83673</v>
      </c>
      <c r="U50" s="141">
        <v>0</v>
      </c>
      <c r="V50" s="141">
        <v>0</v>
      </c>
      <c r="W50" s="141">
        <f t="shared" si="9"/>
        <v>142400</v>
      </c>
      <c r="X50" s="141">
        <v>0</v>
      </c>
      <c r="Y50" s="141">
        <v>103652</v>
      </c>
      <c r="Z50" s="141">
        <v>38748</v>
      </c>
      <c r="AA50" s="141">
        <v>0</v>
      </c>
      <c r="AB50" s="141"/>
      <c r="AC50" s="141">
        <v>0</v>
      </c>
      <c r="AD50" s="141">
        <v>0</v>
      </c>
      <c r="AE50" s="141">
        <f t="shared" si="10"/>
        <v>272142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/>
      <c r="AN50" s="141">
        <f t="shared" si="13"/>
        <v>76379</v>
      </c>
      <c r="AO50" s="141">
        <f t="shared" si="14"/>
        <v>18348</v>
      </c>
      <c r="AP50" s="141">
        <v>18212</v>
      </c>
      <c r="AQ50" s="141">
        <v>0</v>
      </c>
      <c r="AR50" s="141">
        <v>136</v>
      </c>
      <c r="AS50" s="141">
        <v>0</v>
      </c>
      <c r="AT50" s="141">
        <f t="shared" si="15"/>
        <v>33203</v>
      </c>
      <c r="AU50" s="141">
        <v>0</v>
      </c>
      <c r="AV50" s="141">
        <v>33203</v>
      </c>
      <c r="AW50" s="141">
        <v>0</v>
      </c>
      <c r="AX50" s="141">
        <v>0</v>
      </c>
      <c r="AY50" s="141">
        <f t="shared" si="16"/>
        <v>24828</v>
      </c>
      <c r="AZ50" s="141">
        <v>0</v>
      </c>
      <c r="BA50" s="141">
        <v>24828</v>
      </c>
      <c r="BB50" s="141">
        <v>0</v>
      </c>
      <c r="BC50" s="141">
        <v>0</v>
      </c>
      <c r="BD50" s="141"/>
      <c r="BE50" s="141">
        <v>0</v>
      </c>
      <c r="BF50" s="141">
        <v>0</v>
      </c>
      <c r="BG50" s="141">
        <f t="shared" si="17"/>
        <v>76379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348521</v>
      </c>
      <c r="BQ50" s="141">
        <f t="shared" si="27"/>
        <v>64417</v>
      </c>
      <c r="BR50" s="141">
        <f t="shared" si="28"/>
        <v>36424</v>
      </c>
      <c r="BS50" s="141">
        <f t="shared" si="29"/>
        <v>0</v>
      </c>
      <c r="BT50" s="141">
        <f t="shared" si="30"/>
        <v>27993</v>
      </c>
      <c r="BU50" s="141">
        <f t="shared" si="31"/>
        <v>0</v>
      </c>
      <c r="BV50" s="141">
        <f t="shared" si="32"/>
        <v>116876</v>
      </c>
      <c r="BW50" s="141">
        <f t="shared" si="33"/>
        <v>0</v>
      </c>
      <c r="BX50" s="141">
        <f t="shared" si="34"/>
        <v>116876</v>
      </c>
      <c r="BY50" s="141">
        <f t="shared" si="35"/>
        <v>0</v>
      </c>
      <c r="BZ50" s="141">
        <f t="shared" si="36"/>
        <v>0</v>
      </c>
      <c r="CA50" s="141">
        <f t="shared" si="37"/>
        <v>167228</v>
      </c>
      <c r="CB50" s="141">
        <f t="shared" si="38"/>
        <v>0</v>
      </c>
      <c r="CC50" s="141">
        <f t="shared" si="39"/>
        <v>128480</v>
      </c>
      <c r="CD50" s="141">
        <f t="shared" si="40"/>
        <v>38748</v>
      </c>
      <c r="CE50" s="141">
        <f t="shared" si="41"/>
        <v>0</v>
      </c>
      <c r="CF50" s="141">
        <f t="shared" si="42"/>
        <v>0</v>
      </c>
      <c r="CG50" s="141">
        <f t="shared" si="43"/>
        <v>0</v>
      </c>
      <c r="CH50" s="141">
        <f t="shared" si="44"/>
        <v>0</v>
      </c>
      <c r="CI50" s="141">
        <f t="shared" si="45"/>
        <v>348521</v>
      </c>
    </row>
    <row r="51" spans="1:87" ht="12" customHeight="1">
      <c r="A51" s="142" t="s">
        <v>125</v>
      </c>
      <c r="B51" s="140" t="s">
        <v>412</v>
      </c>
      <c r="C51" s="142" t="s">
        <v>424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/>
      <c r="L51" s="141">
        <f t="shared" si="6"/>
        <v>579621</v>
      </c>
      <c r="M51" s="141">
        <f t="shared" si="7"/>
        <v>105091</v>
      </c>
      <c r="N51" s="141">
        <v>105091</v>
      </c>
      <c r="O51" s="141">
        <v>0</v>
      </c>
      <c r="P51" s="141">
        <v>0</v>
      </c>
      <c r="Q51" s="141">
        <v>0</v>
      </c>
      <c r="R51" s="141">
        <f t="shared" si="8"/>
        <v>279426</v>
      </c>
      <c r="S51" s="141">
        <v>0</v>
      </c>
      <c r="T51" s="141">
        <v>279426</v>
      </c>
      <c r="U51" s="141">
        <v>0</v>
      </c>
      <c r="V51" s="141">
        <v>0</v>
      </c>
      <c r="W51" s="141">
        <f t="shared" si="9"/>
        <v>195104</v>
      </c>
      <c r="X51" s="141">
        <v>0</v>
      </c>
      <c r="Y51" s="141">
        <v>110502</v>
      </c>
      <c r="Z51" s="141">
        <v>84602</v>
      </c>
      <c r="AA51" s="141">
        <v>0</v>
      </c>
      <c r="AB51" s="141"/>
      <c r="AC51" s="141">
        <v>0</v>
      </c>
      <c r="AD51" s="141">
        <v>3559</v>
      </c>
      <c r="AE51" s="141">
        <f t="shared" si="10"/>
        <v>583180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/>
      <c r="AN51" s="141">
        <f t="shared" si="13"/>
        <v>103629</v>
      </c>
      <c r="AO51" s="141">
        <f t="shared" si="14"/>
        <v>26597</v>
      </c>
      <c r="AP51" s="141">
        <v>26597</v>
      </c>
      <c r="AQ51" s="141">
        <v>0</v>
      </c>
      <c r="AR51" s="141">
        <v>0</v>
      </c>
      <c r="AS51" s="141">
        <v>0</v>
      </c>
      <c r="AT51" s="141">
        <f t="shared" si="15"/>
        <v>31420</v>
      </c>
      <c r="AU51" s="141">
        <v>0</v>
      </c>
      <c r="AV51" s="141">
        <v>31420</v>
      </c>
      <c r="AW51" s="141">
        <v>0</v>
      </c>
      <c r="AX51" s="141">
        <v>0</v>
      </c>
      <c r="AY51" s="141">
        <f t="shared" si="16"/>
        <v>45612</v>
      </c>
      <c r="AZ51" s="141">
        <v>0</v>
      </c>
      <c r="BA51" s="141">
        <v>45612</v>
      </c>
      <c r="BB51" s="141">
        <v>0</v>
      </c>
      <c r="BC51" s="141">
        <v>0</v>
      </c>
      <c r="BD51" s="141"/>
      <c r="BE51" s="141">
        <v>0</v>
      </c>
      <c r="BF51" s="141">
        <v>565</v>
      </c>
      <c r="BG51" s="141">
        <f t="shared" si="17"/>
        <v>104194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683250</v>
      </c>
      <c r="BQ51" s="141">
        <f t="shared" si="27"/>
        <v>131688</v>
      </c>
      <c r="BR51" s="141">
        <f t="shared" si="28"/>
        <v>131688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310846</v>
      </c>
      <c r="BW51" s="141">
        <f t="shared" si="33"/>
        <v>0</v>
      </c>
      <c r="BX51" s="141">
        <f t="shared" si="34"/>
        <v>310846</v>
      </c>
      <c r="BY51" s="141">
        <f t="shared" si="35"/>
        <v>0</v>
      </c>
      <c r="BZ51" s="141">
        <f t="shared" si="36"/>
        <v>0</v>
      </c>
      <c r="CA51" s="141">
        <f t="shared" si="37"/>
        <v>240716</v>
      </c>
      <c r="CB51" s="141">
        <f t="shared" si="38"/>
        <v>0</v>
      </c>
      <c r="CC51" s="141">
        <f t="shared" si="39"/>
        <v>156114</v>
      </c>
      <c r="CD51" s="141">
        <f t="shared" si="40"/>
        <v>84602</v>
      </c>
      <c r="CE51" s="141">
        <f t="shared" si="41"/>
        <v>0</v>
      </c>
      <c r="CF51" s="141">
        <f t="shared" si="42"/>
        <v>0</v>
      </c>
      <c r="CG51" s="141">
        <f t="shared" si="43"/>
        <v>0</v>
      </c>
      <c r="CH51" s="141">
        <f t="shared" si="44"/>
        <v>4124</v>
      </c>
      <c r="CI51" s="141">
        <f t="shared" si="45"/>
        <v>687374</v>
      </c>
    </row>
    <row r="52" spans="1:87" ht="12" customHeight="1">
      <c r="A52" s="142" t="s">
        <v>125</v>
      </c>
      <c r="B52" s="140" t="s">
        <v>413</v>
      </c>
      <c r="C52" s="142" t="s">
        <v>425</v>
      </c>
      <c r="D52" s="141">
        <f t="shared" si="4"/>
        <v>631722</v>
      </c>
      <c r="E52" s="141">
        <f t="shared" si="5"/>
        <v>631722</v>
      </c>
      <c r="F52" s="141">
        <v>0</v>
      </c>
      <c r="G52" s="141">
        <v>0</v>
      </c>
      <c r="H52" s="141">
        <v>631722</v>
      </c>
      <c r="I52" s="141">
        <v>0</v>
      </c>
      <c r="J52" s="141">
        <v>0</v>
      </c>
      <c r="K52" s="141"/>
      <c r="L52" s="141">
        <f t="shared" si="6"/>
        <v>163860</v>
      </c>
      <c r="M52" s="141">
        <f t="shared" si="7"/>
        <v>66789</v>
      </c>
      <c r="N52" s="141">
        <v>32947</v>
      </c>
      <c r="O52" s="141">
        <v>0</v>
      </c>
      <c r="P52" s="141">
        <v>33842</v>
      </c>
      <c r="Q52" s="141">
        <v>0</v>
      </c>
      <c r="R52" s="141">
        <f t="shared" si="8"/>
        <v>64407</v>
      </c>
      <c r="S52" s="141">
        <v>0</v>
      </c>
      <c r="T52" s="141">
        <v>57112</v>
      </c>
      <c r="U52" s="141">
        <v>7295</v>
      </c>
      <c r="V52" s="141">
        <v>0</v>
      </c>
      <c r="W52" s="141">
        <f t="shared" si="9"/>
        <v>32664</v>
      </c>
      <c r="X52" s="141">
        <v>0</v>
      </c>
      <c r="Y52" s="141">
        <v>32664</v>
      </c>
      <c r="Z52" s="141">
        <v>0</v>
      </c>
      <c r="AA52" s="141">
        <v>0</v>
      </c>
      <c r="AB52" s="141"/>
      <c r="AC52" s="141">
        <v>0</v>
      </c>
      <c r="AD52" s="141">
        <v>0</v>
      </c>
      <c r="AE52" s="141">
        <f t="shared" si="10"/>
        <v>795582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49135</v>
      </c>
      <c r="AO52" s="141">
        <f t="shared" si="14"/>
        <v>29177</v>
      </c>
      <c r="AP52" s="141">
        <v>16453</v>
      </c>
      <c r="AQ52" s="141">
        <v>0</v>
      </c>
      <c r="AR52" s="141">
        <v>12724</v>
      </c>
      <c r="AS52" s="141">
        <v>0</v>
      </c>
      <c r="AT52" s="141">
        <f t="shared" si="15"/>
        <v>17463</v>
      </c>
      <c r="AU52" s="141">
        <v>0</v>
      </c>
      <c r="AV52" s="141">
        <v>17463</v>
      </c>
      <c r="AW52" s="141">
        <v>0</v>
      </c>
      <c r="AX52" s="141">
        <v>0</v>
      </c>
      <c r="AY52" s="141">
        <f t="shared" si="16"/>
        <v>2495</v>
      </c>
      <c r="AZ52" s="141">
        <v>0</v>
      </c>
      <c r="BA52" s="141">
        <v>2495</v>
      </c>
      <c r="BB52" s="141">
        <v>0</v>
      </c>
      <c r="BC52" s="141">
        <v>0</v>
      </c>
      <c r="BD52" s="141"/>
      <c r="BE52" s="141">
        <v>0</v>
      </c>
      <c r="BF52" s="141">
        <v>0</v>
      </c>
      <c r="BG52" s="141">
        <f t="shared" si="17"/>
        <v>49135</v>
      </c>
      <c r="BH52" s="141">
        <f t="shared" si="18"/>
        <v>631722</v>
      </c>
      <c r="BI52" s="141">
        <f t="shared" si="19"/>
        <v>631722</v>
      </c>
      <c r="BJ52" s="141">
        <f t="shared" si="20"/>
        <v>0</v>
      </c>
      <c r="BK52" s="141">
        <f t="shared" si="21"/>
        <v>0</v>
      </c>
      <c r="BL52" s="141">
        <f t="shared" si="22"/>
        <v>631722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212995</v>
      </c>
      <c r="BQ52" s="141">
        <f t="shared" si="27"/>
        <v>95966</v>
      </c>
      <c r="BR52" s="141">
        <f t="shared" si="28"/>
        <v>49400</v>
      </c>
      <c r="BS52" s="141">
        <f t="shared" si="29"/>
        <v>0</v>
      </c>
      <c r="BT52" s="141">
        <f t="shared" si="30"/>
        <v>46566</v>
      </c>
      <c r="BU52" s="141">
        <f t="shared" si="31"/>
        <v>0</v>
      </c>
      <c r="BV52" s="141">
        <f t="shared" si="32"/>
        <v>81870</v>
      </c>
      <c r="BW52" s="141">
        <f t="shared" si="33"/>
        <v>0</v>
      </c>
      <c r="BX52" s="141">
        <f t="shared" si="34"/>
        <v>74575</v>
      </c>
      <c r="BY52" s="141">
        <f t="shared" si="35"/>
        <v>7295</v>
      </c>
      <c r="BZ52" s="141">
        <f t="shared" si="36"/>
        <v>0</v>
      </c>
      <c r="CA52" s="141">
        <f t="shared" si="37"/>
        <v>35159</v>
      </c>
      <c r="CB52" s="141">
        <f t="shared" si="38"/>
        <v>0</v>
      </c>
      <c r="CC52" s="141">
        <f t="shared" si="39"/>
        <v>35159</v>
      </c>
      <c r="CD52" s="141">
        <f t="shared" si="40"/>
        <v>0</v>
      </c>
      <c r="CE52" s="141">
        <f t="shared" si="41"/>
        <v>0</v>
      </c>
      <c r="CF52" s="141">
        <f t="shared" si="42"/>
        <v>0</v>
      </c>
      <c r="CG52" s="141">
        <f t="shared" si="43"/>
        <v>0</v>
      </c>
      <c r="CH52" s="141">
        <f t="shared" si="44"/>
        <v>0</v>
      </c>
      <c r="CI52" s="141">
        <f t="shared" si="45"/>
        <v>844717</v>
      </c>
    </row>
    <row r="53" spans="1:87" ht="12" customHeight="1">
      <c r="A53" s="142" t="s">
        <v>125</v>
      </c>
      <c r="B53" s="140" t="s">
        <v>414</v>
      </c>
      <c r="C53" s="142" t="s">
        <v>426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318590</v>
      </c>
      <c r="M53" s="141">
        <f t="shared" si="7"/>
        <v>3032</v>
      </c>
      <c r="N53" s="141">
        <v>3032</v>
      </c>
      <c r="O53" s="141">
        <v>0</v>
      </c>
      <c r="P53" s="141">
        <v>0</v>
      </c>
      <c r="Q53" s="141">
        <v>0</v>
      </c>
      <c r="R53" s="141">
        <f t="shared" si="8"/>
        <v>188040</v>
      </c>
      <c r="S53" s="141">
        <v>0</v>
      </c>
      <c r="T53" s="141">
        <v>188040</v>
      </c>
      <c r="U53" s="141">
        <v>0</v>
      </c>
      <c r="V53" s="141">
        <v>0</v>
      </c>
      <c r="W53" s="141">
        <f t="shared" si="9"/>
        <v>127518</v>
      </c>
      <c r="X53" s="141">
        <v>0</v>
      </c>
      <c r="Y53" s="141">
        <v>127518</v>
      </c>
      <c r="Z53" s="141">
        <v>0</v>
      </c>
      <c r="AA53" s="141">
        <v>0</v>
      </c>
      <c r="AB53" s="141"/>
      <c r="AC53" s="141">
        <v>0</v>
      </c>
      <c r="AD53" s="141">
        <v>0</v>
      </c>
      <c r="AE53" s="141">
        <f t="shared" si="10"/>
        <v>318590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51777</v>
      </c>
      <c r="AO53" s="141">
        <f t="shared" si="14"/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f t="shared" si="15"/>
        <v>19841</v>
      </c>
      <c r="AU53" s="141">
        <v>0</v>
      </c>
      <c r="AV53" s="141">
        <v>19841</v>
      </c>
      <c r="AW53" s="141">
        <v>0</v>
      </c>
      <c r="AX53" s="141">
        <v>0</v>
      </c>
      <c r="AY53" s="141">
        <f t="shared" si="16"/>
        <v>31936</v>
      </c>
      <c r="AZ53" s="141">
        <v>0</v>
      </c>
      <c r="BA53" s="141">
        <v>31936</v>
      </c>
      <c r="BB53" s="141">
        <v>0</v>
      </c>
      <c r="BC53" s="141">
        <v>0</v>
      </c>
      <c r="BD53" s="141"/>
      <c r="BE53" s="141">
        <v>0</v>
      </c>
      <c r="BF53" s="141">
        <v>0</v>
      </c>
      <c r="BG53" s="141">
        <f t="shared" si="17"/>
        <v>51777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370367</v>
      </c>
      <c r="BQ53" s="141">
        <f t="shared" si="27"/>
        <v>3032</v>
      </c>
      <c r="BR53" s="141">
        <f t="shared" si="28"/>
        <v>3032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207881</v>
      </c>
      <c r="BW53" s="141">
        <f t="shared" si="33"/>
        <v>0</v>
      </c>
      <c r="BX53" s="141">
        <f t="shared" si="34"/>
        <v>207881</v>
      </c>
      <c r="BY53" s="141">
        <f t="shared" si="35"/>
        <v>0</v>
      </c>
      <c r="BZ53" s="141">
        <f t="shared" si="36"/>
        <v>0</v>
      </c>
      <c r="CA53" s="141">
        <f t="shared" si="37"/>
        <v>159454</v>
      </c>
      <c r="CB53" s="141">
        <f t="shared" si="38"/>
        <v>0</v>
      </c>
      <c r="CC53" s="141">
        <f t="shared" si="39"/>
        <v>159454</v>
      </c>
      <c r="CD53" s="141">
        <f t="shared" si="40"/>
        <v>0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370367</v>
      </c>
    </row>
    <row r="54" spans="1:87" ht="12" customHeight="1">
      <c r="A54" s="142" t="s">
        <v>125</v>
      </c>
      <c r="B54" s="140" t="s">
        <v>415</v>
      </c>
      <c r="C54" s="142" t="s">
        <v>427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380918</v>
      </c>
      <c r="M54" s="141">
        <f t="shared" si="7"/>
        <v>22150</v>
      </c>
      <c r="N54" s="141">
        <v>22150</v>
      </c>
      <c r="O54" s="141">
        <v>0</v>
      </c>
      <c r="P54" s="141">
        <v>0</v>
      </c>
      <c r="Q54" s="141">
        <v>0</v>
      </c>
      <c r="R54" s="141">
        <f t="shared" si="8"/>
        <v>183386</v>
      </c>
      <c r="S54" s="141">
        <v>0</v>
      </c>
      <c r="T54" s="141">
        <v>183386</v>
      </c>
      <c r="U54" s="141">
        <v>0</v>
      </c>
      <c r="V54" s="141">
        <v>0</v>
      </c>
      <c r="W54" s="141">
        <f t="shared" si="9"/>
        <v>175382</v>
      </c>
      <c r="X54" s="141">
        <v>0</v>
      </c>
      <c r="Y54" s="141">
        <v>140154</v>
      </c>
      <c r="Z54" s="141">
        <v>28671</v>
      </c>
      <c r="AA54" s="141">
        <v>6557</v>
      </c>
      <c r="AB54" s="141"/>
      <c r="AC54" s="141">
        <v>0</v>
      </c>
      <c r="AD54" s="141">
        <v>0</v>
      </c>
      <c r="AE54" s="141">
        <f t="shared" si="10"/>
        <v>380918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/>
      <c r="AN54" s="141">
        <f t="shared" si="13"/>
        <v>49582</v>
      </c>
      <c r="AO54" s="141">
        <f t="shared" si="14"/>
        <v>4984</v>
      </c>
      <c r="AP54" s="141">
        <v>4984</v>
      </c>
      <c r="AQ54" s="141">
        <v>0</v>
      </c>
      <c r="AR54" s="141">
        <v>0</v>
      </c>
      <c r="AS54" s="141">
        <v>0</v>
      </c>
      <c r="AT54" s="141">
        <f t="shared" si="15"/>
        <v>19966</v>
      </c>
      <c r="AU54" s="141">
        <v>0</v>
      </c>
      <c r="AV54" s="141">
        <v>19966</v>
      </c>
      <c r="AW54" s="141">
        <v>0</v>
      </c>
      <c r="AX54" s="141">
        <v>0</v>
      </c>
      <c r="AY54" s="141">
        <f t="shared" si="16"/>
        <v>24632</v>
      </c>
      <c r="AZ54" s="141">
        <v>0</v>
      </c>
      <c r="BA54" s="141">
        <v>24192</v>
      </c>
      <c r="BB54" s="141">
        <v>0</v>
      </c>
      <c r="BC54" s="141">
        <v>440</v>
      </c>
      <c r="BD54" s="141"/>
      <c r="BE54" s="141">
        <v>0</v>
      </c>
      <c r="BF54" s="141">
        <v>0</v>
      </c>
      <c r="BG54" s="141">
        <f t="shared" si="17"/>
        <v>49582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430500</v>
      </c>
      <c r="BQ54" s="141">
        <f t="shared" si="27"/>
        <v>27134</v>
      </c>
      <c r="BR54" s="141">
        <f t="shared" si="28"/>
        <v>27134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203352</v>
      </c>
      <c r="BW54" s="141">
        <f t="shared" si="33"/>
        <v>0</v>
      </c>
      <c r="BX54" s="141">
        <f t="shared" si="34"/>
        <v>203352</v>
      </c>
      <c r="BY54" s="141">
        <f t="shared" si="35"/>
        <v>0</v>
      </c>
      <c r="BZ54" s="141">
        <f t="shared" si="36"/>
        <v>0</v>
      </c>
      <c r="CA54" s="141">
        <f t="shared" si="37"/>
        <v>200014</v>
      </c>
      <c r="CB54" s="141">
        <f t="shared" si="38"/>
        <v>0</v>
      </c>
      <c r="CC54" s="141">
        <f t="shared" si="39"/>
        <v>164346</v>
      </c>
      <c r="CD54" s="141">
        <f t="shared" si="40"/>
        <v>28671</v>
      </c>
      <c r="CE54" s="141">
        <f t="shared" si="41"/>
        <v>6997</v>
      </c>
      <c r="CF54" s="141">
        <f t="shared" si="42"/>
        <v>0</v>
      </c>
      <c r="CG54" s="141">
        <f t="shared" si="43"/>
        <v>0</v>
      </c>
      <c r="CH54" s="141">
        <f t="shared" si="44"/>
        <v>0</v>
      </c>
      <c r="CI54" s="141">
        <f t="shared" si="45"/>
        <v>430500</v>
      </c>
    </row>
    <row r="55" spans="1:87" ht="12" customHeight="1">
      <c r="A55" s="142" t="s">
        <v>125</v>
      </c>
      <c r="B55" s="140" t="s">
        <v>416</v>
      </c>
      <c r="C55" s="142" t="s">
        <v>428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/>
      <c r="L55" s="141">
        <f t="shared" si="6"/>
        <v>0</v>
      </c>
      <c r="M55" s="141">
        <f t="shared" si="7"/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f t="shared" si="8"/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f t="shared" si="9"/>
        <v>0</v>
      </c>
      <c r="X55" s="141">
        <v>0</v>
      </c>
      <c r="Y55" s="141">
        <v>0</v>
      </c>
      <c r="Z55" s="141">
        <v>0</v>
      </c>
      <c r="AA55" s="141">
        <v>0</v>
      </c>
      <c r="AB55" s="141"/>
      <c r="AC55" s="141">
        <v>0</v>
      </c>
      <c r="AD55" s="141">
        <v>0</v>
      </c>
      <c r="AE55" s="141">
        <f t="shared" si="10"/>
        <v>0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147568</v>
      </c>
      <c r="AO55" s="141">
        <f t="shared" si="14"/>
        <v>27319</v>
      </c>
      <c r="AP55" s="141">
        <v>27319</v>
      </c>
      <c r="AQ55" s="141">
        <v>0</v>
      </c>
      <c r="AR55" s="141">
        <v>0</v>
      </c>
      <c r="AS55" s="141">
        <v>0</v>
      </c>
      <c r="AT55" s="141">
        <f t="shared" si="15"/>
        <v>57568</v>
      </c>
      <c r="AU55" s="141">
        <v>0</v>
      </c>
      <c r="AV55" s="141">
        <v>57568</v>
      </c>
      <c r="AW55" s="141">
        <v>0</v>
      </c>
      <c r="AX55" s="141">
        <v>0</v>
      </c>
      <c r="AY55" s="141">
        <f t="shared" si="16"/>
        <v>62681</v>
      </c>
      <c r="AZ55" s="141">
        <v>0</v>
      </c>
      <c r="BA55" s="141">
        <v>55289</v>
      </c>
      <c r="BB55" s="141">
        <v>7392</v>
      </c>
      <c r="BC55" s="141">
        <v>0</v>
      </c>
      <c r="BD55" s="141"/>
      <c r="BE55" s="141">
        <v>0</v>
      </c>
      <c r="BF55" s="141">
        <v>25146</v>
      </c>
      <c r="BG55" s="141">
        <f t="shared" si="17"/>
        <v>172714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147568</v>
      </c>
      <c r="BQ55" s="141">
        <f t="shared" si="27"/>
        <v>27319</v>
      </c>
      <c r="BR55" s="141">
        <f t="shared" si="28"/>
        <v>27319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57568</v>
      </c>
      <c r="BW55" s="141">
        <f t="shared" si="33"/>
        <v>0</v>
      </c>
      <c r="BX55" s="141">
        <f t="shared" si="34"/>
        <v>57568</v>
      </c>
      <c r="BY55" s="141">
        <f t="shared" si="35"/>
        <v>0</v>
      </c>
      <c r="BZ55" s="141">
        <f t="shared" si="36"/>
        <v>0</v>
      </c>
      <c r="CA55" s="141">
        <f t="shared" si="37"/>
        <v>62681</v>
      </c>
      <c r="CB55" s="141">
        <f t="shared" si="38"/>
        <v>0</v>
      </c>
      <c r="CC55" s="141">
        <f t="shared" si="39"/>
        <v>55289</v>
      </c>
      <c r="CD55" s="141">
        <f t="shared" si="40"/>
        <v>7392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25146</v>
      </c>
      <c r="CI55" s="141">
        <f t="shared" si="45"/>
        <v>172714</v>
      </c>
    </row>
    <row r="56" spans="1:87" ht="12" customHeight="1">
      <c r="A56" s="142" t="s">
        <v>125</v>
      </c>
      <c r="B56" s="140" t="s">
        <v>417</v>
      </c>
      <c r="C56" s="142" t="s">
        <v>429</v>
      </c>
      <c r="D56" s="141">
        <f t="shared" si="4"/>
        <v>6930</v>
      </c>
      <c r="E56" s="141">
        <f t="shared" si="5"/>
        <v>6930</v>
      </c>
      <c r="F56" s="141">
        <v>0</v>
      </c>
      <c r="G56" s="141">
        <v>4620</v>
      </c>
      <c r="H56" s="141">
        <v>0</v>
      </c>
      <c r="I56" s="141">
        <v>2310</v>
      </c>
      <c r="J56" s="141">
        <v>0</v>
      </c>
      <c r="K56" s="141"/>
      <c r="L56" s="141">
        <f t="shared" si="6"/>
        <v>98680</v>
      </c>
      <c r="M56" s="141">
        <f t="shared" si="7"/>
        <v>19346</v>
      </c>
      <c r="N56" s="141">
        <v>19346</v>
      </c>
      <c r="O56" s="141">
        <v>0</v>
      </c>
      <c r="P56" s="141">
        <v>0</v>
      </c>
      <c r="Q56" s="141">
        <v>0</v>
      </c>
      <c r="R56" s="141">
        <f t="shared" si="8"/>
        <v>41052</v>
      </c>
      <c r="S56" s="141">
        <v>0</v>
      </c>
      <c r="T56" s="141">
        <v>41052</v>
      </c>
      <c r="U56" s="141">
        <v>0</v>
      </c>
      <c r="V56" s="141">
        <v>0</v>
      </c>
      <c r="W56" s="141">
        <f t="shared" si="9"/>
        <v>35342</v>
      </c>
      <c r="X56" s="141">
        <v>0</v>
      </c>
      <c r="Y56" s="141">
        <v>24156</v>
      </c>
      <c r="Z56" s="141">
        <v>9781</v>
      </c>
      <c r="AA56" s="141">
        <v>1405</v>
      </c>
      <c r="AB56" s="141"/>
      <c r="AC56" s="141">
        <v>2940</v>
      </c>
      <c r="AD56" s="141">
        <v>0</v>
      </c>
      <c r="AE56" s="141">
        <f t="shared" si="10"/>
        <v>105610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0</v>
      </c>
      <c r="AO56" s="141">
        <f t="shared" si="14"/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/>
      <c r="BE56" s="141">
        <v>0</v>
      </c>
      <c r="BF56" s="141">
        <v>0</v>
      </c>
      <c r="BG56" s="141">
        <f t="shared" si="17"/>
        <v>0</v>
      </c>
      <c r="BH56" s="141">
        <f t="shared" si="18"/>
        <v>6930</v>
      </c>
      <c r="BI56" s="141">
        <f t="shared" si="19"/>
        <v>6930</v>
      </c>
      <c r="BJ56" s="141">
        <f t="shared" si="20"/>
        <v>0</v>
      </c>
      <c r="BK56" s="141">
        <f t="shared" si="21"/>
        <v>4620</v>
      </c>
      <c r="BL56" s="141">
        <f t="shared" si="22"/>
        <v>0</v>
      </c>
      <c r="BM56" s="141">
        <f t="shared" si="23"/>
        <v>2310</v>
      </c>
      <c r="BN56" s="141">
        <f t="shared" si="24"/>
        <v>0</v>
      </c>
      <c r="BO56" s="141">
        <f t="shared" si="25"/>
        <v>0</v>
      </c>
      <c r="BP56" s="141">
        <f t="shared" si="26"/>
        <v>98680</v>
      </c>
      <c r="BQ56" s="141">
        <f t="shared" si="27"/>
        <v>19346</v>
      </c>
      <c r="BR56" s="141">
        <f t="shared" si="28"/>
        <v>19346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41052</v>
      </c>
      <c r="BW56" s="141">
        <f t="shared" si="33"/>
        <v>0</v>
      </c>
      <c r="BX56" s="141">
        <f t="shared" si="34"/>
        <v>41052</v>
      </c>
      <c r="BY56" s="141">
        <f t="shared" si="35"/>
        <v>0</v>
      </c>
      <c r="BZ56" s="141">
        <f t="shared" si="36"/>
        <v>0</v>
      </c>
      <c r="CA56" s="141">
        <f t="shared" si="37"/>
        <v>35342</v>
      </c>
      <c r="CB56" s="141">
        <f t="shared" si="38"/>
        <v>0</v>
      </c>
      <c r="CC56" s="141">
        <f t="shared" si="39"/>
        <v>24156</v>
      </c>
      <c r="CD56" s="141">
        <f t="shared" si="40"/>
        <v>9781</v>
      </c>
      <c r="CE56" s="141">
        <f t="shared" si="41"/>
        <v>1405</v>
      </c>
      <c r="CF56" s="141">
        <f t="shared" si="42"/>
        <v>0</v>
      </c>
      <c r="CG56" s="141">
        <f t="shared" si="43"/>
        <v>2940</v>
      </c>
      <c r="CH56" s="141">
        <f t="shared" si="44"/>
        <v>0</v>
      </c>
      <c r="CI56" s="141">
        <f t="shared" si="45"/>
        <v>105610</v>
      </c>
    </row>
    <row r="57" spans="1:87" ht="12" customHeight="1">
      <c r="A57" s="142" t="s">
        <v>125</v>
      </c>
      <c r="B57" s="140" t="s">
        <v>418</v>
      </c>
      <c r="C57" s="142" t="s">
        <v>430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/>
      <c r="L57" s="141">
        <f t="shared" si="6"/>
        <v>188360</v>
      </c>
      <c r="M57" s="141">
        <f t="shared" si="7"/>
        <v>51674</v>
      </c>
      <c r="N57" s="141">
        <v>17637</v>
      </c>
      <c r="O57" s="141">
        <v>0</v>
      </c>
      <c r="P57" s="141">
        <v>28258</v>
      </c>
      <c r="Q57" s="141">
        <v>5779</v>
      </c>
      <c r="R57" s="141">
        <f t="shared" si="8"/>
        <v>107539</v>
      </c>
      <c r="S57" s="141">
        <v>5422</v>
      </c>
      <c r="T57" s="141">
        <v>101295</v>
      </c>
      <c r="U57" s="141">
        <v>822</v>
      </c>
      <c r="V57" s="141">
        <v>2590</v>
      </c>
      <c r="W57" s="141">
        <f t="shared" si="9"/>
        <v>26557</v>
      </c>
      <c r="X57" s="141">
        <v>19530</v>
      </c>
      <c r="Y57" s="141">
        <v>6234</v>
      </c>
      <c r="Z57" s="141">
        <v>294</v>
      </c>
      <c r="AA57" s="141">
        <v>499</v>
      </c>
      <c r="AB57" s="141"/>
      <c r="AC57" s="141">
        <v>0</v>
      </c>
      <c r="AD57" s="141">
        <v>8946</v>
      </c>
      <c r="AE57" s="141">
        <f t="shared" si="10"/>
        <v>197306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/>
      <c r="BE57" s="141">
        <v>0</v>
      </c>
      <c r="BF57" s="141">
        <v>0</v>
      </c>
      <c r="BG57" s="141">
        <f t="shared" si="17"/>
        <v>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188360</v>
      </c>
      <c r="BQ57" s="141">
        <f t="shared" si="27"/>
        <v>51674</v>
      </c>
      <c r="BR57" s="141">
        <f t="shared" si="28"/>
        <v>17637</v>
      </c>
      <c r="BS57" s="141">
        <f t="shared" si="29"/>
        <v>0</v>
      </c>
      <c r="BT57" s="141">
        <f t="shared" si="30"/>
        <v>28258</v>
      </c>
      <c r="BU57" s="141">
        <f t="shared" si="31"/>
        <v>5779</v>
      </c>
      <c r="BV57" s="141">
        <f t="shared" si="32"/>
        <v>107539</v>
      </c>
      <c r="BW57" s="141">
        <f t="shared" si="33"/>
        <v>5422</v>
      </c>
      <c r="BX57" s="141">
        <f t="shared" si="34"/>
        <v>101295</v>
      </c>
      <c r="BY57" s="141">
        <f t="shared" si="35"/>
        <v>822</v>
      </c>
      <c r="BZ57" s="141">
        <f t="shared" si="36"/>
        <v>2590</v>
      </c>
      <c r="CA57" s="141">
        <f t="shared" si="37"/>
        <v>26557</v>
      </c>
      <c r="CB57" s="141">
        <f t="shared" si="38"/>
        <v>19530</v>
      </c>
      <c r="CC57" s="141">
        <f t="shared" si="39"/>
        <v>6234</v>
      </c>
      <c r="CD57" s="141">
        <f t="shared" si="40"/>
        <v>294</v>
      </c>
      <c r="CE57" s="141">
        <f t="shared" si="41"/>
        <v>499</v>
      </c>
      <c r="CF57" s="141">
        <f t="shared" si="42"/>
        <v>0</v>
      </c>
      <c r="CG57" s="141">
        <f t="shared" si="43"/>
        <v>0</v>
      </c>
      <c r="CH57" s="141">
        <f t="shared" si="44"/>
        <v>8946</v>
      </c>
      <c r="CI57" s="141">
        <f t="shared" si="45"/>
        <v>197306</v>
      </c>
    </row>
    <row r="58" spans="1:87" ht="12" customHeight="1">
      <c r="A58" s="142" t="s">
        <v>125</v>
      </c>
      <c r="B58" s="140" t="s">
        <v>419</v>
      </c>
      <c r="C58" s="142" t="s">
        <v>431</v>
      </c>
      <c r="D58" s="141">
        <f t="shared" si="4"/>
        <v>8001</v>
      </c>
      <c r="E58" s="141">
        <f t="shared" si="5"/>
        <v>8001</v>
      </c>
      <c r="F58" s="141">
        <v>0</v>
      </c>
      <c r="G58" s="141">
        <v>7087</v>
      </c>
      <c r="H58" s="141">
        <v>914</v>
      </c>
      <c r="I58" s="141">
        <v>0</v>
      </c>
      <c r="J58" s="141">
        <v>0</v>
      </c>
      <c r="K58" s="141"/>
      <c r="L58" s="141">
        <f t="shared" si="6"/>
        <v>290855</v>
      </c>
      <c r="M58" s="141">
        <f t="shared" si="7"/>
        <v>90219</v>
      </c>
      <c r="N58" s="141">
        <v>90219</v>
      </c>
      <c r="O58" s="141">
        <v>0</v>
      </c>
      <c r="P58" s="141">
        <v>0</v>
      </c>
      <c r="Q58" s="141">
        <v>0</v>
      </c>
      <c r="R58" s="141">
        <f t="shared" si="8"/>
        <v>170252</v>
      </c>
      <c r="S58" s="141">
        <v>0</v>
      </c>
      <c r="T58" s="141">
        <v>160542</v>
      </c>
      <c r="U58" s="141">
        <v>9710</v>
      </c>
      <c r="V58" s="141">
        <v>0</v>
      </c>
      <c r="W58" s="141">
        <f t="shared" si="9"/>
        <v>30384</v>
      </c>
      <c r="X58" s="141">
        <v>0</v>
      </c>
      <c r="Y58" s="141">
        <v>18482</v>
      </c>
      <c r="Z58" s="141">
        <v>11902</v>
      </c>
      <c r="AA58" s="141">
        <v>0</v>
      </c>
      <c r="AB58" s="141"/>
      <c r="AC58" s="141">
        <v>0</v>
      </c>
      <c r="AD58" s="141">
        <v>11217</v>
      </c>
      <c r="AE58" s="141">
        <f t="shared" si="10"/>
        <v>310073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/>
      <c r="AN58" s="141">
        <f t="shared" si="13"/>
        <v>0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/>
      <c r="BE58" s="141">
        <v>0</v>
      </c>
      <c r="BF58" s="141">
        <v>0</v>
      </c>
      <c r="BG58" s="141">
        <f t="shared" si="17"/>
        <v>0</v>
      </c>
      <c r="BH58" s="141">
        <f t="shared" si="18"/>
        <v>8001</v>
      </c>
      <c r="BI58" s="141">
        <f t="shared" si="19"/>
        <v>8001</v>
      </c>
      <c r="BJ58" s="141">
        <f t="shared" si="20"/>
        <v>0</v>
      </c>
      <c r="BK58" s="141">
        <f t="shared" si="21"/>
        <v>7087</v>
      </c>
      <c r="BL58" s="141">
        <f t="shared" si="22"/>
        <v>914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290855</v>
      </c>
      <c r="BQ58" s="141">
        <f t="shared" si="27"/>
        <v>90219</v>
      </c>
      <c r="BR58" s="141">
        <f t="shared" si="28"/>
        <v>90219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170252</v>
      </c>
      <c r="BW58" s="141">
        <f t="shared" si="33"/>
        <v>0</v>
      </c>
      <c r="BX58" s="141">
        <f t="shared" si="34"/>
        <v>160542</v>
      </c>
      <c r="BY58" s="141">
        <f t="shared" si="35"/>
        <v>9710</v>
      </c>
      <c r="BZ58" s="141">
        <f t="shared" si="36"/>
        <v>0</v>
      </c>
      <c r="CA58" s="141">
        <f t="shared" si="37"/>
        <v>30384</v>
      </c>
      <c r="CB58" s="141">
        <f t="shared" si="38"/>
        <v>0</v>
      </c>
      <c r="CC58" s="141">
        <f t="shared" si="39"/>
        <v>18482</v>
      </c>
      <c r="CD58" s="141">
        <f t="shared" si="40"/>
        <v>11902</v>
      </c>
      <c r="CE58" s="141">
        <f t="shared" si="41"/>
        <v>0</v>
      </c>
      <c r="CF58" s="141">
        <f t="shared" si="42"/>
        <v>0</v>
      </c>
      <c r="CG58" s="141">
        <f t="shared" si="43"/>
        <v>0</v>
      </c>
      <c r="CH58" s="141">
        <f t="shared" si="44"/>
        <v>11217</v>
      </c>
      <c r="CI58" s="141">
        <f t="shared" si="45"/>
        <v>310073</v>
      </c>
    </row>
    <row r="59" spans="1:87" ht="12" customHeight="1">
      <c r="A59" s="142" t="s">
        <v>125</v>
      </c>
      <c r="B59" s="140" t="s">
        <v>420</v>
      </c>
      <c r="C59" s="142" t="s">
        <v>432</v>
      </c>
      <c r="D59" s="141">
        <f t="shared" si="4"/>
        <v>6300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6300</v>
      </c>
      <c r="K59" s="141"/>
      <c r="L59" s="141">
        <f t="shared" si="6"/>
        <v>1085214</v>
      </c>
      <c r="M59" s="141">
        <f t="shared" si="7"/>
        <v>86393</v>
      </c>
      <c r="N59" s="141">
        <v>86393</v>
      </c>
      <c r="O59" s="141">
        <v>0</v>
      </c>
      <c r="P59" s="141">
        <v>0</v>
      </c>
      <c r="Q59" s="141">
        <v>0</v>
      </c>
      <c r="R59" s="141">
        <f t="shared" si="8"/>
        <v>505416</v>
      </c>
      <c r="S59" s="141">
        <v>0</v>
      </c>
      <c r="T59" s="141">
        <v>505416</v>
      </c>
      <c r="U59" s="141">
        <v>0</v>
      </c>
      <c r="V59" s="141">
        <v>0</v>
      </c>
      <c r="W59" s="141">
        <f t="shared" si="9"/>
        <v>493405</v>
      </c>
      <c r="X59" s="141">
        <v>0</v>
      </c>
      <c r="Y59" s="141">
        <v>493405</v>
      </c>
      <c r="Z59" s="141">
        <v>0</v>
      </c>
      <c r="AA59" s="141">
        <v>0</v>
      </c>
      <c r="AB59" s="141"/>
      <c r="AC59" s="141">
        <v>0</v>
      </c>
      <c r="AD59" s="141">
        <v>0</v>
      </c>
      <c r="AE59" s="141">
        <f t="shared" si="10"/>
        <v>1091514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/>
      <c r="AN59" s="141">
        <f t="shared" si="13"/>
        <v>0</v>
      </c>
      <c r="AO59" s="141">
        <f t="shared" si="14"/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0</v>
      </c>
      <c r="AZ59" s="141">
        <v>0</v>
      </c>
      <c r="BA59" s="141">
        <v>0</v>
      </c>
      <c r="BB59" s="141">
        <v>0</v>
      </c>
      <c r="BC59" s="141">
        <v>0</v>
      </c>
      <c r="BD59" s="141"/>
      <c r="BE59" s="141">
        <v>0</v>
      </c>
      <c r="BF59" s="141">
        <v>0</v>
      </c>
      <c r="BG59" s="141">
        <f t="shared" si="17"/>
        <v>0</v>
      </c>
      <c r="BH59" s="141">
        <f t="shared" si="18"/>
        <v>6300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6300</v>
      </c>
      <c r="BO59" s="141">
        <f t="shared" si="25"/>
        <v>0</v>
      </c>
      <c r="BP59" s="141">
        <f t="shared" si="26"/>
        <v>1085214</v>
      </c>
      <c r="BQ59" s="141">
        <f t="shared" si="27"/>
        <v>86393</v>
      </c>
      <c r="BR59" s="141">
        <f t="shared" si="28"/>
        <v>86393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505416</v>
      </c>
      <c r="BW59" s="141">
        <f t="shared" si="33"/>
        <v>0</v>
      </c>
      <c r="BX59" s="141">
        <f t="shared" si="34"/>
        <v>505416</v>
      </c>
      <c r="BY59" s="141">
        <f t="shared" si="35"/>
        <v>0</v>
      </c>
      <c r="BZ59" s="141">
        <f t="shared" si="36"/>
        <v>0</v>
      </c>
      <c r="CA59" s="141">
        <f t="shared" si="37"/>
        <v>493405</v>
      </c>
      <c r="CB59" s="141">
        <f t="shared" si="38"/>
        <v>0</v>
      </c>
      <c r="CC59" s="141">
        <f t="shared" si="39"/>
        <v>493405</v>
      </c>
      <c r="CD59" s="141">
        <f t="shared" si="40"/>
        <v>0</v>
      </c>
      <c r="CE59" s="141">
        <f t="shared" si="41"/>
        <v>0</v>
      </c>
      <c r="CF59" s="141">
        <f t="shared" si="42"/>
        <v>0</v>
      </c>
      <c r="CG59" s="141">
        <f t="shared" si="43"/>
        <v>0</v>
      </c>
      <c r="CH59" s="141">
        <f t="shared" si="44"/>
        <v>0</v>
      </c>
      <c r="CI59" s="141">
        <f t="shared" si="45"/>
        <v>1091514</v>
      </c>
    </row>
    <row r="60" spans="1:87" ht="12" customHeight="1">
      <c r="A60" s="142" t="s">
        <v>125</v>
      </c>
      <c r="B60" s="140" t="s">
        <v>421</v>
      </c>
      <c r="C60" s="142" t="s">
        <v>433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/>
      <c r="L60" s="141">
        <f t="shared" si="6"/>
        <v>1023386</v>
      </c>
      <c r="M60" s="141">
        <f t="shared" si="7"/>
        <v>201112</v>
      </c>
      <c r="N60" s="141">
        <v>124206</v>
      </c>
      <c r="O60" s="141">
        <v>0</v>
      </c>
      <c r="P60" s="141">
        <v>76906</v>
      </c>
      <c r="Q60" s="141">
        <v>0</v>
      </c>
      <c r="R60" s="141">
        <f t="shared" si="8"/>
        <v>813888</v>
      </c>
      <c r="S60" s="141">
        <v>0</v>
      </c>
      <c r="T60" s="141">
        <v>792245</v>
      </c>
      <c r="U60" s="141">
        <v>21643</v>
      </c>
      <c r="V60" s="141">
        <v>0</v>
      </c>
      <c r="W60" s="141">
        <f t="shared" si="9"/>
        <v>8386</v>
      </c>
      <c r="X60" s="141">
        <v>0</v>
      </c>
      <c r="Y60" s="141">
        <v>8386</v>
      </c>
      <c r="Z60" s="141">
        <v>0</v>
      </c>
      <c r="AA60" s="141">
        <v>0</v>
      </c>
      <c r="AB60" s="141"/>
      <c r="AC60" s="141">
        <v>0</v>
      </c>
      <c r="AD60" s="141">
        <v>293420</v>
      </c>
      <c r="AE60" s="141">
        <f t="shared" si="10"/>
        <v>1316806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/>
      <c r="AN60" s="141">
        <f t="shared" si="13"/>
        <v>0</v>
      </c>
      <c r="AO60" s="141">
        <f t="shared" si="14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5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6"/>
        <v>0</v>
      </c>
      <c r="AZ60" s="141">
        <v>0</v>
      </c>
      <c r="BA60" s="141">
        <v>0</v>
      </c>
      <c r="BB60" s="141">
        <v>0</v>
      </c>
      <c r="BC60" s="141">
        <v>0</v>
      </c>
      <c r="BD60" s="141"/>
      <c r="BE60" s="141">
        <v>0</v>
      </c>
      <c r="BF60" s="141">
        <v>0</v>
      </c>
      <c r="BG60" s="141">
        <f t="shared" si="17"/>
        <v>0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0</v>
      </c>
      <c r="BP60" s="141">
        <f t="shared" si="26"/>
        <v>1023386</v>
      </c>
      <c r="BQ60" s="141">
        <f t="shared" si="27"/>
        <v>201112</v>
      </c>
      <c r="BR60" s="141">
        <f t="shared" si="28"/>
        <v>124206</v>
      </c>
      <c r="BS60" s="141">
        <f t="shared" si="29"/>
        <v>0</v>
      </c>
      <c r="BT60" s="141">
        <f t="shared" si="30"/>
        <v>76906</v>
      </c>
      <c r="BU60" s="141">
        <f t="shared" si="31"/>
        <v>0</v>
      </c>
      <c r="BV60" s="141">
        <f t="shared" si="32"/>
        <v>813888</v>
      </c>
      <c r="BW60" s="141">
        <f t="shared" si="33"/>
        <v>0</v>
      </c>
      <c r="BX60" s="141">
        <f t="shared" si="34"/>
        <v>792245</v>
      </c>
      <c r="BY60" s="141">
        <f t="shared" si="35"/>
        <v>21643</v>
      </c>
      <c r="BZ60" s="141">
        <f t="shared" si="36"/>
        <v>0</v>
      </c>
      <c r="CA60" s="141">
        <f t="shared" si="37"/>
        <v>8386</v>
      </c>
      <c r="CB60" s="141">
        <f t="shared" si="38"/>
        <v>0</v>
      </c>
      <c r="CC60" s="141">
        <f t="shared" si="39"/>
        <v>8386</v>
      </c>
      <c r="CD60" s="141">
        <f t="shared" si="40"/>
        <v>0</v>
      </c>
      <c r="CE60" s="141">
        <f t="shared" si="41"/>
        <v>0</v>
      </c>
      <c r="CF60" s="141">
        <f t="shared" si="42"/>
        <v>0</v>
      </c>
      <c r="CG60" s="141">
        <f t="shared" si="43"/>
        <v>0</v>
      </c>
      <c r="CH60" s="141">
        <f t="shared" si="44"/>
        <v>293420</v>
      </c>
      <c r="CI60" s="141">
        <f t="shared" si="45"/>
        <v>1316806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447</v>
      </c>
      <c r="B7" s="140" t="s">
        <v>448</v>
      </c>
      <c r="C7" s="139" t="s">
        <v>409</v>
      </c>
      <c r="D7" s="141">
        <f aca="true" t="shared" si="0" ref="D7:I7">SUM(D8:D48)</f>
        <v>1361177</v>
      </c>
      <c r="E7" s="141">
        <f t="shared" si="0"/>
        <v>4580200</v>
      </c>
      <c r="F7" s="141">
        <f t="shared" si="0"/>
        <v>5941377</v>
      </c>
      <c r="G7" s="141">
        <f t="shared" si="0"/>
        <v>0</v>
      </c>
      <c r="H7" s="141">
        <f t="shared" si="0"/>
        <v>543515</v>
      </c>
      <c r="I7" s="141">
        <f t="shared" si="0"/>
        <v>543515</v>
      </c>
      <c r="J7" s="143" t="s">
        <v>441</v>
      </c>
      <c r="K7" s="143" t="s">
        <v>441</v>
      </c>
      <c r="L7" s="141">
        <f aca="true" t="shared" si="1" ref="L7:Q7">SUM(L8:L48)</f>
        <v>1361177</v>
      </c>
      <c r="M7" s="141">
        <f t="shared" si="1"/>
        <v>3793458</v>
      </c>
      <c r="N7" s="141">
        <f t="shared" si="1"/>
        <v>5154635</v>
      </c>
      <c r="O7" s="141">
        <f t="shared" si="1"/>
        <v>0</v>
      </c>
      <c r="P7" s="141">
        <f t="shared" si="1"/>
        <v>405166</v>
      </c>
      <c r="Q7" s="141">
        <f t="shared" si="1"/>
        <v>405166</v>
      </c>
      <c r="R7" s="143" t="s">
        <v>441</v>
      </c>
      <c r="S7" s="143" t="s">
        <v>441</v>
      </c>
      <c r="T7" s="141">
        <f aca="true" t="shared" si="2" ref="T7:Y7">SUM(T8:T48)</f>
        <v>0</v>
      </c>
      <c r="U7" s="141">
        <f t="shared" si="2"/>
        <v>786742</v>
      </c>
      <c r="V7" s="141">
        <f t="shared" si="2"/>
        <v>786742</v>
      </c>
      <c r="W7" s="141">
        <f t="shared" si="2"/>
        <v>0</v>
      </c>
      <c r="X7" s="141">
        <f t="shared" si="2"/>
        <v>138349</v>
      </c>
      <c r="Y7" s="141">
        <f t="shared" si="2"/>
        <v>138349</v>
      </c>
      <c r="Z7" s="143" t="s">
        <v>441</v>
      </c>
      <c r="AA7" s="143" t="s">
        <v>441</v>
      </c>
      <c r="AB7" s="141">
        <f>SUM(AB8:AB48)</f>
        <v>0</v>
      </c>
      <c r="AC7" s="141">
        <f>SUM(AC8:AC48)</f>
        <v>0</v>
      </c>
      <c r="AD7" s="141">
        <f>SUM(AD8:AD48)</f>
        <v>0</v>
      </c>
      <c r="AE7" s="141"/>
      <c r="AF7" s="141"/>
      <c r="AG7" s="141"/>
      <c r="AH7" s="143" t="s">
        <v>441</v>
      </c>
      <c r="AI7" s="143" t="s">
        <v>441</v>
      </c>
      <c r="AJ7" s="141">
        <f aca="true" t="shared" si="3" ref="AJ7:AO7">SUM(AJ8:AJ48)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441</v>
      </c>
      <c r="AQ7" s="143" t="s">
        <v>441</v>
      </c>
      <c r="AR7" s="141">
        <f aca="true" t="shared" si="4" ref="AR7:AW7">SUM(AR8:AR48)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441</v>
      </c>
      <c r="AY7" s="143" t="s">
        <v>441</v>
      </c>
      <c r="AZ7" s="141">
        <f aca="true" t="shared" si="5" ref="AZ7:BE7">SUM(AZ8:AZ48)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125</v>
      </c>
      <c r="B8" s="140" t="s">
        <v>326</v>
      </c>
      <c r="C8" s="142" t="s">
        <v>367</v>
      </c>
      <c r="D8" s="141">
        <f>SUM(L8,T8,AB8,AJ8,AR8,AZ8)</f>
        <v>620888</v>
      </c>
      <c r="E8" s="141">
        <f>SUM(M8,U8,AC8,AK8,AS8,BA8)</f>
        <v>646327</v>
      </c>
      <c r="F8" s="141">
        <f>SUM(D8:E8)</f>
        <v>1267215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 t="s">
        <v>421</v>
      </c>
      <c r="K8" s="143" t="s">
        <v>434</v>
      </c>
      <c r="L8" s="141">
        <v>620888</v>
      </c>
      <c r="M8" s="141">
        <v>0</v>
      </c>
      <c r="N8" s="141">
        <f>SUM(L8,+M8)</f>
        <v>620888</v>
      </c>
      <c r="O8" s="141">
        <v>0</v>
      </c>
      <c r="P8" s="141">
        <v>0</v>
      </c>
      <c r="Q8" s="141">
        <f>SUM(O8,+P8)</f>
        <v>0</v>
      </c>
      <c r="R8" s="143" t="s">
        <v>421</v>
      </c>
      <c r="S8" s="143" t="s">
        <v>434</v>
      </c>
      <c r="T8" s="141">
        <v>0</v>
      </c>
      <c r="U8" s="141">
        <v>646327</v>
      </c>
      <c r="V8" s="141">
        <f>+SUM(T8,U8)</f>
        <v>646327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125</v>
      </c>
      <c r="B9" s="140" t="s">
        <v>327</v>
      </c>
      <c r="C9" s="142" t="s">
        <v>368</v>
      </c>
      <c r="D9" s="141">
        <f aca="true" t="shared" si="6" ref="D9:D48">SUM(L9,T9,AB9,AJ9,AR9,AZ9)</f>
        <v>218406</v>
      </c>
      <c r="E9" s="141">
        <f aca="true" t="shared" si="7" ref="E9:E48">SUM(M9,U9,AC9,AK9,AS9,BA9)</f>
        <v>282065</v>
      </c>
      <c r="F9" s="141">
        <f aca="true" t="shared" si="8" ref="F9:F48">SUM(D9:E9)</f>
        <v>500471</v>
      </c>
      <c r="G9" s="141">
        <f aca="true" t="shared" si="9" ref="G9:G48">SUM(O9,W9,AE9,AM9,AU9,BC9)</f>
        <v>0</v>
      </c>
      <c r="H9" s="141">
        <f aca="true" t="shared" si="10" ref="H9:H48">SUM(P9,X9,AF9,AN9,AV9,BD9)</f>
        <v>70516</v>
      </c>
      <c r="I9" s="141">
        <f aca="true" t="shared" si="11" ref="I9:I48">SUM(G9:H9)</f>
        <v>70516</v>
      </c>
      <c r="J9" s="143"/>
      <c r="K9" s="143"/>
      <c r="L9" s="141">
        <v>218406</v>
      </c>
      <c r="M9" s="141">
        <v>282065</v>
      </c>
      <c r="N9" s="141">
        <f aca="true" t="shared" si="12" ref="N9:N48">SUM(L9,+M9)</f>
        <v>500471</v>
      </c>
      <c r="O9" s="141">
        <v>0</v>
      </c>
      <c r="P9" s="141">
        <v>70516</v>
      </c>
      <c r="Q9" s="141">
        <f aca="true" t="shared" si="13" ref="Q9:Q48">SUM(O9,+P9)</f>
        <v>70516</v>
      </c>
      <c r="R9" s="143"/>
      <c r="S9" s="143"/>
      <c r="T9" s="141">
        <v>0</v>
      </c>
      <c r="U9" s="141">
        <v>0</v>
      </c>
      <c r="V9" s="141">
        <f aca="true" t="shared" si="14" ref="V9:V48">+SUM(T9,U9)</f>
        <v>0</v>
      </c>
      <c r="W9" s="141">
        <v>0</v>
      </c>
      <c r="X9" s="141">
        <v>0</v>
      </c>
      <c r="Y9" s="141">
        <f aca="true" t="shared" si="15" ref="Y9:Y48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48">+SUM(AB9,AC9)</f>
        <v>0</v>
      </c>
      <c r="AE9" s="141">
        <v>0</v>
      </c>
      <c r="AF9" s="141">
        <v>0</v>
      </c>
      <c r="AG9" s="141">
        <f aca="true" t="shared" si="17" ref="AG9:AG48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48">SUM(AJ9,+AK9)</f>
        <v>0</v>
      </c>
      <c r="AM9" s="141">
        <v>0</v>
      </c>
      <c r="AN9" s="141">
        <v>0</v>
      </c>
      <c r="AO9" s="141">
        <f aca="true" t="shared" si="19" ref="AO9:AO48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8">SUM(AR9,+AS9)</f>
        <v>0</v>
      </c>
      <c r="AU9" s="141">
        <v>0</v>
      </c>
      <c r="AV9" s="141">
        <v>0</v>
      </c>
      <c r="AW9" s="141">
        <f aca="true" t="shared" si="21" ref="AW9:AW48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8">SUM(AZ9,BA9)</f>
        <v>0</v>
      </c>
      <c r="BC9" s="141">
        <v>0</v>
      </c>
      <c r="BD9" s="141">
        <v>0</v>
      </c>
      <c r="BE9" s="141">
        <f aca="true" t="shared" si="23" ref="BE9:BE48">SUM(BC9,+BD9)</f>
        <v>0</v>
      </c>
    </row>
    <row r="10" spans="1:57" ht="12" customHeight="1">
      <c r="A10" s="142" t="s">
        <v>125</v>
      </c>
      <c r="B10" s="140" t="s">
        <v>328</v>
      </c>
      <c r="C10" s="142" t="s">
        <v>369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125</v>
      </c>
      <c r="B11" s="140" t="s">
        <v>329</v>
      </c>
      <c r="C11" s="142" t="s">
        <v>370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125</v>
      </c>
      <c r="B12" s="140" t="s">
        <v>330</v>
      </c>
      <c r="C12" s="142" t="s">
        <v>371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125</v>
      </c>
      <c r="B13" s="140" t="s">
        <v>331</v>
      </c>
      <c r="C13" s="142" t="s">
        <v>372</v>
      </c>
      <c r="D13" s="141">
        <f t="shared" si="6"/>
        <v>0</v>
      </c>
      <c r="E13" s="141">
        <f t="shared" si="7"/>
        <v>276294</v>
      </c>
      <c r="F13" s="141">
        <f t="shared" si="8"/>
        <v>276294</v>
      </c>
      <c r="G13" s="141">
        <f t="shared" si="9"/>
        <v>0</v>
      </c>
      <c r="H13" s="141">
        <f t="shared" si="10"/>
        <v>53358</v>
      </c>
      <c r="I13" s="141">
        <f t="shared" si="11"/>
        <v>53358</v>
      </c>
      <c r="J13" s="143"/>
      <c r="K13" s="143"/>
      <c r="L13" s="141">
        <v>0</v>
      </c>
      <c r="M13" s="141">
        <v>276294</v>
      </c>
      <c r="N13" s="141">
        <f t="shared" si="12"/>
        <v>276294</v>
      </c>
      <c r="O13" s="141">
        <v>0</v>
      </c>
      <c r="P13" s="141">
        <v>53358</v>
      </c>
      <c r="Q13" s="141">
        <f t="shared" si="13"/>
        <v>53358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125</v>
      </c>
      <c r="B14" s="140" t="s">
        <v>332</v>
      </c>
      <c r="C14" s="142" t="s">
        <v>373</v>
      </c>
      <c r="D14" s="141">
        <f t="shared" si="6"/>
        <v>301963</v>
      </c>
      <c r="E14" s="141">
        <f t="shared" si="7"/>
        <v>524904</v>
      </c>
      <c r="F14" s="141">
        <f t="shared" si="8"/>
        <v>826867</v>
      </c>
      <c r="G14" s="141">
        <f t="shared" si="9"/>
        <v>0</v>
      </c>
      <c r="H14" s="141">
        <f t="shared" si="10"/>
        <v>46474</v>
      </c>
      <c r="I14" s="141">
        <f t="shared" si="11"/>
        <v>46474</v>
      </c>
      <c r="J14" s="143" t="s">
        <v>410</v>
      </c>
      <c r="K14" s="143" t="s">
        <v>422</v>
      </c>
      <c r="L14" s="141">
        <v>301963</v>
      </c>
      <c r="M14" s="141">
        <v>524904</v>
      </c>
      <c r="N14" s="141">
        <f t="shared" si="12"/>
        <v>826867</v>
      </c>
      <c r="O14" s="141">
        <v>0</v>
      </c>
      <c r="P14" s="141">
        <v>46474</v>
      </c>
      <c r="Q14" s="141">
        <f t="shared" si="13"/>
        <v>46474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125</v>
      </c>
      <c r="B15" s="140" t="s">
        <v>333</v>
      </c>
      <c r="C15" s="142" t="s">
        <v>374</v>
      </c>
      <c r="D15" s="141">
        <f t="shared" si="6"/>
        <v>0</v>
      </c>
      <c r="E15" s="141">
        <f t="shared" si="7"/>
        <v>263237</v>
      </c>
      <c r="F15" s="141">
        <f t="shared" si="8"/>
        <v>263237</v>
      </c>
      <c r="G15" s="141">
        <f t="shared" si="9"/>
        <v>0</v>
      </c>
      <c r="H15" s="141">
        <f t="shared" si="10"/>
        <v>50836</v>
      </c>
      <c r="I15" s="141">
        <f t="shared" si="11"/>
        <v>50836</v>
      </c>
      <c r="J15" s="143" t="s">
        <v>412</v>
      </c>
      <c r="K15" s="143" t="s">
        <v>435</v>
      </c>
      <c r="L15" s="141">
        <v>0</v>
      </c>
      <c r="M15" s="141">
        <v>263237</v>
      </c>
      <c r="N15" s="141">
        <f t="shared" si="12"/>
        <v>263237</v>
      </c>
      <c r="O15" s="141">
        <v>0</v>
      </c>
      <c r="P15" s="141">
        <v>50836</v>
      </c>
      <c r="Q15" s="141">
        <f t="shared" si="13"/>
        <v>50836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125</v>
      </c>
      <c r="B16" s="140" t="s">
        <v>334</v>
      </c>
      <c r="C16" s="142" t="s">
        <v>375</v>
      </c>
      <c r="D16" s="141">
        <f t="shared" si="6"/>
        <v>7687</v>
      </c>
      <c r="E16" s="141">
        <f t="shared" si="7"/>
        <v>725928</v>
      </c>
      <c r="F16" s="141">
        <f t="shared" si="8"/>
        <v>733615</v>
      </c>
      <c r="G16" s="141">
        <f t="shared" si="9"/>
        <v>0</v>
      </c>
      <c r="H16" s="141">
        <f t="shared" si="10"/>
        <v>83127</v>
      </c>
      <c r="I16" s="141">
        <f t="shared" si="11"/>
        <v>83127</v>
      </c>
      <c r="J16" s="143"/>
      <c r="K16" s="143" t="s">
        <v>432</v>
      </c>
      <c r="L16" s="141">
        <v>7687</v>
      </c>
      <c r="M16" s="141">
        <v>725928</v>
      </c>
      <c r="N16" s="141">
        <f t="shared" si="12"/>
        <v>733615</v>
      </c>
      <c r="O16" s="141">
        <v>0</v>
      </c>
      <c r="P16" s="141">
        <v>0</v>
      </c>
      <c r="Q16" s="141">
        <f t="shared" si="13"/>
        <v>0</v>
      </c>
      <c r="R16" s="143"/>
      <c r="S16" s="143" t="s">
        <v>428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83127</v>
      </c>
      <c r="Y16" s="141">
        <f t="shared" si="15"/>
        <v>83127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125</v>
      </c>
      <c r="B17" s="140" t="s">
        <v>335</v>
      </c>
      <c r="C17" s="142" t="s">
        <v>376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/>
      <c r="K17" s="143"/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125</v>
      </c>
      <c r="B18" s="140" t="s">
        <v>336</v>
      </c>
      <c r="C18" s="142" t="s">
        <v>377</v>
      </c>
      <c r="D18" s="141">
        <f t="shared" si="6"/>
        <v>0</v>
      </c>
      <c r="E18" s="141">
        <f t="shared" si="7"/>
        <v>167549</v>
      </c>
      <c r="F18" s="141">
        <f t="shared" si="8"/>
        <v>167549</v>
      </c>
      <c r="G18" s="141">
        <f t="shared" si="9"/>
        <v>0</v>
      </c>
      <c r="H18" s="141">
        <f t="shared" si="10"/>
        <v>27597</v>
      </c>
      <c r="I18" s="141">
        <f t="shared" si="11"/>
        <v>27597</v>
      </c>
      <c r="J18" s="143" t="s">
        <v>411</v>
      </c>
      <c r="K18" s="143" t="s">
        <v>423</v>
      </c>
      <c r="L18" s="141">
        <v>0</v>
      </c>
      <c r="M18" s="141">
        <v>27134</v>
      </c>
      <c r="N18" s="141">
        <f t="shared" si="12"/>
        <v>27134</v>
      </c>
      <c r="O18" s="141">
        <v>0</v>
      </c>
      <c r="P18" s="141">
        <v>10585</v>
      </c>
      <c r="Q18" s="141">
        <f t="shared" si="13"/>
        <v>10585</v>
      </c>
      <c r="R18" s="143" t="s">
        <v>414</v>
      </c>
      <c r="S18" s="143" t="s">
        <v>426</v>
      </c>
      <c r="T18" s="141">
        <v>0</v>
      </c>
      <c r="U18" s="141">
        <v>140415</v>
      </c>
      <c r="V18" s="141">
        <f t="shared" si="14"/>
        <v>140415</v>
      </c>
      <c r="W18" s="141">
        <v>0</v>
      </c>
      <c r="X18" s="141">
        <v>17012</v>
      </c>
      <c r="Y18" s="141">
        <f t="shared" si="15"/>
        <v>17012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125</v>
      </c>
      <c r="B19" s="140" t="s">
        <v>337</v>
      </c>
      <c r="C19" s="142" t="s">
        <v>378</v>
      </c>
      <c r="D19" s="141">
        <f t="shared" si="6"/>
        <v>0</v>
      </c>
      <c r="E19" s="141">
        <f t="shared" si="7"/>
        <v>53038</v>
      </c>
      <c r="F19" s="141">
        <f t="shared" si="8"/>
        <v>53038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 t="s">
        <v>418</v>
      </c>
      <c r="K19" s="143" t="s">
        <v>430</v>
      </c>
      <c r="L19" s="141">
        <v>0</v>
      </c>
      <c r="M19" s="141">
        <v>53038</v>
      </c>
      <c r="N19" s="141">
        <f t="shared" si="12"/>
        <v>53038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125</v>
      </c>
      <c r="B20" s="140" t="s">
        <v>338</v>
      </c>
      <c r="C20" s="142" t="s">
        <v>379</v>
      </c>
      <c r="D20" s="141">
        <f t="shared" si="6"/>
        <v>0</v>
      </c>
      <c r="E20" s="141">
        <f t="shared" si="7"/>
        <v>36815</v>
      </c>
      <c r="F20" s="141">
        <f t="shared" si="8"/>
        <v>36815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 t="s">
        <v>418</v>
      </c>
      <c r="K20" s="143" t="s">
        <v>430</v>
      </c>
      <c r="L20" s="141">
        <v>0</v>
      </c>
      <c r="M20" s="141">
        <v>36815</v>
      </c>
      <c r="N20" s="141">
        <f t="shared" si="12"/>
        <v>36815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125</v>
      </c>
      <c r="B21" s="140" t="s">
        <v>339</v>
      </c>
      <c r="C21" s="142" t="s">
        <v>380</v>
      </c>
      <c r="D21" s="141">
        <f t="shared" si="6"/>
        <v>0</v>
      </c>
      <c r="E21" s="141">
        <f t="shared" si="7"/>
        <v>25196</v>
      </c>
      <c r="F21" s="141">
        <f t="shared" si="8"/>
        <v>25196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25196</v>
      </c>
      <c r="N21" s="141">
        <f t="shared" si="12"/>
        <v>25196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125</v>
      </c>
      <c r="B22" s="140" t="s">
        <v>340</v>
      </c>
      <c r="C22" s="142" t="s">
        <v>381</v>
      </c>
      <c r="D22" s="141">
        <f t="shared" si="6"/>
        <v>35545</v>
      </c>
      <c r="E22" s="141">
        <f t="shared" si="7"/>
        <v>24757</v>
      </c>
      <c r="F22" s="141">
        <f t="shared" si="8"/>
        <v>60302</v>
      </c>
      <c r="G22" s="141">
        <f t="shared" si="9"/>
        <v>0</v>
      </c>
      <c r="H22" s="141">
        <f t="shared" si="10"/>
        <v>18062</v>
      </c>
      <c r="I22" s="141">
        <f t="shared" si="11"/>
        <v>18062</v>
      </c>
      <c r="J22" s="143"/>
      <c r="K22" s="143"/>
      <c r="L22" s="141">
        <v>35545</v>
      </c>
      <c r="M22" s="141">
        <v>24757</v>
      </c>
      <c r="N22" s="141">
        <f t="shared" si="12"/>
        <v>60302</v>
      </c>
      <c r="O22" s="141">
        <v>0</v>
      </c>
      <c r="P22" s="141">
        <v>18062</v>
      </c>
      <c r="Q22" s="141">
        <f t="shared" si="13"/>
        <v>18062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125</v>
      </c>
      <c r="B23" s="140" t="s">
        <v>341</v>
      </c>
      <c r="C23" s="142" t="s">
        <v>382</v>
      </c>
      <c r="D23" s="141">
        <f t="shared" si="6"/>
        <v>48278</v>
      </c>
      <c r="E23" s="141">
        <f t="shared" si="7"/>
        <v>33625</v>
      </c>
      <c r="F23" s="141">
        <f t="shared" si="8"/>
        <v>81903</v>
      </c>
      <c r="G23" s="141">
        <f t="shared" si="9"/>
        <v>0</v>
      </c>
      <c r="H23" s="141">
        <f t="shared" si="10"/>
        <v>24531</v>
      </c>
      <c r="I23" s="141">
        <f t="shared" si="11"/>
        <v>24531</v>
      </c>
      <c r="J23" s="143" t="s">
        <v>413</v>
      </c>
      <c r="K23" s="143" t="s">
        <v>436</v>
      </c>
      <c r="L23" s="141">
        <v>48278</v>
      </c>
      <c r="M23" s="141">
        <v>33625</v>
      </c>
      <c r="N23" s="141">
        <f t="shared" si="12"/>
        <v>81903</v>
      </c>
      <c r="O23" s="141">
        <v>0</v>
      </c>
      <c r="P23" s="141">
        <v>24531</v>
      </c>
      <c r="Q23" s="141">
        <f t="shared" si="13"/>
        <v>24531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125</v>
      </c>
      <c r="B24" s="140" t="s">
        <v>342</v>
      </c>
      <c r="C24" s="142" t="s">
        <v>383</v>
      </c>
      <c r="D24" s="141">
        <f t="shared" si="6"/>
        <v>0</v>
      </c>
      <c r="E24" s="141">
        <f t="shared" si="7"/>
        <v>103220</v>
      </c>
      <c r="F24" s="141">
        <f t="shared" si="8"/>
        <v>103220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 t="s">
        <v>420</v>
      </c>
      <c r="K24" s="143" t="s">
        <v>432</v>
      </c>
      <c r="L24" s="141">
        <v>0</v>
      </c>
      <c r="M24" s="141">
        <v>103220</v>
      </c>
      <c r="N24" s="141">
        <f t="shared" si="12"/>
        <v>103220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125</v>
      </c>
      <c r="B25" s="140" t="s">
        <v>343</v>
      </c>
      <c r="C25" s="142" t="s">
        <v>384</v>
      </c>
      <c r="D25" s="141">
        <f t="shared" si="6"/>
        <v>2761</v>
      </c>
      <c r="E25" s="141">
        <f t="shared" si="7"/>
        <v>39318</v>
      </c>
      <c r="F25" s="141">
        <f t="shared" si="8"/>
        <v>42079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 t="s">
        <v>417</v>
      </c>
      <c r="K25" s="143" t="s">
        <v>429</v>
      </c>
      <c r="L25" s="141">
        <v>2761</v>
      </c>
      <c r="M25" s="141">
        <v>39318</v>
      </c>
      <c r="N25" s="141">
        <f t="shared" si="12"/>
        <v>42079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125</v>
      </c>
      <c r="B26" s="140" t="s">
        <v>344</v>
      </c>
      <c r="C26" s="142" t="s">
        <v>385</v>
      </c>
      <c r="D26" s="141">
        <f t="shared" si="6"/>
        <v>4169</v>
      </c>
      <c r="E26" s="141">
        <f t="shared" si="7"/>
        <v>59362</v>
      </c>
      <c r="F26" s="141">
        <f t="shared" si="8"/>
        <v>63531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 t="s">
        <v>344</v>
      </c>
      <c r="K26" s="143" t="s">
        <v>437</v>
      </c>
      <c r="L26" s="141">
        <v>4169</v>
      </c>
      <c r="M26" s="141">
        <v>59362</v>
      </c>
      <c r="N26" s="141">
        <f t="shared" si="12"/>
        <v>63531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125</v>
      </c>
      <c r="B27" s="140" t="s">
        <v>345</v>
      </c>
      <c r="C27" s="142" t="s">
        <v>386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125</v>
      </c>
      <c r="B28" s="140" t="s">
        <v>346</v>
      </c>
      <c r="C28" s="142" t="s">
        <v>387</v>
      </c>
      <c r="D28" s="141">
        <f t="shared" si="6"/>
        <v>0</v>
      </c>
      <c r="E28" s="141">
        <f t="shared" si="7"/>
        <v>205849</v>
      </c>
      <c r="F28" s="141">
        <f t="shared" si="8"/>
        <v>205849</v>
      </c>
      <c r="G28" s="141">
        <f t="shared" si="9"/>
        <v>0</v>
      </c>
      <c r="H28" s="141">
        <f t="shared" si="10"/>
        <v>35295</v>
      </c>
      <c r="I28" s="141">
        <f t="shared" si="11"/>
        <v>35295</v>
      </c>
      <c r="J28" s="143"/>
      <c r="K28" s="143"/>
      <c r="L28" s="141">
        <v>0</v>
      </c>
      <c r="M28" s="141">
        <v>205849</v>
      </c>
      <c r="N28" s="141">
        <f t="shared" si="12"/>
        <v>205849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35295</v>
      </c>
      <c r="Y28" s="141">
        <f t="shared" si="15"/>
        <v>35295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125</v>
      </c>
      <c r="B29" s="140" t="s">
        <v>347</v>
      </c>
      <c r="C29" s="142" t="s">
        <v>388</v>
      </c>
      <c r="D29" s="141">
        <f t="shared" si="6"/>
        <v>0</v>
      </c>
      <c r="E29" s="141">
        <f t="shared" si="7"/>
        <v>96484</v>
      </c>
      <c r="F29" s="141">
        <f t="shared" si="8"/>
        <v>96484</v>
      </c>
      <c r="G29" s="141">
        <f t="shared" si="9"/>
        <v>0</v>
      </c>
      <c r="H29" s="141">
        <f t="shared" si="10"/>
        <v>2915</v>
      </c>
      <c r="I29" s="141">
        <f t="shared" si="11"/>
        <v>2915</v>
      </c>
      <c r="J29" s="143"/>
      <c r="K29" s="143" t="s">
        <v>438</v>
      </c>
      <c r="L29" s="141">
        <v>0</v>
      </c>
      <c r="M29" s="141">
        <v>96484</v>
      </c>
      <c r="N29" s="141">
        <f t="shared" si="12"/>
        <v>96484</v>
      </c>
      <c r="O29" s="141">
        <v>0</v>
      </c>
      <c r="P29" s="141">
        <v>0</v>
      </c>
      <c r="Q29" s="141">
        <f t="shared" si="13"/>
        <v>0</v>
      </c>
      <c r="R29" s="143"/>
      <c r="S29" s="143" t="s">
        <v>440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2915</v>
      </c>
      <c r="Y29" s="141">
        <f t="shared" si="15"/>
        <v>2915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125</v>
      </c>
      <c r="B30" s="140" t="s">
        <v>348</v>
      </c>
      <c r="C30" s="142" t="s">
        <v>389</v>
      </c>
      <c r="D30" s="141">
        <f t="shared" si="6"/>
        <v>121480</v>
      </c>
      <c r="E30" s="141">
        <f t="shared" si="7"/>
        <v>173451</v>
      </c>
      <c r="F30" s="141">
        <f t="shared" si="8"/>
        <v>294931</v>
      </c>
      <c r="G30" s="141">
        <f t="shared" si="9"/>
        <v>0</v>
      </c>
      <c r="H30" s="141">
        <f t="shared" si="10"/>
        <v>14533</v>
      </c>
      <c r="I30" s="141">
        <f t="shared" si="11"/>
        <v>14533</v>
      </c>
      <c r="J30" s="143" t="s">
        <v>410</v>
      </c>
      <c r="K30" s="143" t="s">
        <v>422</v>
      </c>
      <c r="L30" s="141">
        <v>121480</v>
      </c>
      <c r="M30" s="141">
        <v>173451</v>
      </c>
      <c r="N30" s="141">
        <f t="shared" si="12"/>
        <v>294931</v>
      </c>
      <c r="O30" s="141">
        <v>0</v>
      </c>
      <c r="P30" s="141">
        <v>14533</v>
      </c>
      <c r="Q30" s="141">
        <f t="shared" si="13"/>
        <v>14533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125</v>
      </c>
      <c r="B31" s="140" t="s">
        <v>349</v>
      </c>
      <c r="C31" s="142" t="s">
        <v>390</v>
      </c>
      <c r="D31" s="141">
        <f t="shared" si="6"/>
        <v>0</v>
      </c>
      <c r="E31" s="141">
        <f t="shared" si="7"/>
        <v>302604</v>
      </c>
      <c r="F31" s="141">
        <f t="shared" si="8"/>
        <v>302604</v>
      </c>
      <c r="G31" s="141">
        <f t="shared" si="9"/>
        <v>0</v>
      </c>
      <c r="H31" s="141">
        <f t="shared" si="10"/>
        <v>41264</v>
      </c>
      <c r="I31" s="141">
        <f t="shared" si="11"/>
        <v>41264</v>
      </c>
      <c r="J31" s="143" t="s">
        <v>415</v>
      </c>
      <c r="K31" s="143" t="s">
        <v>427</v>
      </c>
      <c r="L31" s="141">
        <v>0</v>
      </c>
      <c r="M31" s="141">
        <v>302604</v>
      </c>
      <c r="N31" s="141">
        <f t="shared" si="12"/>
        <v>302604</v>
      </c>
      <c r="O31" s="141">
        <v>0</v>
      </c>
      <c r="P31" s="141">
        <v>41264</v>
      </c>
      <c r="Q31" s="141">
        <f t="shared" si="13"/>
        <v>41264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125</v>
      </c>
      <c r="B32" s="140" t="s">
        <v>350</v>
      </c>
      <c r="C32" s="142" t="s">
        <v>391</v>
      </c>
      <c r="D32" s="141">
        <f t="shared" si="6"/>
        <v>0</v>
      </c>
      <c r="E32" s="141">
        <f t="shared" si="7"/>
        <v>187056</v>
      </c>
      <c r="F32" s="141">
        <f t="shared" si="8"/>
        <v>187056</v>
      </c>
      <c r="G32" s="141">
        <f t="shared" si="9"/>
        <v>0</v>
      </c>
      <c r="H32" s="141">
        <f t="shared" si="10"/>
        <v>24214</v>
      </c>
      <c r="I32" s="141">
        <f t="shared" si="11"/>
        <v>24214</v>
      </c>
      <c r="J32" s="143" t="s">
        <v>415</v>
      </c>
      <c r="K32" s="143" t="s">
        <v>427</v>
      </c>
      <c r="L32" s="141">
        <v>0</v>
      </c>
      <c r="M32" s="141">
        <v>187056</v>
      </c>
      <c r="N32" s="141">
        <f t="shared" si="12"/>
        <v>187056</v>
      </c>
      <c r="O32" s="141">
        <v>0</v>
      </c>
      <c r="P32" s="141">
        <v>24214</v>
      </c>
      <c r="Q32" s="141">
        <f t="shared" si="13"/>
        <v>24214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125</v>
      </c>
      <c r="B33" s="140" t="s">
        <v>351</v>
      </c>
      <c r="C33" s="142" t="s">
        <v>392</v>
      </c>
      <c r="D33" s="141">
        <f t="shared" si="6"/>
        <v>0</v>
      </c>
      <c r="E33" s="141">
        <f t="shared" si="7"/>
        <v>123717</v>
      </c>
      <c r="F33" s="141">
        <f t="shared" si="8"/>
        <v>123717</v>
      </c>
      <c r="G33" s="141">
        <f t="shared" si="9"/>
        <v>0</v>
      </c>
      <c r="H33" s="141">
        <f t="shared" si="10"/>
        <v>29194</v>
      </c>
      <c r="I33" s="141">
        <f t="shared" si="11"/>
        <v>29194</v>
      </c>
      <c r="J33" s="143"/>
      <c r="K33" s="143"/>
      <c r="L33" s="141">
        <v>0</v>
      </c>
      <c r="M33" s="141">
        <v>123717</v>
      </c>
      <c r="N33" s="141">
        <f t="shared" si="12"/>
        <v>123717</v>
      </c>
      <c r="O33" s="141">
        <v>0</v>
      </c>
      <c r="P33" s="141">
        <v>29194</v>
      </c>
      <c r="Q33" s="141">
        <f t="shared" si="13"/>
        <v>29194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125</v>
      </c>
      <c r="B34" s="140" t="s">
        <v>352</v>
      </c>
      <c r="C34" s="142" t="s">
        <v>393</v>
      </c>
      <c r="D34" s="141">
        <f t="shared" si="6"/>
        <v>0</v>
      </c>
      <c r="E34" s="141">
        <f t="shared" si="7"/>
        <v>48442</v>
      </c>
      <c r="F34" s="141">
        <f t="shared" si="8"/>
        <v>48442</v>
      </c>
      <c r="G34" s="141">
        <f t="shared" si="9"/>
        <v>0</v>
      </c>
      <c r="H34" s="141">
        <f t="shared" si="10"/>
        <v>17629</v>
      </c>
      <c r="I34" s="141">
        <f t="shared" si="11"/>
        <v>17629</v>
      </c>
      <c r="J34" s="143" t="s">
        <v>341</v>
      </c>
      <c r="K34" s="143" t="s">
        <v>423</v>
      </c>
      <c r="L34" s="141">
        <v>0</v>
      </c>
      <c r="M34" s="141">
        <v>48442</v>
      </c>
      <c r="N34" s="141">
        <f t="shared" si="12"/>
        <v>48442</v>
      </c>
      <c r="O34" s="141">
        <v>0</v>
      </c>
      <c r="P34" s="141">
        <v>17629</v>
      </c>
      <c r="Q34" s="141">
        <f t="shared" si="13"/>
        <v>17629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125</v>
      </c>
      <c r="B35" s="140" t="s">
        <v>353</v>
      </c>
      <c r="C35" s="142" t="s">
        <v>394</v>
      </c>
      <c r="D35" s="141">
        <f t="shared" si="6"/>
        <v>0</v>
      </c>
      <c r="E35" s="141">
        <f t="shared" si="7"/>
        <v>58043</v>
      </c>
      <c r="F35" s="141">
        <f t="shared" si="8"/>
        <v>58043</v>
      </c>
      <c r="G35" s="141">
        <f t="shared" si="9"/>
        <v>0</v>
      </c>
      <c r="H35" s="141">
        <f t="shared" si="10"/>
        <v>0</v>
      </c>
      <c r="I35" s="141">
        <f t="shared" si="11"/>
        <v>0</v>
      </c>
      <c r="J35" s="143" t="s">
        <v>421</v>
      </c>
      <c r="K35" s="143" t="s">
        <v>439</v>
      </c>
      <c r="L35" s="141">
        <v>0</v>
      </c>
      <c r="M35" s="141">
        <v>58043</v>
      </c>
      <c r="N35" s="141">
        <f t="shared" si="12"/>
        <v>58043</v>
      </c>
      <c r="O35" s="141">
        <v>0</v>
      </c>
      <c r="P35" s="141">
        <v>0</v>
      </c>
      <c r="Q35" s="141">
        <f t="shared" si="13"/>
        <v>0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125</v>
      </c>
      <c r="B36" s="140" t="s">
        <v>354</v>
      </c>
      <c r="C36" s="142" t="s">
        <v>395</v>
      </c>
      <c r="D36" s="141">
        <f t="shared" si="6"/>
        <v>0</v>
      </c>
      <c r="E36" s="141">
        <f t="shared" si="7"/>
        <v>0</v>
      </c>
      <c r="F36" s="141">
        <f t="shared" si="8"/>
        <v>0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3"/>
      <c r="K36" s="143"/>
      <c r="L36" s="141">
        <v>0</v>
      </c>
      <c r="M36" s="141">
        <v>0</v>
      </c>
      <c r="N36" s="141">
        <f t="shared" si="12"/>
        <v>0</v>
      </c>
      <c r="O36" s="141">
        <v>0</v>
      </c>
      <c r="P36" s="141">
        <v>0</v>
      </c>
      <c r="Q36" s="141">
        <f t="shared" si="13"/>
        <v>0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125</v>
      </c>
      <c r="B37" s="140" t="s">
        <v>355</v>
      </c>
      <c r="C37" s="142" t="s">
        <v>396</v>
      </c>
      <c r="D37" s="141">
        <f t="shared" si="6"/>
        <v>0</v>
      </c>
      <c r="E37" s="141">
        <f t="shared" si="7"/>
        <v>0</v>
      </c>
      <c r="F37" s="141">
        <f t="shared" si="8"/>
        <v>0</v>
      </c>
      <c r="G37" s="141">
        <f t="shared" si="9"/>
        <v>0</v>
      </c>
      <c r="H37" s="141">
        <f t="shared" si="10"/>
        <v>0</v>
      </c>
      <c r="I37" s="141">
        <f t="shared" si="11"/>
        <v>0</v>
      </c>
      <c r="J37" s="143"/>
      <c r="K37" s="143"/>
      <c r="L37" s="141">
        <v>0</v>
      </c>
      <c r="M37" s="141">
        <v>0</v>
      </c>
      <c r="N37" s="141">
        <f t="shared" si="12"/>
        <v>0</v>
      </c>
      <c r="O37" s="141">
        <v>0</v>
      </c>
      <c r="P37" s="141">
        <v>0</v>
      </c>
      <c r="Q37" s="141">
        <f t="shared" si="13"/>
        <v>0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125</v>
      </c>
      <c r="B38" s="140" t="s">
        <v>356</v>
      </c>
      <c r="C38" s="142" t="s">
        <v>397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3"/>
      <c r="K38" s="143"/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0</v>
      </c>
      <c r="Q38" s="141">
        <f t="shared" si="13"/>
        <v>0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125</v>
      </c>
      <c r="B39" s="140" t="s">
        <v>357</v>
      </c>
      <c r="C39" s="142" t="s">
        <v>398</v>
      </c>
      <c r="D39" s="141">
        <f t="shared" si="6"/>
        <v>0</v>
      </c>
      <c r="E39" s="141">
        <f t="shared" si="7"/>
        <v>0</v>
      </c>
      <c r="F39" s="141">
        <f t="shared" si="8"/>
        <v>0</v>
      </c>
      <c r="G39" s="141">
        <f t="shared" si="9"/>
        <v>0</v>
      </c>
      <c r="H39" s="141">
        <f t="shared" si="10"/>
        <v>0</v>
      </c>
      <c r="I39" s="141">
        <f t="shared" si="11"/>
        <v>0</v>
      </c>
      <c r="J39" s="143"/>
      <c r="K39" s="143"/>
      <c r="L39" s="141">
        <v>0</v>
      </c>
      <c r="M39" s="141">
        <v>0</v>
      </c>
      <c r="N39" s="141">
        <f t="shared" si="12"/>
        <v>0</v>
      </c>
      <c r="O39" s="141">
        <v>0</v>
      </c>
      <c r="P39" s="141">
        <v>0</v>
      </c>
      <c r="Q39" s="141">
        <f t="shared" si="13"/>
        <v>0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125</v>
      </c>
      <c r="B40" s="140" t="s">
        <v>358</v>
      </c>
      <c r="C40" s="142" t="s">
        <v>399</v>
      </c>
      <c r="D40" s="141">
        <f t="shared" si="6"/>
        <v>0</v>
      </c>
      <c r="E40" s="141">
        <f t="shared" si="7"/>
        <v>0</v>
      </c>
      <c r="F40" s="141">
        <f t="shared" si="8"/>
        <v>0</v>
      </c>
      <c r="G40" s="141">
        <f t="shared" si="9"/>
        <v>0</v>
      </c>
      <c r="H40" s="141">
        <f t="shared" si="10"/>
        <v>0</v>
      </c>
      <c r="I40" s="141">
        <f t="shared" si="11"/>
        <v>0</v>
      </c>
      <c r="J40" s="143"/>
      <c r="K40" s="143"/>
      <c r="L40" s="141">
        <v>0</v>
      </c>
      <c r="M40" s="141">
        <v>0</v>
      </c>
      <c r="N40" s="141">
        <f t="shared" si="12"/>
        <v>0</v>
      </c>
      <c r="O40" s="141">
        <v>0</v>
      </c>
      <c r="P40" s="141">
        <v>0</v>
      </c>
      <c r="Q40" s="141">
        <f t="shared" si="13"/>
        <v>0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125</v>
      </c>
      <c r="B41" s="140" t="s">
        <v>359</v>
      </c>
      <c r="C41" s="142" t="s">
        <v>400</v>
      </c>
      <c r="D41" s="141">
        <f t="shared" si="6"/>
        <v>0</v>
      </c>
      <c r="E41" s="141">
        <f t="shared" si="7"/>
        <v>0</v>
      </c>
      <c r="F41" s="141">
        <f t="shared" si="8"/>
        <v>0</v>
      </c>
      <c r="G41" s="141">
        <f t="shared" si="9"/>
        <v>0</v>
      </c>
      <c r="H41" s="141">
        <f t="shared" si="10"/>
        <v>0</v>
      </c>
      <c r="I41" s="141">
        <f t="shared" si="11"/>
        <v>0</v>
      </c>
      <c r="J41" s="143"/>
      <c r="K41" s="143"/>
      <c r="L41" s="141">
        <v>0</v>
      </c>
      <c r="M41" s="141">
        <v>0</v>
      </c>
      <c r="N41" s="141">
        <f t="shared" si="12"/>
        <v>0</v>
      </c>
      <c r="O41" s="141">
        <v>0</v>
      </c>
      <c r="P41" s="141">
        <v>0</v>
      </c>
      <c r="Q41" s="141">
        <f t="shared" si="13"/>
        <v>0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125</v>
      </c>
      <c r="B42" s="140" t="s">
        <v>360</v>
      </c>
      <c r="C42" s="142" t="s">
        <v>401</v>
      </c>
      <c r="D42" s="141">
        <f t="shared" si="6"/>
        <v>0</v>
      </c>
      <c r="E42" s="141">
        <f t="shared" si="7"/>
        <v>0</v>
      </c>
      <c r="F42" s="141">
        <f t="shared" si="8"/>
        <v>0</v>
      </c>
      <c r="G42" s="141">
        <f t="shared" si="9"/>
        <v>0</v>
      </c>
      <c r="H42" s="141">
        <f t="shared" si="10"/>
        <v>0</v>
      </c>
      <c r="I42" s="141">
        <f t="shared" si="11"/>
        <v>0</v>
      </c>
      <c r="J42" s="143"/>
      <c r="K42" s="143"/>
      <c r="L42" s="141">
        <v>0</v>
      </c>
      <c r="M42" s="141">
        <v>0</v>
      </c>
      <c r="N42" s="141">
        <f t="shared" si="12"/>
        <v>0</v>
      </c>
      <c r="O42" s="141">
        <v>0</v>
      </c>
      <c r="P42" s="141">
        <v>0</v>
      </c>
      <c r="Q42" s="141">
        <f t="shared" si="13"/>
        <v>0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125</v>
      </c>
      <c r="B43" s="140" t="s">
        <v>361</v>
      </c>
      <c r="C43" s="142" t="s">
        <v>402</v>
      </c>
      <c r="D43" s="141">
        <f t="shared" si="6"/>
        <v>0</v>
      </c>
      <c r="E43" s="141">
        <f t="shared" si="7"/>
        <v>0</v>
      </c>
      <c r="F43" s="141">
        <f t="shared" si="8"/>
        <v>0</v>
      </c>
      <c r="G43" s="141">
        <f t="shared" si="9"/>
        <v>0</v>
      </c>
      <c r="H43" s="141">
        <f t="shared" si="10"/>
        <v>0</v>
      </c>
      <c r="I43" s="141">
        <f t="shared" si="11"/>
        <v>0</v>
      </c>
      <c r="J43" s="143"/>
      <c r="K43" s="143"/>
      <c r="L43" s="141">
        <v>0</v>
      </c>
      <c r="M43" s="141">
        <v>0</v>
      </c>
      <c r="N43" s="141">
        <f t="shared" si="12"/>
        <v>0</v>
      </c>
      <c r="O43" s="141">
        <v>0</v>
      </c>
      <c r="P43" s="141">
        <v>0</v>
      </c>
      <c r="Q43" s="141">
        <f t="shared" si="13"/>
        <v>0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125</v>
      </c>
      <c r="B44" s="140" t="s">
        <v>362</v>
      </c>
      <c r="C44" s="142" t="s">
        <v>403</v>
      </c>
      <c r="D44" s="141">
        <f t="shared" si="6"/>
        <v>0</v>
      </c>
      <c r="E44" s="141">
        <f t="shared" si="7"/>
        <v>0</v>
      </c>
      <c r="F44" s="141">
        <f t="shared" si="8"/>
        <v>0</v>
      </c>
      <c r="G44" s="141">
        <f t="shared" si="9"/>
        <v>0</v>
      </c>
      <c r="H44" s="141">
        <f t="shared" si="10"/>
        <v>0</v>
      </c>
      <c r="I44" s="141">
        <f t="shared" si="11"/>
        <v>0</v>
      </c>
      <c r="J44" s="143"/>
      <c r="K44" s="143"/>
      <c r="L44" s="141">
        <v>0</v>
      </c>
      <c r="M44" s="141">
        <v>0</v>
      </c>
      <c r="N44" s="141">
        <f t="shared" si="12"/>
        <v>0</v>
      </c>
      <c r="O44" s="141">
        <v>0</v>
      </c>
      <c r="P44" s="141">
        <v>0</v>
      </c>
      <c r="Q44" s="141">
        <f t="shared" si="13"/>
        <v>0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125</v>
      </c>
      <c r="B45" s="140" t="s">
        <v>363</v>
      </c>
      <c r="C45" s="142" t="s">
        <v>404</v>
      </c>
      <c r="D45" s="141">
        <f t="shared" si="6"/>
        <v>0</v>
      </c>
      <c r="E45" s="141">
        <f t="shared" si="7"/>
        <v>122919</v>
      </c>
      <c r="F45" s="141">
        <f t="shared" si="8"/>
        <v>122919</v>
      </c>
      <c r="G45" s="141">
        <f t="shared" si="9"/>
        <v>0</v>
      </c>
      <c r="H45" s="141">
        <f t="shared" si="10"/>
        <v>3970</v>
      </c>
      <c r="I45" s="141">
        <f t="shared" si="11"/>
        <v>3970</v>
      </c>
      <c r="J45" s="143"/>
      <c r="K45" s="143"/>
      <c r="L45" s="141">
        <v>0</v>
      </c>
      <c r="M45" s="141">
        <v>122919</v>
      </c>
      <c r="N45" s="141">
        <f t="shared" si="12"/>
        <v>122919</v>
      </c>
      <c r="O45" s="141">
        <v>0</v>
      </c>
      <c r="P45" s="141">
        <v>3970</v>
      </c>
      <c r="Q45" s="141">
        <f t="shared" si="13"/>
        <v>3970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125</v>
      </c>
      <c r="B46" s="140" t="s">
        <v>364</v>
      </c>
      <c r="C46" s="142" t="s">
        <v>405</v>
      </c>
      <c r="D46" s="141">
        <f t="shared" si="6"/>
        <v>0</v>
      </c>
      <c r="E46" s="141">
        <f t="shared" si="7"/>
        <v>0</v>
      </c>
      <c r="F46" s="141">
        <f t="shared" si="8"/>
        <v>0</v>
      </c>
      <c r="G46" s="141">
        <f t="shared" si="9"/>
        <v>0</v>
      </c>
      <c r="H46" s="141">
        <f t="shared" si="10"/>
        <v>0</v>
      </c>
      <c r="I46" s="141">
        <f t="shared" si="11"/>
        <v>0</v>
      </c>
      <c r="J46" s="143"/>
      <c r="K46" s="143"/>
      <c r="L46" s="141">
        <v>0</v>
      </c>
      <c r="M46" s="141">
        <v>0</v>
      </c>
      <c r="N46" s="141">
        <f t="shared" si="12"/>
        <v>0</v>
      </c>
      <c r="O46" s="141">
        <v>0</v>
      </c>
      <c r="P46" s="141">
        <v>0</v>
      </c>
      <c r="Q46" s="141">
        <f t="shared" si="13"/>
        <v>0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125</v>
      </c>
      <c r="B47" s="140" t="s">
        <v>365</v>
      </c>
      <c r="C47" s="142" t="s">
        <v>406</v>
      </c>
      <c r="D47" s="141">
        <f t="shared" si="6"/>
        <v>0</v>
      </c>
      <c r="E47" s="141">
        <f t="shared" si="7"/>
        <v>0</v>
      </c>
      <c r="F47" s="141">
        <f t="shared" si="8"/>
        <v>0</v>
      </c>
      <c r="G47" s="141">
        <f t="shared" si="9"/>
        <v>0</v>
      </c>
      <c r="H47" s="141">
        <f t="shared" si="10"/>
        <v>0</v>
      </c>
      <c r="I47" s="141">
        <f t="shared" si="11"/>
        <v>0</v>
      </c>
      <c r="J47" s="143"/>
      <c r="K47" s="143"/>
      <c r="L47" s="141">
        <v>0</v>
      </c>
      <c r="M47" s="141">
        <v>0</v>
      </c>
      <c r="N47" s="141">
        <f t="shared" si="12"/>
        <v>0</v>
      </c>
      <c r="O47" s="141">
        <v>0</v>
      </c>
      <c r="P47" s="141">
        <v>0</v>
      </c>
      <c r="Q47" s="141">
        <f t="shared" si="13"/>
        <v>0</v>
      </c>
      <c r="R47" s="143"/>
      <c r="S47" s="143"/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125</v>
      </c>
      <c r="B48" s="140" t="s">
        <v>366</v>
      </c>
      <c r="C48" s="142" t="s">
        <v>407</v>
      </c>
      <c r="D48" s="141">
        <f t="shared" si="6"/>
        <v>0</v>
      </c>
      <c r="E48" s="141">
        <f t="shared" si="7"/>
        <v>0</v>
      </c>
      <c r="F48" s="141">
        <f t="shared" si="8"/>
        <v>0</v>
      </c>
      <c r="G48" s="141">
        <f t="shared" si="9"/>
        <v>0</v>
      </c>
      <c r="H48" s="141">
        <f t="shared" si="10"/>
        <v>0</v>
      </c>
      <c r="I48" s="141">
        <f t="shared" si="11"/>
        <v>0</v>
      </c>
      <c r="J48" s="143"/>
      <c r="K48" s="143"/>
      <c r="L48" s="141">
        <v>0</v>
      </c>
      <c r="M48" s="141">
        <v>0</v>
      </c>
      <c r="N48" s="141">
        <f t="shared" si="12"/>
        <v>0</v>
      </c>
      <c r="O48" s="141">
        <v>0</v>
      </c>
      <c r="P48" s="141">
        <v>0</v>
      </c>
      <c r="Q48" s="141">
        <f t="shared" si="13"/>
        <v>0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445</v>
      </c>
      <c r="B7" s="140" t="s">
        <v>443</v>
      </c>
      <c r="C7" s="139" t="s">
        <v>444</v>
      </c>
      <c r="D7" s="141">
        <f>SUM(D8:D19)</f>
        <v>5231582</v>
      </c>
      <c r="E7" s="141">
        <f>SUM(E8:E19)</f>
        <v>508932</v>
      </c>
      <c r="F7" s="144"/>
      <c r="G7" s="143" t="s">
        <v>441</v>
      </c>
      <c r="H7" s="141">
        <f>SUM(H8:H19)</f>
        <v>3248197</v>
      </c>
      <c r="I7" s="141">
        <f>SUM(I8:I19)</f>
        <v>262385</v>
      </c>
      <c r="J7" s="144"/>
      <c r="K7" s="143" t="s">
        <v>441</v>
      </c>
      <c r="L7" s="141">
        <f>SUM(L8:L19)</f>
        <v>1614816</v>
      </c>
      <c r="M7" s="141">
        <f>SUM(M8:M19)</f>
        <v>179090</v>
      </c>
      <c r="N7" s="144"/>
      <c r="O7" s="143" t="s">
        <v>441</v>
      </c>
      <c r="P7" s="141">
        <f>SUM(P8:P19)</f>
        <v>368569</v>
      </c>
      <c r="Q7" s="141">
        <f>SUM(Q8:Q19)</f>
        <v>67457</v>
      </c>
      <c r="R7" s="144"/>
      <c r="S7" s="143" t="s">
        <v>441</v>
      </c>
      <c r="T7" s="141">
        <f>SUM(T8:T19)</f>
        <v>0</v>
      </c>
      <c r="U7" s="141">
        <f>SUM(U8:U19)</f>
        <v>0</v>
      </c>
      <c r="V7" s="144"/>
      <c r="W7" s="143" t="s">
        <v>441</v>
      </c>
      <c r="X7" s="141">
        <f>SUM(X8:X19)</f>
        <v>0</v>
      </c>
      <c r="Y7" s="141">
        <f>SUM(Y8:Y19)</f>
        <v>0</v>
      </c>
      <c r="Z7" s="144"/>
      <c r="AA7" s="143" t="s">
        <v>441</v>
      </c>
      <c r="AB7" s="141">
        <f>SUM(AB8:AB19)</f>
        <v>0</v>
      </c>
      <c r="AC7" s="141">
        <f>SUM(AC8:AC19)</f>
        <v>0</v>
      </c>
      <c r="AD7" s="144"/>
      <c r="AE7" s="143" t="s">
        <v>441</v>
      </c>
      <c r="AF7" s="141">
        <f>SUM(AF8:AF19)</f>
        <v>0</v>
      </c>
      <c r="AG7" s="141">
        <f>SUM(AG8:AG19)</f>
        <v>0</v>
      </c>
      <c r="AH7" s="144"/>
      <c r="AI7" s="143" t="s">
        <v>441</v>
      </c>
      <c r="AJ7" s="141">
        <f>SUM(AJ8:AJ19)</f>
        <v>0</v>
      </c>
      <c r="AK7" s="141">
        <f>SUM(AK8:AK19)</f>
        <v>0</v>
      </c>
      <c r="AL7" s="144"/>
      <c r="AM7" s="143" t="s">
        <v>441</v>
      </c>
      <c r="AN7" s="141">
        <f>SUM(AN8:AN19)</f>
        <v>0</v>
      </c>
      <c r="AO7" s="141">
        <f>SUM(AO8:AO19)</f>
        <v>0</v>
      </c>
      <c r="AP7" s="144"/>
      <c r="AQ7" s="143" t="s">
        <v>441</v>
      </c>
      <c r="AR7" s="141">
        <f>SUM(AR8:AR19)</f>
        <v>0</v>
      </c>
      <c r="AS7" s="141">
        <f>SUM(AS8:AS19)</f>
        <v>0</v>
      </c>
      <c r="AT7" s="144"/>
      <c r="AU7" s="143" t="s">
        <v>441</v>
      </c>
      <c r="AV7" s="141">
        <f>SUM(AV8:AV19)</f>
        <v>0</v>
      </c>
      <c r="AW7" s="141">
        <f>SUM(AW8:AW19)</f>
        <v>0</v>
      </c>
      <c r="AX7" s="144"/>
      <c r="AY7" s="143" t="s">
        <v>441</v>
      </c>
      <c r="AZ7" s="141">
        <f>SUM(AZ8:AZ19)</f>
        <v>0</v>
      </c>
      <c r="BA7" s="141">
        <f>SUM(BA8:BA19)</f>
        <v>0</v>
      </c>
      <c r="BB7" s="144"/>
      <c r="BC7" s="143" t="s">
        <v>441</v>
      </c>
      <c r="BD7" s="141">
        <f>SUM(BD8:BD19)</f>
        <v>0</v>
      </c>
      <c r="BE7" s="141">
        <f>SUM(BE8:BE19)</f>
        <v>0</v>
      </c>
      <c r="BF7" s="144"/>
      <c r="BG7" s="143" t="s">
        <v>441</v>
      </c>
      <c r="BH7" s="141">
        <f>SUM(BH8:BH19)</f>
        <v>0</v>
      </c>
      <c r="BI7" s="141">
        <f>SUM(BI8:BI19)</f>
        <v>0</v>
      </c>
      <c r="BJ7" s="144"/>
      <c r="BK7" s="143" t="s">
        <v>441</v>
      </c>
      <c r="BL7" s="141">
        <f>SUM(BL8:BL19)</f>
        <v>0</v>
      </c>
      <c r="BM7" s="141">
        <f>SUM(BM8:BM19)</f>
        <v>0</v>
      </c>
      <c r="BN7" s="144"/>
      <c r="BO7" s="143" t="s">
        <v>441</v>
      </c>
      <c r="BP7" s="141">
        <f>SUM(BP8:BP19)</f>
        <v>0</v>
      </c>
      <c r="BQ7" s="141">
        <f>SUM(BQ8:BQ19)</f>
        <v>0</v>
      </c>
      <c r="BR7" s="144"/>
      <c r="BS7" s="143" t="s">
        <v>441</v>
      </c>
      <c r="BT7" s="141">
        <f>SUM(BT8:BT19)</f>
        <v>0</v>
      </c>
      <c r="BU7" s="141">
        <f>SUM(BU8:BU19)</f>
        <v>0</v>
      </c>
      <c r="BV7" s="144"/>
      <c r="BW7" s="143" t="s">
        <v>441</v>
      </c>
      <c r="BX7" s="141">
        <f>SUM(BX8:BX19)</f>
        <v>0</v>
      </c>
      <c r="BY7" s="141">
        <f>SUM(BY8:BY19)</f>
        <v>0</v>
      </c>
      <c r="BZ7" s="144"/>
      <c r="CA7" s="143" t="s">
        <v>441</v>
      </c>
      <c r="CB7" s="141">
        <f>SUM(CB8:CB19)</f>
        <v>0</v>
      </c>
      <c r="CC7" s="141">
        <f>SUM(CC8:CC19)</f>
        <v>0</v>
      </c>
      <c r="CD7" s="144"/>
      <c r="CE7" s="143" t="s">
        <v>441</v>
      </c>
      <c r="CF7" s="141">
        <f>SUM(CF8:CF19)</f>
        <v>0</v>
      </c>
      <c r="CG7" s="141">
        <f>SUM(CG8:CG19)</f>
        <v>0</v>
      </c>
      <c r="CH7" s="144"/>
      <c r="CI7" s="143" t="s">
        <v>441</v>
      </c>
      <c r="CJ7" s="141">
        <f>SUM(CJ8:CJ19)</f>
        <v>0</v>
      </c>
      <c r="CK7" s="141">
        <f>SUM(CK8:CK19)</f>
        <v>0</v>
      </c>
      <c r="CL7" s="144"/>
      <c r="CM7" s="143" t="s">
        <v>441</v>
      </c>
      <c r="CN7" s="141">
        <f>SUM(CN8:CN19)</f>
        <v>0</v>
      </c>
      <c r="CO7" s="141">
        <f>SUM(CO8:CO19)</f>
        <v>0</v>
      </c>
      <c r="CP7" s="144"/>
      <c r="CQ7" s="143" t="s">
        <v>441</v>
      </c>
      <c r="CR7" s="141">
        <f>SUM(CR8:CR19)</f>
        <v>0</v>
      </c>
      <c r="CS7" s="141">
        <f>SUM(CS8:CS19)</f>
        <v>0</v>
      </c>
      <c r="CT7" s="144"/>
      <c r="CU7" s="143" t="s">
        <v>441</v>
      </c>
      <c r="CV7" s="141">
        <f>SUM(CV8:CV19)</f>
        <v>0</v>
      </c>
      <c r="CW7" s="141">
        <f>SUM(CW8:CW19)</f>
        <v>0</v>
      </c>
      <c r="CX7" s="144"/>
      <c r="CY7" s="143" t="s">
        <v>441</v>
      </c>
      <c r="CZ7" s="141">
        <f>SUM(CZ8:CZ19)</f>
        <v>0</v>
      </c>
      <c r="DA7" s="141">
        <f>SUM(DA8:DA19)</f>
        <v>0</v>
      </c>
      <c r="DB7" s="144"/>
      <c r="DC7" s="143" t="s">
        <v>441</v>
      </c>
      <c r="DD7" s="141">
        <f>SUM(DD8:DD19)</f>
        <v>0</v>
      </c>
      <c r="DE7" s="141">
        <f>SUM(DE8:DE19)</f>
        <v>0</v>
      </c>
      <c r="DF7" s="144"/>
      <c r="DG7" s="143" t="s">
        <v>441</v>
      </c>
      <c r="DH7" s="141">
        <f>SUM(DH8:DH19)</f>
        <v>0</v>
      </c>
      <c r="DI7" s="141">
        <f>SUM(DI8:DI19)</f>
        <v>0</v>
      </c>
      <c r="DJ7" s="144"/>
      <c r="DK7" s="143" t="s">
        <v>441</v>
      </c>
      <c r="DL7" s="141">
        <f>SUM(DL8:DL19)</f>
        <v>0</v>
      </c>
      <c r="DM7" s="141">
        <f>SUM(DM8:DM19)</f>
        <v>0</v>
      </c>
      <c r="DN7" s="144"/>
      <c r="DO7" s="143" t="s">
        <v>441</v>
      </c>
      <c r="DP7" s="141">
        <f>SUM(DP8:DP19)</f>
        <v>0</v>
      </c>
      <c r="DQ7" s="141">
        <f>SUM(DQ8:DQ19)</f>
        <v>0</v>
      </c>
      <c r="DR7" s="144"/>
      <c r="DS7" s="143" t="s">
        <v>441</v>
      </c>
      <c r="DT7" s="141">
        <f>SUM(DT8:DT19)</f>
        <v>0</v>
      </c>
      <c r="DU7" s="141">
        <f>SUM(DU8:DU19)</f>
        <v>0</v>
      </c>
    </row>
    <row r="8" spans="1:125" ht="12" customHeight="1">
      <c r="A8" s="142" t="s">
        <v>125</v>
      </c>
      <c r="B8" s="140" t="s">
        <v>410</v>
      </c>
      <c r="C8" s="142" t="s">
        <v>422</v>
      </c>
      <c r="D8" s="141">
        <f>SUM(H8,L8,P8,T8,X8,AB8,AF8,AJ8,AN8,AR8,AV8,AZ8,BD8,BH8,BL8,BP8,BT8,BX8,CB8,CF8,CJ8,CN8,CR8,CV8,CZ8,DD8,DH8,DL8,DP8,DT8)</f>
        <v>1652035</v>
      </c>
      <c r="E8" s="141">
        <f>SUM(I8,M8,Q8,U8,Y8,AC8,AG8,AK8,AO8,AS8,AW8,BA8,BE8,BI8,BM8,BQ8,BU8,BY8,CC8,CG8,CK8,CO8,CS8,CW8,DA8,DE8,DI8,DM8,DQ8,DU8)</f>
        <v>101757</v>
      </c>
      <c r="F8" s="145">
        <v>47211</v>
      </c>
      <c r="G8" s="143" t="s">
        <v>373</v>
      </c>
      <c r="H8" s="141">
        <v>826867</v>
      </c>
      <c r="I8" s="141">
        <v>46474</v>
      </c>
      <c r="J8" s="145">
        <v>47205</v>
      </c>
      <c r="K8" s="143" t="s">
        <v>368</v>
      </c>
      <c r="L8" s="141">
        <v>530237</v>
      </c>
      <c r="M8" s="141">
        <v>40750</v>
      </c>
      <c r="N8" s="145">
        <v>47326</v>
      </c>
      <c r="O8" s="143" t="s">
        <v>389</v>
      </c>
      <c r="P8" s="141">
        <v>294931</v>
      </c>
      <c r="Q8" s="141">
        <v>14533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125</v>
      </c>
      <c r="B9" s="140" t="s">
        <v>411</v>
      </c>
      <c r="C9" s="142" t="s">
        <v>423</v>
      </c>
      <c r="D9" s="141">
        <f aca="true" t="shared" si="0" ref="D9:D19">SUM(H9,L9,P9,T9,X9,AB9,AF9,AJ9,AN9,AR9,AV9,AZ9,BD9,BH9,BL9,BP9,BT9,BX9,CB9,CF9,CJ9,CN9,CR9,CV9,CZ9,DD9,DH9,DL9,DP9,DT9)</f>
        <v>191468</v>
      </c>
      <c r="E9" s="141">
        <f aca="true" t="shared" si="1" ref="E9:E19">SUM(I9,M9,Q9,U9,Y9,AC9,AG9,AK9,AO9,AS9,AW9,BA9,BE9,BI9,BM9,BQ9,BU9,BY9,CC9,CG9,CK9,CO9,CS9,CW9,DA9,DE9,DI9,DM9,DQ9,DU9)</f>
        <v>69642</v>
      </c>
      <c r="F9" s="145">
        <v>47215</v>
      </c>
      <c r="G9" s="143" t="s">
        <v>377</v>
      </c>
      <c r="H9" s="141">
        <v>33302</v>
      </c>
      <c r="I9" s="141">
        <v>13669</v>
      </c>
      <c r="J9" s="145">
        <v>47329</v>
      </c>
      <c r="K9" s="143" t="s">
        <v>392</v>
      </c>
      <c r="L9" s="141">
        <v>109724</v>
      </c>
      <c r="M9" s="141">
        <v>38344</v>
      </c>
      <c r="N9" s="145">
        <v>47348</v>
      </c>
      <c r="O9" s="143" t="s">
        <v>393</v>
      </c>
      <c r="P9" s="141">
        <v>48442</v>
      </c>
      <c r="Q9" s="141">
        <v>17629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125</v>
      </c>
      <c r="B10" s="140" t="s">
        <v>412</v>
      </c>
      <c r="C10" s="142" t="s">
        <v>424</v>
      </c>
      <c r="D10" s="141">
        <f t="shared" si="0"/>
        <v>539531</v>
      </c>
      <c r="E10" s="141">
        <f t="shared" si="1"/>
        <v>104194</v>
      </c>
      <c r="F10" s="145">
        <v>47210</v>
      </c>
      <c r="G10" s="143" t="s">
        <v>372</v>
      </c>
      <c r="H10" s="141">
        <v>276294</v>
      </c>
      <c r="I10" s="141">
        <v>53358</v>
      </c>
      <c r="J10" s="145">
        <v>47212</v>
      </c>
      <c r="K10" s="143" t="s">
        <v>374</v>
      </c>
      <c r="L10" s="141">
        <v>263237</v>
      </c>
      <c r="M10" s="141">
        <v>50836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125</v>
      </c>
      <c r="B11" s="140" t="s">
        <v>413</v>
      </c>
      <c r="C11" s="142" t="s">
        <v>425</v>
      </c>
      <c r="D11" s="141">
        <f t="shared" si="0"/>
        <v>142205</v>
      </c>
      <c r="E11" s="141">
        <f t="shared" si="1"/>
        <v>42593</v>
      </c>
      <c r="F11" s="145">
        <v>47308</v>
      </c>
      <c r="G11" s="143" t="s">
        <v>382</v>
      </c>
      <c r="H11" s="141">
        <v>81903</v>
      </c>
      <c r="I11" s="141">
        <v>24532</v>
      </c>
      <c r="J11" s="145">
        <v>47306</v>
      </c>
      <c r="K11" s="143" t="s">
        <v>381</v>
      </c>
      <c r="L11" s="141">
        <v>60302</v>
      </c>
      <c r="M11" s="141">
        <v>18061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125</v>
      </c>
      <c r="B12" s="140" t="s">
        <v>414</v>
      </c>
      <c r="C12" s="142" t="s">
        <v>426</v>
      </c>
      <c r="D12" s="141">
        <f t="shared" si="0"/>
        <v>263334</v>
      </c>
      <c r="E12" s="141">
        <f t="shared" si="1"/>
        <v>20982</v>
      </c>
      <c r="F12" s="145">
        <v>47215</v>
      </c>
      <c r="G12" s="143" t="s">
        <v>377</v>
      </c>
      <c r="H12" s="141">
        <v>140415</v>
      </c>
      <c r="I12" s="141">
        <v>17012</v>
      </c>
      <c r="J12" s="145">
        <v>47362</v>
      </c>
      <c r="K12" s="143" t="s">
        <v>404</v>
      </c>
      <c r="L12" s="141">
        <v>122919</v>
      </c>
      <c r="M12" s="141">
        <v>3970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125</v>
      </c>
      <c r="B13" s="140" t="s">
        <v>415</v>
      </c>
      <c r="C13" s="142" t="s">
        <v>427</v>
      </c>
      <c r="D13" s="141">
        <f t="shared" si="0"/>
        <v>374112</v>
      </c>
      <c r="E13" s="141">
        <f t="shared" si="1"/>
        <v>48427</v>
      </c>
      <c r="F13" s="145">
        <v>47327</v>
      </c>
      <c r="G13" s="143" t="s">
        <v>390</v>
      </c>
      <c r="H13" s="141">
        <v>187056</v>
      </c>
      <c r="I13" s="141">
        <v>24213</v>
      </c>
      <c r="J13" s="145">
        <v>47328</v>
      </c>
      <c r="K13" s="143" t="s">
        <v>391</v>
      </c>
      <c r="L13" s="141">
        <v>187056</v>
      </c>
      <c r="M13" s="141">
        <v>24214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125</v>
      </c>
      <c r="B14" s="140" t="s">
        <v>416</v>
      </c>
      <c r="C14" s="142" t="s">
        <v>428</v>
      </c>
      <c r="D14" s="141">
        <f t="shared" si="0"/>
        <v>0</v>
      </c>
      <c r="E14" s="141">
        <f t="shared" si="1"/>
        <v>121337</v>
      </c>
      <c r="F14" s="145">
        <v>47213</v>
      </c>
      <c r="G14" s="143" t="s">
        <v>375</v>
      </c>
      <c r="H14" s="141">
        <v>0</v>
      </c>
      <c r="I14" s="141">
        <v>83127</v>
      </c>
      <c r="J14" s="145">
        <v>47325</v>
      </c>
      <c r="K14" s="143" t="s">
        <v>388</v>
      </c>
      <c r="L14" s="141">
        <v>0</v>
      </c>
      <c r="M14" s="141">
        <v>2915</v>
      </c>
      <c r="N14" s="145">
        <v>47324</v>
      </c>
      <c r="O14" s="143" t="s">
        <v>387</v>
      </c>
      <c r="P14" s="141">
        <v>0</v>
      </c>
      <c r="Q14" s="141">
        <v>35295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125</v>
      </c>
      <c r="B15" s="140" t="s">
        <v>417</v>
      </c>
      <c r="C15" s="142" t="s">
        <v>429</v>
      </c>
      <c r="D15" s="141">
        <f t="shared" si="0"/>
        <v>105610</v>
      </c>
      <c r="E15" s="141">
        <f t="shared" si="1"/>
        <v>0</v>
      </c>
      <c r="F15" s="145">
        <v>47314</v>
      </c>
      <c r="G15" s="143" t="s">
        <v>385</v>
      </c>
      <c r="H15" s="141">
        <v>63531</v>
      </c>
      <c r="I15" s="141">
        <v>0</v>
      </c>
      <c r="J15" s="145">
        <v>47313</v>
      </c>
      <c r="K15" s="143" t="s">
        <v>384</v>
      </c>
      <c r="L15" s="141">
        <v>42079</v>
      </c>
      <c r="M15" s="141">
        <v>0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125</v>
      </c>
      <c r="B16" s="140" t="s">
        <v>418</v>
      </c>
      <c r="C16" s="142" t="s">
        <v>430</v>
      </c>
      <c r="D16" s="141">
        <f t="shared" si="0"/>
        <v>115049</v>
      </c>
      <c r="E16" s="141">
        <f t="shared" si="1"/>
        <v>0</v>
      </c>
      <c r="F16" s="145">
        <v>47301</v>
      </c>
      <c r="G16" s="143" t="s">
        <v>378</v>
      </c>
      <c r="H16" s="141">
        <v>53038</v>
      </c>
      <c r="I16" s="141">
        <v>0</v>
      </c>
      <c r="J16" s="145">
        <v>47302</v>
      </c>
      <c r="K16" s="143" t="s">
        <v>379</v>
      </c>
      <c r="L16" s="141">
        <v>36815</v>
      </c>
      <c r="M16" s="141">
        <v>0</v>
      </c>
      <c r="N16" s="145">
        <v>47303</v>
      </c>
      <c r="O16" s="143" t="s">
        <v>380</v>
      </c>
      <c r="P16" s="141">
        <v>25196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125</v>
      </c>
      <c r="B17" s="140" t="s">
        <v>419</v>
      </c>
      <c r="C17" s="142" t="s">
        <v>431</v>
      </c>
      <c r="D17" s="141">
        <f t="shared" si="0"/>
        <v>302333</v>
      </c>
      <c r="E17" s="141">
        <f t="shared" si="1"/>
        <v>0</v>
      </c>
      <c r="F17" s="145">
        <v>47324</v>
      </c>
      <c r="G17" s="143" t="s">
        <v>387</v>
      </c>
      <c r="H17" s="141">
        <v>205849</v>
      </c>
      <c r="I17" s="141">
        <v>0</v>
      </c>
      <c r="J17" s="145">
        <v>47325</v>
      </c>
      <c r="K17" s="143" t="s">
        <v>388</v>
      </c>
      <c r="L17" s="141">
        <v>96484</v>
      </c>
      <c r="M17" s="141">
        <v>0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125</v>
      </c>
      <c r="B18" s="140" t="s">
        <v>420</v>
      </c>
      <c r="C18" s="142" t="s">
        <v>432</v>
      </c>
      <c r="D18" s="141">
        <f t="shared" si="0"/>
        <v>836835</v>
      </c>
      <c r="E18" s="141">
        <f t="shared" si="1"/>
        <v>0</v>
      </c>
      <c r="F18" s="145">
        <v>47213</v>
      </c>
      <c r="G18" s="143" t="s">
        <v>375</v>
      </c>
      <c r="H18" s="141">
        <v>733615</v>
      </c>
      <c r="I18" s="141">
        <v>0</v>
      </c>
      <c r="J18" s="145">
        <v>47311</v>
      </c>
      <c r="K18" s="143" t="s">
        <v>383</v>
      </c>
      <c r="L18" s="141">
        <v>103220</v>
      </c>
      <c r="M18" s="141">
        <v>0</v>
      </c>
      <c r="N18" s="145"/>
      <c r="O18" s="143"/>
      <c r="P18" s="141">
        <v>0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125</v>
      </c>
      <c r="B19" s="140" t="s">
        <v>421</v>
      </c>
      <c r="C19" s="142" t="s">
        <v>433</v>
      </c>
      <c r="D19" s="141">
        <f t="shared" si="0"/>
        <v>709070</v>
      </c>
      <c r="E19" s="141">
        <f t="shared" si="1"/>
        <v>0</v>
      </c>
      <c r="F19" s="145">
        <v>47201</v>
      </c>
      <c r="G19" s="143" t="s">
        <v>367</v>
      </c>
      <c r="H19" s="141">
        <v>646327</v>
      </c>
      <c r="I19" s="141">
        <v>0</v>
      </c>
      <c r="J19" s="145">
        <v>47350</v>
      </c>
      <c r="K19" s="143" t="s">
        <v>394</v>
      </c>
      <c r="L19" s="141">
        <v>62743</v>
      </c>
      <c r="M19" s="141">
        <v>0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449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47</v>
      </c>
      <c r="M2" s="12" t="str">
        <f>IF(L2&lt;&gt;"",VLOOKUP(L2,$AK$6:$AL$52,2,FALSE),"-")</f>
        <v>沖縄県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1935580.5</v>
      </c>
      <c r="F7" s="27">
        <f aca="true" t="shared" si="1" ref="F7:F12">AF14</f>
        <v>3027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1935580.5</v>
      </c>
      <c r="AG7" s="137"/>
      <c r="AH7" s="11" t="str">
        <f>'廃棄物事業経費（市町村）'!B7</f>
        <v>47000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100</v>
      </c>
      <c r="F8" s="27">
        <f t="shared" si="1"/>
        <v>29430</v>
      </c>
      <c r="H8" s="188"/>
      <c r="I8" s="188"/>
      <c r="J8" s="182" t="s">
        <v>42</v>
      </c>
      <c r="K8" s="184"/>
      <c r="L8" s="27">
        <f t="shared" si="2"/>
        <v>3570623</v>
      </c>
      <c r="M8" s="27">
        <f t="shared" si="3"/>
        <v>20675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100</v>
      </c>
      <c r="AG8" s="137"/>
      <c r="AH8" s="11" t="str">
        <f>'廃棄物事業経費（市町村）'!B8</f>
        <v>47201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685300</v>
      </c>
      <c r="F9" s="27">
        <f t="shared" si="1"/>
        <v>3100</v>
      </c>
      <c r="H9" s="188"/>
      <c r="I9" s="188"/>
      <c r="J9" s="200" t="s">
        <v>44</v>
      </c>
      <c r="K9" s="202"/>
      <c r="L9" s="27">
        <f t="shared" si="2"/>
        <v>663200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685300</v>
      </c>
      <c r="AG9" s="137"/>
      <c r="AH9" s="11" t="str">
        <f>'廃棄物事業経費（市町村）'!B9</f>
        <v>47205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1756836</v>
      </c>
      <c r="F10" s="27">
        <f t="shared" si="1"/>
        <v>93541</v>
      </c>
      <c r="H10" s="188"/>
      <c r="I10" s="189"/>
      <c r="J10" s="200" t="s">
        <v>46</v>
      </c>
      <c r="K10" s="202"/>
      <c r="L10" s="27">
        <f t="shared" si="2"/>
        <v>8568</v>
      </c>
      <c r="M10" s="27">
        <f t="shared" si="3"/>
        <v>19322</v>
      </c>
      <c r="AC10" s="25" t="s">
        <v>45</v>
      </c>
      <c r="AD10" s="138" t="s">
        <v>62</v>
      </c>
      <c r="AE10" s="137" t="s">
        <v>66</v>
      </c>
      <c r="AF10" s="133">
        <f ca="1" t="shared" si="4"/>
        <v>1756836</v>
      </c>
      <c r="AG10" s="137"/>
      <c r="AH10" s="11" t="str">
        <f>'廃棄物事業経費（市町村）'!B10</f>
        <v>47207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5231582</v>
      </c>
      <c r="F11" s="27">
        <f t="shared" si="1"/>
        <v>508932</v>
      </c>
      <c r="H11" s="188"/>
      <c r="I11" s="191" t="s">
        <v>47</v>
      </c>
      <c r="J11" s="191"/>
      <c r="K11" s="191"/>
      <c r="L11" s="27">
        <f t="shared" si="2"/>
        <v>54548</v>
      </c>
      <c r="M11" s="27">
        <f t="shared" si="3"/>
        <v>9450</v>
      </c>
      <c r="AC11" s="25" t="s">
        <v>303</v>
      </c>
      <c r="AD11" s="138" t="s">
        <v>62</v>
      </c>
      <c r="AE11" s="137" t="s">
        <v>67</v>
      </c>
      <c r="AF11" s="133">
        <f ca="1" t="shared" si="4"/>
        <v>5231582</v>
      </c>
      <c r="AG11" s="137"/>
      <c r="AH11" s="11" t="str">
        <f>'廃棄物事業経費（市町村）'!B11</f>
        <v>47208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300545</v>
      </c>
      <c r="F12" s="27">
        <f t="shared" si="1"/>
        <v>91939</v>
      </c>
      <c r="H12" s="188"/>
      <c r="I12" s="191" t="s">
        <v>48</v>
      </c>
      <c r="J12" s="191"/>
      <c r="K12" s="191"/>
      <c r="L12" s="27">
        <f t="shared" si="2"/>
        <v>1361177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300545</v>
      </c>
      <c r="AG12" s="137"/>
      <c r="AH12" s="11" t="str">
        <f>'廃棄物事業経費（市町村）'!B12</f>
        <v>47209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9909943.5</v>
      </c>
      <c r="F13" s="28">
        <f>SUM(F7:F12)</f>
        <v>729969</v>
      </c>
      <c r="H13" s="188"/>
      <c r="I13" s="179" t="s">
        <v>32</v>
      </c>
      <c r="J13" s="194"/>
      <c r="K13" s="195"/>
      <c r="L13" s="29">
        <f>SUM(L7:L12)</f>
        <v>5658116</v>
      </c>
      <c r="M13" s="29">
        <f>SUM(M7:M12)</f>
        <v>49447</v>
      </c>
      <c r="AC13" s="25" t="s">
        <v>51</v>
      </c>
      <c r="AD13" s="138" t="s">
        <v>62</v>
      </c>
      <c r="AE13" s="137" t="s">
        <v>69</v>
      </c>
      <c r="AF13" s="133">
        <f ca="1" t="shared" si="4"/>
        <v>14114726</v>
      </c>
      <c r="AG13" s="137"/>
      <c r="AH13" s="11" t="str">
        <f>'廃棄物事業経費（市町村）'!B13</f>
        <v>47210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4678361.5</v>
      </c>
      <c r="F14" s="32">
        <f>F13-F11</f>
        <v>221037</v>
      </c>
      <c r="H14" s="189"/>
      <c r="I14" s="30"/>
      <c r="J14" s="34"/>
      <c r="K14" s="31" t="s">
        <v>50</v>
      </c>
      <c r="L14" s="33">
        <f>L13-L12</f>
        <v>4296939</v>
      </c>
      <c r="M14" s="33">
        <f>M13-M12</f>
        <v>49447</v>
      </c>
      <c r="AC14" s="25" t="s">
        <v>37</v>
      </c>
      <c r="AD14" s="138" t="s">
        <v>62</v>
      </c>
      <c r="AE14" s="137" t="s">
        <v>70</v>
      </c>
      <c r="AF14" s="133">
        <f ca="1" t="shared" si="4"/>
        <v>3027</v>
      </c>
      <c r="AG14" s="137"/>
      <c r="AH14" s="11" t="str">
        <f>'廃棄物事業経費（市町村）'!B14</f>
        <v>47211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14114726</v>
      </c>
      <c r="F15" s="27">
        <f>AF20</f>
        <v>1007467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1612637</v>
      </c>
      <c r="M15" s="27">
        <f>AF48</f>
        <v>184742</v>
      </c>
      <c r="AC15" s="25" t="s">
        <v>41</v>
      </c>
      <c r="AD15" s="138" t="s">
        <v>62</v>
      </c>
      <c r="AE15" s="137" t="s">
        <v>71</v>
      </c>
      <c r="AF15" s="133">
        <f ca="1" t="shared" si="4"/>
        <v>29430</v>
      </c>
      <c r="AG15" s="137"/>
      <c r="AH15" s="11" t="str">
        <f>'廃棄物事業経費（市町村）'!B15</f>
        <v>47212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24024669.5</v>
      </c>
      <c r="F16" s="28">
        <f>SUM(F13,F15)</f>
        <v>1737436</v>
      </c>
      <c r="H16" s="204"/>
      <c r="I16" s="188"/>
      <c r="J16" s="188" t="s">
        <v>183</v>
      </c>
      <c r="K16" s="23" t="s">
        <v>132</v>
      </c>
      <c r="L16" s="27">
        <f>AF28</f>
        <v>708550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3100</v>
      </c>
      <c r="AG16" s="137"/>
      <c r="AH16" s="11" t="str">
        <f>'廃棄物事業経費（市町村）'!B16</f>
        <v>47213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18793087.5</v>
      </c>
      <c r="F17" s="32">
        <f>SUM(F14:F15)</f>
        <v>1228504</v>
      </c>
      <c r="H17" s="204"/>
      <c r="I17" s="188"/>
      <c r="J17" s="188"/>
      <c r="K17" s="23" t="s">
        <v>133</v>
      </c>
      <c r="L17" s="27">
        <f>AF29</f>
        <v>547098</v>
      </c>
      <c r="M17" s="27">
        <f t="shared" si="5"/>
        <v>20022</v>
      </c>
      <c r="AC17" s="25" t="s">
        <v>45</v>
      </c>
      <c r="AD17" s="138" t="s">
        <v>62</v>
      </c>
      <c r="AE17" s="137" t="s">
        <v>73</v>
      </c>
      <c r="AF17" s="133">
        <f ca="1" t="shared" si="4"/>
        <v>93541</v>
      </c>
      <c r="AG17" s="137"/>
      <c r="AH17" s="11" t="str">
        <f>'廃棄物事業経費（市町村）'!B17</f>
        <v>47214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41284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508932</v>
      </c>
      <c r="AG18" s="137"/>
      <c r="AH18" s="11" t="str">
        <f>'廃棄物事業経費（市町村）'!B18</f>
        <v>47215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152904</v>
      </c>
      <c r="M19" s="27">
        <f t="shared" si="5"/>
        <v>0</v>
      </c>
      <c r="AC19" s="25" t="s">
        <v>46</v>
      </c>
      <c r="AD19" s="138" t="s">
        <v>62</v>
      </c>
      <c r="AE19" s="137" t="s">
        <v>75</v>
      </c>
      <c r="AF19" s="133">
        <f ca="1" t="shared" si="4"/>
        <v>91939</v>
      </c>
      <c r="AG19" s="137"/>
      <c r="AH19" s="11" t="str">
        <f>'廃棄物事業経費（市町村）'!B19</f>
        <v>47301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5231582</v>
      </c>
      <c r="F20" s="39">
        <f>F11</f>
        <v>508932</v>
      </c>
      <c r="H20" s="204"/>
      <c r="I20" s="188"/>
      <c r="J20" s="200" t="s">
        <v>56</v>
      </c>
      <c r="K20" s="202"/>
      <c r="L20" s="27">
        <f t="shared" si="6"/>
        <v>4019356</v>
      </c>
      <c r="M20" s="27">
        <f t="shared" si="5"/>
        <v>413979</v>
      </c>
      <c r="AC20" s="25" t="s">
        <v>51</v>
      </c>
      <c r="AD20" s="138" t="s">
        <v>62</v>
      </c>
      <c r="AE20" s="137" t="s">
        <v>76</v>
      </c>
      <c r="AF20" s="133">
        <f ca="1" t="shared" si="4"/>
        <v>1007467</v>
      </c>
      <c r="AG20" s="137"/>
      <c r="AH20" s="11" t="str">
        <f>'廃棄物事業経費（市町村）'!B20</f>
        <v>47302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5941377</v>
      </c>
      <c r="F21" s="39">
        <f>M12+M27</f>
        <v>543515</v>
      </c>
      <c r="H21" s="204"/>
      <c r="I21" s="189"/>
      <c r="J21" s="200" t="s">
        <v>57</v>
      </c>
      <c r="K21" s="202"/>
      <c r="L21" s="27">
        <f t="shared" si="6"/>
        <v>147477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47303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30684</v>
      </c>
      <c r="M22" s="27">
        <f t="shared" si="5"/>
        <v>4742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3570623</v>
      </c>
      <c r="AH22" s="11" t="str">
        <f>'廃棄物事業経費（市町村）'!B22</f>
        <v>47306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2858365</v>
      </c>
      <c r="M23" s="27">
        <f t="shared" si="5"/>
        <v>1740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663200</v>
      </c>
      <c r="AH23" s="11" t="str">
        <f>'廃棄物事業経費（市町村）'!B23</f>
        <v>47308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2225908</v>
      </c>
      <c r="M24" s="27">
        <f t="shared" si="5"/>
        <v>345210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8568</v>
      </c>
      <c r="AH24" s="11" t="str">
        <f>'廃棄物事業経費（市町村）'!B24</f>
        <v>47311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416883</v>
      </c>
      <c r="M25" s="27">
        <f t="shared" si="5"/>
        <v>49702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54548</v>
      </c>
      <c r="AH25" s="11" t="str">
        <f>'廃棄物事業経費（市町村）'!B25</f>
        <v>47313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152851</v>
      </c>
      <c r="M26" s="27">
        <f t="shared" si="5"/>
        <v>41342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1361177</v>
      </c>
      <c r="AH26" s="11" t="str">
        <f>'廃棄物事業経費（市町村）'!B26</f>
        <v>47314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4580200</v>
      </c>
      <c r="M27" s="27">
        <f t="shared" si="5"/>
        <v>543515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1612637</v>
      </c>
      <c r="AH27" s="11" t="str">
        <f>'廃棄物事業経費（市町村）'!B27</f>
        <v>47315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19693</v>
      </c>
      <c r="M28" s="27">
        <f t="shared" si="5"/>
        <v>10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708550</v>
      </c>
      <c r="AH28" s="11" t="str">
        <f>'廃棄物事業経費（市町村）'!B28</f>
        <v>47324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17513890</v>
      </c>
      <c r="M29" s="29">
        <f>SUM(M15:M28)</f>
        <v>1605004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547098</v>
      </c>
      <c r="AH29" s="11" t="str">
        <f>'廃棄物事業経費（市町村）'!B29</f>
        <v>47325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12933690</v>
      </c>
      <c r="M30" s="33">
        <f>M29-M27</f>
        <v>1061489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41284</v>
      </c>
      <c r="AH30" s="11" t="str">
        <f>'廃棄物事業経費（市町村）'!B30</f>
        <v>47326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847778</v>
      </c>
      <c r="M31" s="27">
        <f>AF62</f>
        <v>87266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152904</v>
      </c>
      <c r="AH31" s="11" t="str">
        <f>'廃棄物事業経費（市町村）'!B31</f>
        <v>47327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24019784</v>
      </c>
      <c r="M32" s="29">
        <f>SUM(M13,M29,M31)</f>
        <v>1741717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4019356</v>
      </c>
      <c r="AH32" s="11" t="str">
        <f>'廃棄物事業経費（市町村）'!B32</f>
        <v>47328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18078407</v>
      </c>
      <c r="M33" s="33">
        <f>SUM(M14,M30,M31)</f>
        <v>1198202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147477</v>
      </c>
      <c r="AH33" s="11" t="str">
        <f>'廃棄物事業経費（市町村）'!B33</f>
        <v>47329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30684</v>
      </c>
      <c r="AH34" s="11" t="str">
        <f>'廃棄物事業経費（市町村）'!B34</f>
        <v>47348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2858365</v>
      </c>
      <c r="AH35" s="11" t="str">
        <f>'廃棄物事業経費（市町村）'!B35</f>
        <v>47350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2225908</v>
      </c>
      <c r="AH36" s="11" t="str">
        <f>'廃棄物事業経費（市町村）'!B36</f>
        <v>47353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416883</v>
      </c>
      <c r="AH37" s="11" t="str">
        <f>'廃棄物事業経費（市町村）'!B37</f>
        <v>47354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152851</v>
      </c>
      <c r="AH38" s="11" t="str">
        <f>'廃棄物事業経費（市町村）'!B38</f>
        <v>47355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4580200</v>
      </c>
      <c r="AH39" s="11" t="str">
        <f>'廃棄物事業経費（市町村）'!B39</f>
        <v>47356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19693</v>
      </c>
      <c r="AH40" s="11" t="str">
        <f>'廃棄物事業経費（市町村）'!B40</f>
        <v>47357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847778</v>
      </c>
      <c r="AH41" s="11" t="str">
        <f>'廃棄物事業経費（市町村）'!B41</f>
        <v>47358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47359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20675</v>
      </c>
      <c r="AH43" s="11" t="str">
        <f>'廃棄物事業経費（市町村）'!B43</f>
        <v>47360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47361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19322</v>
      </c>
      <c r="AH45" s="11" t="str">
        <f>'廃棄物事業経費（市町村）'!B45</f>
        <v>47362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9450</v>
      </c>
      <c r="AH46" s="11" t="str">
        <f>'廃棄物事業経費（市町村）'!B46</f>
        <v>47375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 t="str">
        <f>'廃棄物事業経費（市町村）'!B47</f>
        <v>47381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184742</v>
      </c>
      <c r="AH48" s="11" t="str">
        <f>'廃棄物事業経費（市町村）'!B48</f>
        <v>47382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20022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413979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4742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1740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345210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49702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41342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543515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10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87266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2010-04-10T02:45:14Z</dcterms:modified>
  <cp:category/>
  <cp:version/>
  <cp:contentType/>
  <cp:contentStatus/>
</cp:coreProperties>
</file>