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<sst xmlns="http://schemas.openxmlformats.org/spreadsheetml/2006/main" count="2081" uniqueCount="424">
  <si>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</si>
  <si>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</si>
  <si>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</si>
  <si>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</si>
  <si>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</si>
  <si>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</si>
  <si>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</si>
  <si>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</si>
  <si>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</si>
  <si>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</si>
  <si>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</si>
  <si>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</si>
  <si>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</si>
  <si>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</si>
  <si>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</si>
  <si>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</si>
  <si>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</si>
  <si>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</si>
  <si>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</si>
  <si>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</si>
  <si>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</si>
  <si>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</si>
  <si>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</si>
  <si>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</si>
  <si>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</si>
  <si>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</si>
  <si>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</si>
  <si>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</si>
  <si>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</si>
  <si>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</si>
  <si>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</si>
  <si>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</si>
  <si>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</si>
  <si>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</si>
  <si>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</si>
  <si>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</si>
  <si>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</si>
  <si>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</si>
  <si>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</si>
  <si>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</si>
  <si>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</si>
  <si>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</si>
  <si>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</si>
  <si>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</si>
  <si>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</si>
  <si>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</si>
  <si>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</si>
  <si>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</si>
  <si>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</si>
  <si>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</si>
  <si>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</si>
  <si>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</si>
  <si>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</si>
  <si>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</si>
  <si>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</si>
  <si>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</si>
  <si>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</si>
  <si>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</si>
  <si>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</si>
  <si>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</si>
  <si>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</si>
  <si>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</si>
  <si>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</si>
  <si>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</si>
  <si>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</si>
  <si>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</si>
  <si>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</si>
  <si>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</si>
  <si>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</si>
  <si>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</si>
  <si>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</si>
  <si>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</si>
  <si>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</si>
  <si>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</si>
  <si>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</si>
  <si>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</si>
  <si>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</si>
  <si>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</si>
  <si>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</si>
  <si>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</si>
  <si>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</si>
  <si>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</si>
  <si>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</si>
  <si>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</si>
  <si>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</si>
  <si>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</si>
  <si>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</si>
  <si>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</si>
  <si>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</si>
  <si>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</si>
  <si>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</si>
  <si>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</si>
  <si>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</si>
  <si>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</si>
  <si>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</si>
  <si>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</si>
  <si>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</si>
  <si>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</si>
  <si>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</si>
  <si>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</si>
  <si>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</si>
  <si>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</si>
  <si>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</si>
  <si>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</si>
  <si>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</si>
  <si>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</si>
  <si>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</si>
  <si>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</si>
  <si>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</si>
  <si>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</si>
  <si>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</si>
  <si>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</si>
  <si>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</si>
  <si>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</si>
  <si>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</si>
  <si>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</si>
  <si>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</si>
  <si>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</si>
  <si>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</si>
  <si>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</si>
  <si>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</si>
  <si>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</si>
  <si>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</si>
  <si>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</si>
  <si>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</si>
  <si>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</si>
  <si>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</si>
  <si>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</si>
  <si>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</si>
  <si>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</si>
  <si>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</si>
  <si>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</si>
  <si>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</si>
  <si>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</si>
  <si>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</si>
  <si>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</si>
  <si>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</si>
  <si>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</si>
  <si>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</si>
  <si>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</si>
  <si>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</si>
  <si>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</si>
  <si>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</si>
  <si>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</si>
  <si>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</si>
  <si>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</si>
  <si>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</si>
  <si>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</si>
  <si>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</si>
  <si>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</si>
  <si>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</si>
  <si>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</si>
  <si>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</si>
  <si>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</si>
  <si>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</si>
  <si>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</si>
  <si>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</si>
  <si>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</si>
  <si>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</si>
  <si>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</si>
  <si>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</si>
  <si>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</si>
  <si>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</si>
  <si>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</si>
  <si>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</si>
  <si>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</si>
  <si>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</si>
  <si>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</si>
  <si>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</si>
  <si>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</si>
  <si>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</si>
  <si>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</si>
  <si>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</si>
  <si>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</si>
  <si>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</si>
  <si>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</si>
  <si>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</si>
  <si>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</si>
  <si>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</si>
  <si>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</si>
  <si>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</si>
  <si>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</si>
  <si>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</si>
  <si>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</si>
  <si>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</si>
  <si>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</si>
  <si>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</si>
  <si>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</si>
  <si>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</si>
  <si>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</si>
  <si>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</si>
  <si>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</si>
  <si>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</si>
  <si>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</si>
  <si>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</si>
  <si>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</si>
  <si>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</si>
  <si>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</si>
  <si>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</si>
  <si>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</si>
  <si>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</si>
  <si>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</si>
  <si>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</si>
  <si>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</si>
  <si>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</si>
  <si>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</si>
  <si>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</si>
  <si>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</si>
  <si>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</si>
  <si>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</si>
  <si>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</si>
  <si>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</si>
  <si>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</si>
  <si>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</si>
  <si>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</si>
  <si>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</si>
  <si>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</si>
  <si>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</si>
  <si>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</si>
  <si>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</si>
  <si>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</si>
  <si>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</si>
  <si>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</si>
  <si>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</si>
  <si>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</si>
  <si>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</si>
  <si>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</si>
  <si>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</si>
  <si>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</si>
  <si>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</si>
  <si>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</si>
  <si>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</si>
  <si>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</si>
  <si>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</si>
  <si>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</si>
  <si>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</si>
  <si>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</si>
  <si>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</si>
  <si>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</si>
  <si>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</si>
  <si>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</si>
  <si>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</si>
  <si>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</si>
  <si>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</si>
  <si>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</si>
  <si>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</si>
  <si>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</si>
  <si>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</si>
  <si>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</si>
  <si>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</si>
  <si>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</si>
  <si>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</si>
  <si>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</si>
  <si>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</si>
  <si>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</si>
  <si>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</si>
  <si>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</si>
  <si>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</si>
  <si>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</si>
  <si>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</si>
  <si>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</si>
  <si>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</si>
  <si>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</si>
  <si>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</si>
  <si>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</si>
  <si>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</si>
  <si>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</si>
  <si>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</si>
  <si>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</si>
  <si>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</si>
  <si>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</si>
  <si>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</si>
  <si>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</si>
  <si>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</si>
  <si>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</si>
  <si>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</si>
  <si>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</si>
  <si>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</si>
  <si>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</si>
  <si>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</si>
  <si>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</si>
  <si>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</si>
  <si>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</si>
  <si>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</si>
  <si>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</si>
  <si>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</si>
  <si>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</si>
  <si>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</si>
  <si>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</si>
  <si>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</si>
  <si>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</si>
  <si>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</si>
  <si>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</si>
  <si>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</si>
  <si>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</si>
  <si>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</si>
  <si>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</si>
  <si>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</si>
  <si>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</si>
  <si>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</si>
  <si>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</si>
  <si>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</si>
  <si>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</si>
  <si>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</si>
  <si>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</si>
  <si>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</si>
  <si>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</si>
  <si>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</si>
  <si>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</si>
  <si>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</si>
  <si>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</si>
  <si>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</si>
  <si>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</si>
  <si>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</si>
  <si>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</si>
  <si>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</si>
  <si>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</si>
  <si>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</si>
  <si>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</si>
  <si>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</si>
  <si>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</si>
  <si>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</si>
  <si>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</si>
  <si>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</si>
  <si>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</si>
  <si>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</si>
  <si>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</si>
  <si>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</si>
  <si>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</si>
  <si>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</si>
  <si>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</si>
  <si>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</si>
  <si>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</si>
  <si>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</si>
  <si>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</si>
  <si>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45301</t>
  </si>
  <si>
    <t>45341</t>
  </si>
  <si>
    <t>45361</t>
  </si>
  <si>
    <t>45362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</si>
  <si>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</si>
  <si>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</si>
  <si>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</si>
  <si>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</si>
  <si>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</si>
  <si>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</si>
  <si>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</si>
  <si>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</si>
  <si>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</si>
  <si>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</si>
  <si>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</si>
  <si>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</si>
  <si>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</si>
  <si>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</si>
  <si>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</si>
  <si>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</si>
  <si>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</si>
  <si>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</si>
  <si>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</si>
  <si>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</si>
  <si>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</si>
  <si>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</si>
  <si>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</si>
  <si>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</si>
  <si>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</si>
  <si>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</si>
  <si>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</si>
  <si>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</si>
  <si>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</si>
  <si>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</si>
  <si>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</si>
  <si>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</si>
  <si>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</si>
  <si>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</si>
  <si>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</si>
  <si>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</si>
  <si>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</si>
  <si>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</si>
  <si>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</si>
  <si>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</si>
  <si>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</si>
  <si>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</si>
  <si>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</si>
  <si>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45000</t>
  </si>
  <si>
    <t>合計</t>
  </si>
  <si>
    <t>45811</t>
  </si>
  <si>
    <t>45812</t>
  </si>
  <si>
    <t>45814</t>
  </si>
  <si>
    <t>45820</t>
  </si>
  <si>
    <t>45825</t>
  </si>
  <si>
    <t>45832</t>
  </si>
  <si>
    <t>45833</t>
  </si>
  <si>
    <t>45836</t>
  </si>
  <si>
    <t>45837</t>
  </si>
  <si>
    <t>45838</t>
  </si>
  <si>
    <t>45844</t>
  </si>
  <si>
    <t>高鍋・木城衛生組合</t>
  </si>
  <si>
    <t>川南・都農衛生組合</t>
  </si>
  <si>
    <t>宮崎県中部地区衛生組合</t>
  </si>
  <si>
    <t>日南地区衛生センター管理組合(廃止)</t>
  </si>
  <si>
    <t>西臼杵郡衛生組合</t>
  </si>
  <si>
    <t>入郷地区衛生組合</t>
  </si>
  <si>
    <t>日南串間広域不燃物処理組合</t>
  </si>
  <si>
    <t>西都児湯環境整備事務組合</t>
  </si>
  <si>
    <t>霧島美化センター事務組合</t>
  </si>
  <si>
    <t>小林野尻高原衛生事業事務組合</t>
  </si>
  <si>
    <t>日向東臼杵南部広域連合</t>
  </si>
  <si>
    <t>中部地区衛生組合</t>
  </si>
  <si>
    <t>日南地区衛生センター管理組合</t>
  </si>
  <si>
    <t>小林高原野尻衛生事業事務組合</t>
  </si>
  <si>
    <t>小林市野尻町高原町衛生事業事務組合</t>
  </si>
  <si>
    <t>西都児湯環境整備組合</t>
  </si>
  <si>
    <t>西都児湯環境整備</t>
  </si>
  <si>
    <t>霧島美化センター</t>
  </si>
  <si>
    <t>高鍋木城衛生組合</t>
  </si>
  <si>
    <t>川南都農衛生組合</t>
  </si>
  <si>
    <t/>
  </si>
  <si>
    <t>北郷町</t>
  </si>
  <si>
    <t>南郷町</t>
  </si>
  <si>
    <t>宮崎県</t>
  </si>
  <si>
    <t>45000</t>
  </si>
  <si>
    <t>合計</t>
  </si>
  <si>
    <t>宮崎県</t>
  </si>
  <si>
    <t>45000</t>
  </si>
  <si>
    <t>45000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</si>
</sst>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418</v>
      </c>
      <c r="B7" s="140" t="s">
        <v>419</v>
      </c>
      <c r="C7" s="139" t="s">
        <v>420</v>
      </c>
      <c r="D7" s="141">
        <f aca="true" t="shared" si="0" ref="D7:AI7">SUM(D8:D35)</f>
        <v>18060942</v>
      </c>
      <c r="E7" s="141">
        <f t="shared" si="0"/>
        <v>3699291</v>
      </c>
      <c r="F7" s="141">
        <f t="shared" si="0"/>
        <v>1225647</v>
      </c>
      <c r="G7" s="141">
        <f t="shared" si="0"/>
        <v>0</v>
      </c>
      <c r="H7" s="141">
        <f t="shared" si="0"/>
        <v>165100</v>
      </c>
      <c r="I7" s="141">
        <f t="shared" si="0"/>
        <v>818464</v>
      </c>
      <c r="J7" s="141">
        <f t="shared" si="0"/>
        <v>0</v>
      </c>
      <c r="K7" s="141">
        <f t="shared" si="0"/>
        <v>1490080</v>
      </c>
      <c r="L7" s="141">
        <f t="shared" si="0"/>
        <v>14361651</v>
      </c>
      <c r="M7" s="141">
        <f t="shared" si="0"/>
        <v>2756602</v>
      </c>
      <c r="N7" s="141">
        <f t="shared" si="0"/>
        <v>299893</v>
      </c>
      <c r="O7" s="141">
        <f t="shared" si="0"/>
        <v>14050</v>
      </c>
      <c r="P7" s="141">
        <f t="shared" si="0"/>
        <v>14492</v>
      </c>
      <c r="Q7" s="141">
        <f t="shared" si="0"/>
        <v>0</v>
      </c>
      <c r="R7" s="141">
        <f t="shared" si="0"/>
        <v>249938</v>
      </c>
      <c r="S7" s="141">
        <f t="shared" si="0"/>
        <v>0</v>
      </c>
      <c r="T7" s="141">
        <f t="shared" si="0"/>
        <v>21413</v>
      </c>
      <c r="U7" s="141">
        <f t="shared" si="0"/>
        <v>2456709</v>
      </c>
      <c r="V7" s="141">
        <f t="shared" si="0"/>
        <v>20817544</v>
      </c>
      <c r="W7" s="141">
        <f t="shared" si="0"/>
        <v>3999184</v>
      </c>
      <c r="X7" s="141">
        <f t="shared" si="0"/>
        <v>1239697</v>
      </c>
      <c r="Y7" s="141">
        <f t="shared" si="0"/>
        <v>14492</v>
      </c>
      <c r="Z7" s="141">
        <f t="shared" si="0"/>
        <v>165100</v>
      </c>
      <c r="AA7" s="141">
        <f t="shared" si="0"/>
        <v>1068402</v>
      </c>
      <c r="AB7" s="141">
        <f t="shared" si="0"/>
        <v>0</v>
      </c>
      <c r="AC7" s="141">
        <f t="shared" si="0"/>
        <v>1511493</v>
      </c>
      <c r="AD7" s="141">
        <f t="shared" si="0"/>
        <v>16818360</v>
      </c>
      <c r="AE7" s="141">
        <f t="shared" si="0"/>
        <v>5648856</v>
      </c>
      <c r="AF7" s="141">
        <f t="shared" si="0"/>
        <v>5595290</v>
      </c>
      <c r="AG7" s="141">
        <f t="shared" si="0"/>
        <v>0</v>
      </c>
      <c r="AH7" s="141">
        <f t="shared" si="0"/>
        <v>5338905</v>
      </c>
      <c r="AI7" s="141">
        <f t="shared" si="0"/>
        <v>249943</v>
      </c>
      <c r="AJ7" s="141">
        <f aca="true" t="shared" si="1" ref="AJ7:BO7">SUM(AJ8:AJ35)</f>
        <v>6442</v>
      </c>
      <c r="AK7" s="141">
        <f t="shared" si="1"/>
        <v>53566</v>
      </c>
      <c r="AL7" s="141">
        <f t="shared" si="1"/>
        <v>184853</v>
      </c>
      <c r="AM7" s="141">
        <f t="shared" si="1"/>
        <v>10161503</v>
      </c>
      <c r="AN7" s="141">
        <f t="shared" si="1"/>
        <v>3134171</v>
      </c>
      <c r="AO7" s="141">
        <f t="shared" si="1"/>
        <v>722924</v>
      </c>
      <c r="AP7" s="141">
        <f t="shared" si="1"/>
        <v>1941312</v>
      </c>
      <c r="AQ7" s="141">
        <f t="shared" si="1"/>
        <v>400589</v>
      </c>
      <c r="AR7" s="141">
        <f t="shared" si="1"/>
        <v>69346</v>
      </c>
      <c r="AS7" s="141">
        <f t="shared" si="1"/>
        <v>1190396</v>
      </c>
      <c r="AT7" s="141">
        <f t="shared" si="1"/>
        <v>469454</v>
      </c>
      <c r="AU7" s="141">
        <f t="shared" si="1"/>
        <v>588095</v>
      </c>
      <c r="AV7" s="141">
        <f t="shared" si="1"/>
        <v>132847</v>
      </c>
      <c r="AW7" s="141">
        <f t="shared" si="1"/>
        <v>44859</v>
      </c>
      <c r="AX7" s="141">
        <f t="shared" si="1"/>
        <v>5791082</v>
      </c>
      <c r="AY7" s="141">
        <f t="shared" si="1"/>
        <v>2466721</v>
      </c>
      <c r="AZ7" s="141">
        <f t="shared" si="1"/>
        <v>2750054</v>
      </c>
      <c r="BA7" s="141">
        <f t="shared" si="1"/>
        <v>435986</v>
      </c>
      <c r="BB7" s="141">
        <f t="shared" si="1"/>
        <v>138321</v>
      </c>
      <c r="BC7" s="141">
        <f t="shared" si="1"/>
        <v>1178070</v>
      </c>
      <c r="BD7" s="141">
        <f t="shared" si="1"/>
        <v>995</v>
      </c>
      <c r="BE7" s="141">
        <f t="shared" si="1"/>
        <v>937816</v>
      </c>
      <c r="BF7" s="141">
        <f t="shared" si="1"/>
        <v>16748175</v>
      </c>
      <c r="BG7" s="141">
        <f t="shared" si="1"/>
        <v>347</v>
      </c>
      <c r="BH7" s="141">
        <f t="shared" si="1"/>
        <v>347</v>
      </c>
      <c r="BI7" s="141">
        <f t="shared" si="1"/>
        <v>0</v>
      </c>
      <c r="BJ7" s="141">
        <f t="shared" si="1"/>
        <v>347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1624368</v>
      </c>
      <c r="BP7" s="141">
        <f aca="true" t="shared" si="2" ref="BP7:CU7">SUM(BP8:BP35)</f>
        <v>178416</v>
      </c>
      <c r="BQ7" s="141">
        <f t="shared" si="2"/>
        <v>82766</v>
      </c>
      <c r="BR7" s="141">
        <f t="shared" si="2"/>
        <v>3171</v>
      </c>
      <c r="BS7" s="141">
        <f t="shared" si="2"/>
        <v>92479</v>
      </c>
      <c r="BT7" s="141">
        <f t="shared" si="2"/>
        <v>0</v>
      </c>
      <c r="BU7" s="141">
        <f t="shared" si="2"/>
        <v>531355</v>
      </c>
      <c r="BV7" s="141">
        <f t="shared" si="2"/>
        <v>4027</v>
      </c>
      <c r="BW7" s="141">
        <f t="shared" si="2"/>
        <v>527328</v>
      </c>
      <c r="BX7" s="141">
        <f t="shared" si="2"/>
        <v>0</v>
      </c>
      <c r="BY7" s="141">
        <f t="shared" si="2"/>
        <v>0</v>
      </c>
      <c r="BZ7" s="141">
        <f t="shared" si="2"/>
        <v>914057</v>
      </c>
      <c r="CA7" s="141">
        <f t="shared" si="2"/>
        <v>394513</v>
      </c>
      <c r="CB7" s="141">
        <f t="shared" si="2"/>
        <v>408850</v>
      </c>
      <c r="CC7" s="141">
        <f t="shared" si="2"/>
        <v>39807</v>
      </c>
      <c r="CD7" s="141">
        <f t="shared" si="2"/>
        <v>70887</v>
      </c>
      <c r="CE7" s="141">
        <f t="shared" si="2"/>
        <v>878601</v>
      </c>
      <c r="CF7" s="141">
        <f t="shared" si="2"/>
        <v>540</v>
      </c>
      <c r="CG7" s="141">
        <f t="shared" si="2"/>
        <v>253286</v>
      </c>
      <c r="CH7" s="141">
        <f t="shared" si="2"/>
        <v>1878001</v>
      </c>
      <c r="CI7" s="141">
        <f t="shared" si="2"/>
        <v>5649203</v>
      </c>
      <c r="CJ7" s="141">
        <f t="shared" si="2"/>
        <v>5595637</v>
      </c>
      <c r="CK7" s="141">
        <f t="shared" si="2"/>
        <v>0</v>
      </c>
      <c r="CL7" s="141">
        <f t="shared" si="2"/>
        <v>5339252</v>
      </c>
      <c r="CM7" s="141">
        <f t="shared" si="2"/>
        <v>249943</v>
      </c>
      <c r="CN7" s="141">
        <f t="shared" si="2"/>
        <v>6442</v>
      </c>
      <c r="CO7" s="141">
        <f t="shared" si="2"/>
        <v>53566</v>
      </c>
      <c r="CP7" s="141">
        <f t="shared" si="2"/>
        <v>184853</v>
      </c>
      <c r="CQ7" s="141">
        <f t="shared" si="2"/>
        <v>11785871</v>
      </c>
      <c r="CR7" s="141">
        <f t="shared" si="2"/>
        <v>3312587</v>
      </c>
      <c r="CS7" s="141">
        <f t="shared" si="2"/>
        <v>805690</v>
      </c>
      <c r="CT7" s="141">
        <f t="shared" si="2"/>
        <v>1944483</v>
      </c>
      <c r="CU7" s="141">
        <f t="shared" si="2"/>
        <v>493068</v>
      </c>
      <c r="CV7" s="141">
        <f aca="true" t="shared" si="3" ref="CV7:DJ7">SUM(CV8:CV35)</f>
        <v>69346</v>
      </c>
      <c r="CW7" s="141">
        <f t="shared" si="3"/>
        <v>1721751</v>
      </c>
      <c r="CX7" s="141">
        <f t="shared" si="3"/>
        <v>473481</v>
      </c>
      <c r="CY7" s="141">
        <f t="shared" si="3"/>
        <v>1115423</v>
      </c>
      <c r="CZ7" s="141">
        <f t="shared" si="3"/>
        <v>132847</v>
      </c>
      <c r="DA7" s="141">
        <f t="shared" si="3"/>
        <v>44859</v>
      </c>
      <c r="DB7" s="141">
        <f t="shared" si="3"/>
        <v>6705139</v>
      </c>
      <c r="DC7" s="141">
        <f t="shared" si="3"/>
        <v>2861234</v>
      </c>
      <c r="DD7" s="141">
        <f t="shared" si="3"/>
        <v>3158904</v>
      </c>
      <c r="DE7" s="141">
        <f t="shared" si="3"/>
        <v>475793</v>
      </c>
      <c r="DF7" s="141">
        <f t="shared" si="3"/>
        <v>209208</v>
      </c>
      <c r="DG7" s="141">
        <f t="shared" si="3"/>
        <v>2056671</v>
      </c>
      <c r="DH7" s="141">
        <f t="shared" si="3"/>
        <v>1535</v>
      </c>
      <c r="DI7" s="141">
        <f t="shared" si="3"/>
        <v>1191102</v>
      </c>
      <c r="DJ7" s="141">
        <f t="shared" si="3"/>
        <v>18626176</v>
      </c>
    </row>
    <row r="8" spans="1:114" ht="12" customHeight="1">
      <c r="A8" s="142" t="s">
        <v>123</v>
      </c>
      <c r="B8" s="140" t="s">
        <v>326</v>
      </c>
      <c r="C8" s="142" t="s">
        <v>354</v>
      </c>
      <c r="D8" s="141">
        <f>SUM(E8,+L8)</f>
        <v>4312813</v>
      </c>
      <c r="E8" s="141">
        <f>SUM(F8:I8)+K8</f>
        <v>912053</v>
      </c>
      <c r="F8" s="141">
        <v>0</v>
      </c>
      <c r="G8" s="141">
        <v>0</v>
      </c>
      <c r="H8" s="141">
        <v>0</v>
      </c>
      <c r="I8" s="141">
        <v>532209</v>
      </c>
      <c r="J8" s="141"/>
      <c r="K8" s="141">
        <v>379844</v>
      </c>
      <c r="L8" s="141">
        <v>3400760</v>
      </c>
      <c r="M8" s="141">
        <f>SUM(N8,+U8)</f>
        <v>834696</v>
      </c>
      <c r="N8" s="141">
        <f>SUM(O8:R8)+T8</f>
        <v>141050</v>
      </c>
      <c r="O8" s="141">
        <v>0</v>
      </c>
      <c r="P8" s="141">
        <v>0</v>
      </c>
      <c r="Q8" s="141">
        <v>0</v>
      </c>
      <c r="R8" s="141">
        <v>140599</v>
      </c>
      <c r="S8" s="141"/>
      <c r="T8" s="141">
        <v>451</v>
      </c>
      <c r="U8" s="141">
        <v>693646</v>
      </c>
      <c r="V8" s="141">
        <f aca="true" t="shared" si="4" ref="V8:AD8">+SUM(D8,M8)</f>
        <v>5147509</v>
      </c>
      <c r="W8" s="141">
        <f t="shared" si="4"/>
        <v>1053103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672808</v>
      </c>
      <c r="AB8" s="141">
        <f t="shared" si="4"/>
        <v>0</v>
      </c>
      <c r="AC8" s="141">
        <f t="shared" si="4"/>
        <v>380295</v>
      </c>
      <c r="AD8" s="141">
        <f t="shared" si="4"/>
        <v>4094406</v>
      </c>
      <c r="AE8" s="141">
        <f>SUM(AF8,+AK8)</f>
        <v>6442</v>
      </c>
      <c r="AF8" s="141">
        <f>SUM(AG8:AJ8)</f>
        <v>6442</v>
      </c>
      <c r="AG8" s="141">
        <v>0</v>
      </c>
      <c r="AH8" s="141">
        <v>0</v>
      </c>
      <c r="AI8" s="141">
        <v>0</v>
      </c>
      <c r="AJ8" s="141">
        <v>6442</v>
      </c>
      <c r="AK8" s="141">
        <v>0</v>
      </c>
      <c r="AL8" s="141">
        <v>0</v>
      </c>
      <c r="AM8" s="141">
        <f>SUM(AN8,AS8,AW8,AX8,BD8)</f>
        <v>3915558</v>
      </c>
      <c r="AN8" s="141">
        <f>SUM(AO8:AR8)</f>
        <v>1212136</v>
      </c>
      <c r="AO8" s="141">
        <v>229904</v>
      </c>
      <c r="AP8" s="141">
        <v>941437</v>
      </c>
      <c r="AQ8" s="141">
        <v>24477</v>
      </c>
      <c r="AR8" s="141">
        <v>16318</v>
      </c>
      <c r="AS8" s="141">
        <f>SUM(AT8:AV8)</f>
        <v>188674</v>
      </c>
      <c r="AT8" s="141">
        <v>188674</v>
      </c>
      <c r="AU8" s="141">
        <v>0</v>
      </c>
      <c r="AV8" s="141">
        <v>0</v>
      </c>
      <c r="AW8" s="141">
        <v>10010</v>
      </c>
      <c r="AX8" s="141">
        <f>SUM(AY8:BB8)</f>
        <v>2504738</v>
      </c>
      <c r="AY8" s="141">
        <v>836464</v>
      </c>
      <c r="AZ8" s="141">
        <v>1458352</v>
      </c>
      <c r="BA8" s="141">
        <v>209922</v>
      </c>
      <c r="BB8" s="141">
        <v>0</v>
      </c>
      <c r="BC8" s="141">
        <v>61833</v>
      </c>
      <c r="BD8" s="141">
        <v>0</v>
      </c>
      <c r="BE8" s="141">
        <v>328980</v>
      </c>
      <c r="BF8" s="141">
        <f>SUM(AE8,+AM8,+BE8)</f>
        <v>4250980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521215</v>
      </c>
      <c r="BP8" s="141">
        <f>SUM(BQ8:BT8)</f>
        <v>40192</v>
      </c>
      <c r="BQ8" s="141">
        <v>23874</v>
      </c>
      <c r="BR8" s="141">
        <v>0</v>
      </c>
      <c r="BS8" s="141">
        <v>16318</v>
      </c>
      <c r="BT8" s="141">
        <v>0</v>
      </c>
      <c r="BU8" s="141">
        <f>SUM(BV8:BX8)</f>
        <v>157073</v>
      </c>
      <c r="BV8" s="141">
        <v>0</v>
      </c>
      <c r="BW8" s="141">
        <v>157073</v>
      </c>
      <c r="BX8" s="141">
        <v>0</v>
      </c>
      <c r="BY8" s="141">
        <v>0</v>
      </c>
      <c r="BZ8" s="141">
        <f>SUM(CA8:CD8)</f>
        <v>323950</v>
      </c>
      <c r="CA8" s="141">
        <v>217374</v>
      </c>
      <c r="CB8" s="141">
        <v>106576</v>
      </c>
      <c r="CC8" s="141">
        <v>0</v>
      </c>
      <c r="CD8" s="141">
        <v>0</v>
      </c>
      <c r="CE8" s="141">
        <v>71272</v>
      </c>
      <c r="CF8" s="141">
        <v>0</v>
      </c>
      <c r="CG8" s="141">
        <v>242209</v>
      </c>
      <c r="CH8" s="141">
        <f>SUM(BG8,+BO8,+CG8)</f>
        <v>763424</v>
      </c>
      <c r="CI8" s="141">
        <f aca="true" t="shared" si="5" ref="CI8:DJ8">SUM(AE8,+BG8)</f>
        <v>6442</v>
      </c>
      <c r="CJ8" s="141">
        <f t="shared" si="5"/>
        <v>6442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6442</v>
      </c>
      <c r="CO8" s="141">
        <f t="shared" si="5"/>
        <v>0</v>
      </c>
      <c r="CP8" s="141">
        <f t="shared" si="5"/>
        <v>0</v>
      </c>
      <c r="CQ8" s="141">
        <f t="shared" si="5"/>
        <v>4436773</v>
      </c>
      <c r="CR8" s="141">
        <f t="shared" si="5"/>
        <v>1252328</v>
      </c>
      <c r="CS8" s="141">
        <f t="shared" si="5"/>
        <v>253778</v>
      </c>
      <c r="CT8" s="141">
        <f t="shared" si="5"/>
        <v>941437</v>
      </c>
      <c r="CU8" s="141">
        <f t="shared" si="5"/>
        <v>40795</v>
      </c>
      <c r="CV8" s="141">
        <f t="shared" si="5"/>
        <v>16318</v>
      </c>
      <c r="CW8" s="141">
        <f t="shared" si="5"/>
        <v>345747</v>
      </c>
      <c r="CX8" s="141">
        <f t="shared" si="5"/>
        <v>188674</v>
      </c>
      <c r="CY8" s="141">
        <f t="shared" si="5"/>
        <v>157073</v>
      </c>
      <c r="CZ8" s="141">
        <f t="shared" si="5"/>
        <v>0</v>
      </c>
      <c r="DA8" s="141">
        <f t="shared" si="5"/>
        <v>10010</v>
      </c>
      <c r="DB8" s="141">
        <f t="shared" si="5"/>
        <v>2828688</v>
      </c>
      <c r="DC8" s="141">
        <f t="shared" si="5"/>
        <v>1053838</v>
      </c>
      <c r="DD8" s="141">
        <f t="shared" si="5"/>
        <v>1564928</v>
      </c>
      <c r="DE8" s="141">
        <f t="shared" si="5"/>
        <v>209922</v>
      </c>
      <c r="DF8" s="141">
        <f t="shared" si="5"/>
        <v>0</v>
      </c>
      <c r="DG8" s="141">
        <f t="shared" si="5"/>
        <v>133105</v>
      </c>
      <c r="DH8" s="141">
        <f t="shared" si="5"/>
        <v>0</v>
      </c>
      <c r="DI8" s="141">
        <f t="shared" si="5"/>
        <v>571189</v>
      </c>
      <c r="DJ8" s="141">
        <f t="shared" si="5"/>
        <v>5014404</v>
      </c>
    </row>
    <row r="9" spans="1:114" ht="12" customHeight="1">
      <c r="A9" s="142" t="s">
        <v>123</v>
      </c>
      <c r="B9" s="140" t="s">
        <v>327</v>
      </c>
      <c r="C9" s="142" t="s">
        <v>355</v>
      </c>
      <c r="D9" s="141">
        <f aca="true" t="shared" si="6" ref="D9:D35">SUM(E9,+L9)</f>
        <v>1920212</v>
      </c>
      <c r="E9" s="141">
        <f aca="true" t="shared" si="7" ref="E9:E35">SUM(F9:I9)+K9</f>
        <v>514336</v>
      </c>
      <c r="F9" s="141">
        <v>12464</v>
      </c>
      <c r="G9" s="141">
        <v>0</v>
      </c>
      <c r="H9" s="141">
        <v>146000</v>
      </c>
      <c r="I9" s="141">
        <v>22643</v>
      </c>
      <c r="J9" s="141"/>
      <c r="K9" s="141">
        <v>333229</v>
      </c>
      <c r="L9" s="141">
        <v>1405876</v>
      </c>
      <c r="M9" s="141">
        <f aca="true" t="shared" si="8" ref="M9:M35">SUM(N9,+U9)</f>
        <v>226940</v>
      </c>
      <c r="N9" s="141">
        <f aca="true" t="shared" si="9" ref="N9:N35">SUM(O9:R9)+T9</f>
        <v>230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230</v>
      </c>
      <c r="U9" s="141">
        <v>226710</v>
      </c>
      <c r="V9" s="141">
        <f aca="true" t="shared" si="10" ref="V9:V35">+SUM(D9,M9)</f>
        <v>2147152</v>
      </c>
      <c r="W9" s="141">
        <f aca="true" t="shared" si="11" ref="W9:W35">+SUM(E9,N9)</f>
        <v>514566</v>
      </c>
      <c r="X9" s="141">
        <f aca="true" t="shared" si="12" ref="X9:X35">+SUM(F9,O9)</f>
        <v>12464</v>
      </c>
      <c r="Y9" s="141">
        <f aca="true" t="shared" si="13" ref="Y9:Y35">+SUM(G9,P9)</f>
        <v>0</v>
      </c>
      <c r="Z9" s="141">
        <f aca="true" t="shared" si="14" ref="Z9:Z35">+SUM(H9,Q9)</f>
        <v>146000</v>
      </c>
      <c r="AA9" s="141">
        <f aca="true" t="shared" si="15" ref="AA9:AA35">+SUM(I9,R9)</f>
        <v>22643</v>
      </c>
      <c r="AB9" s="141">
        <f aca="true" t="shared" si="16" ref="AB9:AB35">+SUM(J9,S9)</f>
        <v>0</v>
      </c>
      <c r="AC9" s="141">
        <f aca="true" t="shared" si="17" ref="AC9:AC35">+SUM(K9,T9)</f>
        <v>333459</v>
      </c>
      <c r="AD9" s="141">
        <f aca="true" t="shared" si="18" ref="AD9:AD35">+SUM(L9,U9)</f>
        <v>1632586</v>
      </c>
      <c r="AE9" s="141">
        <f aca="true" t="shared" si="19" ref="AE9:AE35">SUM(AF9,+AK9)</f>
        <v>234011</v>
      </c>
      <c r="AF9" s="141">
        <f aca="true" t="shared" si="20" ref="AF9:AF35">SUM(AG9:AJ9)</f>
        <v>180445</v>
      </c>
      <c r="AG9" s="141">
        <v>0</v>
      </c>
      <c r="AH9" s="141">
        <v>5120</v>
      </c>
      <c r="AI9" s="141">
        <v>175325</v>
      </c>
      <c r="AJ9" s="141">
        <v>0</v>
      </c>
      <c r="AK9" s="141">
        <v>53566</v>
      </c>
      <c r="AL9" s="141">
        <v>0</v>
      </c>
      <c r="AM9" s="141">
        <f aca="true" t="shared" si="21" ref="AM9:AM35">SUM(AN9,AS9,AW9,AX9,BD9)</f>
        <v>1686201</v>
      </c>
      <c r="AN9" s="141">
        <f aca="true" t="shared" si="22" ref="AN9:AN35">SUM(AO9:AR9)</f>
        <v>611716</v>
      </c>
      <c r="AO9" s="141">
        <v>154005</v>
      </c>
      <c r="AP9" s="141">
        <v>268329</v>
      </c>
      <c r="AQ9" s="141">
        <v>189382</v>
      </c>
      <c r="AR9" s="141">
        <v>0</v>
      </c>
      <c r="AS9" s="141">
        <f aca="true" t="shared" si="23" ref="AS9:AS35">SUM(AT9:AV9)</f>
        <v>456978</v>
      </c>
      <c r="AT9" s="141">
        <v>137346</v>
      </c>
      <c r="AU9" s="141">
        <v>265364</v>
      </c>
      <c r="AV9" s="141">
        <v>54268</v>
      </c>
      <c r="AW9" s="141">
        <v>0</v>
      </c>
      <c r="AX9" s="141">
        <f aca="true" t="shared" si="24" ref="AX9:AX35">SUM(AY9:BB9)</f>
        <v>617507</v>
      </c>
      <c r="AY9" s="141">
        <v>274371</v>
      </c>
      <c r="AZ9" s="141">
        <v>222597</v>
      </c>
      <c r="BA9" s="141">
        <v>55864</v>
      </c>
      <c r="BB9" s="141">
        <v>64675</v>
      </c>
      <c r="BC9" s="141">
        <v>0</v>
      </c>
      <c r="BD9" s="141">
        <v>0</v>
      </c>
      <c r="BE9" s="141">
        <v>0</v>
      </c>
      <c r="BF9" s="141">
        <f aca="true" t="shared" si="25" ref="BF9:BF35">SUM(AE9,+AM9,+BE9)</f>
        <v>1920212</v>
      </c>
      <c r="BG9" s="141">
        <f aca="true" t="shared" si="26" ref="BG9:BG35">SUM(BH9,+BM9)</f>
        <v>0</v>
      </c>
      <c r="BH9" s="141">
        <f aca="true" t="shared" si="27" ref="BH9:BH35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35">SUM(BP9,BU9,BY9,BZ9,CF9)</f>
        <v>226940</v>
      </c>
      <c r="BP9" s="141">
        <f aca="true" t="shared" si="29" ref="BP9:BP35">SUM(BQ9:BT9)</f>
        <v>6773</v>
      </c>
      <c r="BQ9" s="141">
        <v>6773</v>
      </c>
      <c r="BR9" s="141">
        <v>0</v>
      </c>
      <c r="BS9" s="141">
        <v>0</v>
      </c>
      <c r="BT9" s="141">
        <v>0</v>
      </c>
      <c r="BU9" s="141">
        <f aca="true" t="shared" si="30" ref="BU9:BU35">SUM(BV9:BX9)</f>
        <v>74776</v>
      </c>
      <c r="BV9" s="141">
        <v>0</v>
      </c>
      <c r="BW9" s="141">
        <v>74776</v>
      </c>
      <c r="BX9" s="141">
        <v>0</v>
      </c>
      <c r="BY9" s="141">
        <v>0</v>
      </c>
      <c r="BZ9" s="141">
        <f aca="true" t="shared" si="31" ref="BZ9:BZ35">SUM(CA9:CD9)</f>
        <v>145391</v>
      </c>
      <c r="CA9" s="141">
        <v>0</v>
      </c>
      <c r="CB9" s="141">
        <v>136405</v>
      </c>
      <c r="CC9" s="141">
        <v>0</v>
      </c>
      <c r="CD9" s="141">
        <v>8986</v>
      </c>
      <c r="CE9" s="141">
        <v>0</v>
      </c>
      <c r="CF9" s="141">
        <v>0</v>
      </c>
      <c r="CG9" s="141">
        <v>0</v>
      </c>
      <c r="CH9" s="141">
        <f aca="true" t="shared" si="32" ref="CH9:CH35">SUM(BG9,+BO9,+CG9)</f>
        <v>226940</v>
      </c>
      <c r="CI9" s="141">
        <f aca="true" t="shared" si="33" ref="CI9:CI35">SUM(AE9,+BG9)</f>
        <v>234011</v>
      </c>
      <c r="CJ9" s="141">
        <f aca="true" t="shared" si="34" ref="CJ9:CJ35">SUM(AF9,+BH9)</f>
        <v>180445</v>
      </c>
      <c r="CK9" s="141">
        <f aca="true" t="shared" si="35" ref="CK9:CK35">SUM(AG9,+BI9)</f>
        <v>0</v>
      </c>
      <c r="CL9" s="141">
        <f aca="true" t="shared" si="36" ref="CL9:CL35">SUM(AH9,+BJ9)</f>
        <v>5120</v>
      </c>
      <c r="CM9" s="141">
        <f aca="true" t="shared" si="37" ref="CM9:CM35">SUM(AI9,+BK9)</f>
        <v>175325</v>
      </c>
      <c r="CN9" s="141">
        <f aca="true" t="shared" si="38" ref="CN9:CN35">SUM(AJ9,+BL9)</f>
        <v>0</v>
      </c>
      <c r="CO9" s="141">
        <f aca="true" t="shared" si="39" ref="CO9:CO35">SUM(AK9,+BM9)</f>
        <v>53566</v>
      </c>
      <c r="CP9" s="141">
        <f aca="true" t="shared" si="40" ref="CP9:CP35">SUM(AL9,+BN9)</f>
        <v>0</v>
      </c>
      <c r="CQ9" s="141">
        <f aca="true" t="shared" si="41" ref="CQ9:CQ35">SUM(AM9,+BO9)</f>
        <v>1913141</v>
      </c>
      <c r="CR9" s="141">
        <f aca="true" t="shared" si="42" ref="CR9:CR35">SUM(AN9,+BP9)</f>
        <v>618489</v>
      </c>
      <c r="CS9" s="141">
        <f aca="true" t="shared" si="43" ref="CS9:CS35">SUM(AO9,+BQ9)</f>
        <v>160778</v>
      </c>
      <c r="CT9" s="141">
        <f aca="true" t="shared" si="44" ref="CT9:CT35">SUM(AP9,+BR9)</f>
        <v>268329</v>
      </c>
      <c r="CU9" s="141">
        <f aca="true" t="shared" si="45" ref="CU9:CU35">SUM(AQ9,+BS9)</f>
        <v>189382</v>
      </c>
      <c r="CV9" s="141">
        <f aca="true" t="shared" si="46" ref="CV9:CV35">SUM(AR9,+BT9)</f>
        <v>0</v>
      </c>
      <c r="CW9" s="141">
        <f aca="true" t="shared" si="47" ref="CW9:CW35">SUM(AS9,+BU9)</f>
        <v>531754</v>
      </c>
      <c r="CX9" s="141">
        <f aca="true" t="shared" si="48" ref="CX9:CX35">SUM(AT9,+BV9)</f>
        <v>137346</v>
      </c>
      <c r="CY9" s="141">
        <f aca="true" t="shared" si="49" ref="CY9:CY35">SUM(AU9,+BW9)</f>
        <v>340140</v>
      </c>
      <c r="CZ9" s="141">
        <f aca="true" t="shared" si="50" ref="CZ9:CZ35">SUM(AV9,+BX9)</f>
        <v>54268</v>
      </c>
      <c r="DA9" s="141">
        <f aca="true" t="shared" si="51" ref="DA9:DA35">SUM(AW9,+BY9)</f>
        <v>0</v>
      </c>
      <c r="DB9" s="141">
        <f aca="true" t="shared" si="52" ref="DB9:DB35">SUM(AX9,+BZ9)</f>
        <v>762898</v>
      </c>
      <c r="DC9" s="141">
        <f aca="true" t="shared" si="53" ref="DC9:DC35">SUM(AY9,+CA9)</f>
        <v>274371</v>
      </c>
      <c r="DD9" s="141">
        <f aca="true" t="shared" si="54" ref="DD9:DD35">SUM(AZ9,+CB9)</f>
        <v>359002</v>
      </c>
      <c r="DE9" s="141">
        <f aca="true" t="shared" si="55" ref="DE9:DE35">SUM(BA9,+CC9)</f>
        <v>55864</v>
      </c>
      <c r="DF9" s="141">
        <f aca="true" t="shared" si="56" ref="DF9:DF35">SUM(BB9,+CD9)</f>
        <v>73661</v>
      </c>
      <c r="DG9" s="141">
        <f aca="true" t="shared" si="57" ref="DG9:DG35">SUM(BC9,+CE9)</f>
        <v>0</v>
      </c>
      <c r="DH9" s="141">
        <f aca="true" t="shared" si="58" ref="DH9:DH35">SUM(BD9,+CF9)</f>
        <v>0</v>
      </c>
      <c r="DI9" s="141">
        <f aca="true" t="shared" si="59" ref="DI9:DI35">SUM(BE9,+CG9)</f>
        <v>0</v>
      </c>
      <c r="DJ9" s="141">
        <f aca="true" t="shared" si="60" ref="DJ9:DJ35">SUM(BF9,+CH9)</f>
        <v>2147152</v>
      </c>
    </row>
    <row r="10" spans="1:114" ht="12" customHeight="1">
      <c r="A10" s="142" t="s">
        <v>123</v>
      </c>
      <c r="B10" s="140" t="s">
        <v>328</v>
      </c>
      <c r="C10" s="142" t="s">
        <v>356</v>
      </c>
      <c r="D10" s="141">
        <f t="shared" si="6"/>
        <v>6977100</v>
      </c>
      <c r="E10" s="141">
        <f t="shared" si="7"/>
        <v>1740553</v>
      </c>
      <c r="F10" s="141">
        <v>1213183</v>
      </c>
      <c r="G10" s="141">
        <v>0</v>
      </c>
      <c r="H10" s="141">
        <v>0</v>
      </c>
      <c r="I10" s="141">
        <v>57390</v>
      </c>
      <c r="J10" s="141"/>
      <c r="K10" s="141">
        <v>469980</v>
      </c>
      <c r="L10" s="141">
        <v>5236547</v>
      </c>
      <c r="M10" s="141">
        <f t="shared" si="8"/>
        <v>154956</v>
      </c>
      <c r="N10" s="141">
        <f t="shared" si="9"/>
        <v>49465</v>
      </c>
      <c r="O10" s="141">
        <v>0</v>
      </c>
      <c r="P10" s="141">
        <v>0</v>
      </c>
      <c r="Q10" s="141">
        <v>0</v>
      </c>
      <c r="R10" s="141">
        <v>29344</v>
      </c>
      <c r="S10" s="141"/>
      <c r="T10" s="141">
        <v>20121</v>
      </c>
      <c r="U10" s="141">
        <v>105491</v>
      </c>
      <c r="V10" s="141">
        <f t="shared" si="10"/>
        <v>7132056</v>
      </c>
      <c r="W10" s="141">
        <f t="shared" si="11"/>
        <v>1790018</v>
      </c>
      <c r="X10" s="141">
        <f t="shared" si="12"/>
        <v>1213183</v>
      </c>
      <c r="Y10" s="141">
        <f t="shared" si="13"/>
        <v>0</v>
      </c>
      <c r="Z10" s="141">
        <f t="shared" si="14"/>
        <v>0</v>
      </c>
      <c r="AA10" s="141">
        <f t="shared" si="15"/>
        <v>86734</v>
      </c>
      <c r="AB10" s="141">
        <f t="shared" si="16"/>
        <v>0</v>
      </c>
      <c r="AC10" s="141">
        <f t="shared" si="17"/>
        <v>490101</v>
      </c>
      <c r="AD10" s="141">
        <f t="shared" si="18"/>
        <v>5342038</v>
      </c>
      <c r="AE10" s="141">
        <f t="shared" si="19"/>
        <v>5359427</v>
      </c>
      <c r="AF10" s="141">
        <f t="shared" si="20"/>
        <v>5359427</v>
      </c>
      <c r="AG10" s="141">
        <v>0</v>
      </c>
      <c r="AH10" s="141">
        <v>5318517</v>
      </c>
      <c r="AI10" s="141">
        <v>40910</v>
      </c>
      <c r="AJ10" s="141">
        <v>0</v>
      </c>
      <c r="AK10" s="141">
        <v>0</v>
      </c>
      <c r="AL10" s="141">
        <v>0</v>
      </c>
      <c r="AM10" s="141">
        <f t="shared" si="21"/>
        <v>1668427</v>
      </c>
      <c r="AN10" s="141">
        <f t="shared" si="22"/>
        <v>628501</v>
      </c>
      <c r="AO10" s="141">
        <v>89175</v>
      </c>
      <c r="AP10" s="141">
        <v>354217</v>
      </c>
      <c r="AQ10" s="141">
        <v>172165</v>
      </c>
      <c r="AR10" s="141">
        <v>12944</v>
      </c>
      <c r="AS10" s="141">
        <f t="shared" si="23"/>
        <v>174906</v>
      </c>
      <c r="AT10" s="141">
        <v>43343</v>
      </c>
      <c r="AU10" s="141">
        <v>107147</v>
      </c>
      <c r="AV10" s="141">
        <v>24416</v>
      </c>
      <c r="AW10" s="141">
        <v>0</v>
      </c>
      <c r="AX10" s="141">
        <f t="shared" si="24"/>
        <v>865020</v>
      </c>
      <c r="AY10" s="141">
        <v>409106</v>
      </c>
      <c r="AZ10" s="141">
        <v>373260</v>
      </c>
      <c r="BA10" s="141">
        <v>82654</v>
      </c>
      <c r="BB10" s="141">
        <v>0</v>
      </c>
      <c r="BC10" s="141">
        <v>0</v>
      </c>
      <c r="BD10" s="141">
        <v>0</v>
      </c>
      <c r="BE10" s="141">
        <v>6098</v>
      </c>
      <c r="BF10" s="141">
        <f t="shared" si="25"/>
        <v>7033952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154956</v>
      </c>
      <c r="BP10" s="141">
        <f t="shared" si="29"/>
        <v>10780</v>
      </c>
      <c r="BQ10" s="141">
        <v>9181</v>
      </c>
      <c r="BR10" s="141">
        <v>0</v>
      </c>
      <c r="BS10" s="141">
        <v>1599</v>
      </c>
      <c r="BT10" s="141">
        <v>0</v>
      </c>
      <c r="BU10" s="141">
        <f t="shared" si="30"/>
        <v>11623</v>
      </c>
      <c r="BV10" s="141">
        <v>3775</v>
      </c>
      <c r="BW10" s="141">
        <v>7848</v>
      </c>
      <c r="BX10" s="141">
        <v>0</v>
      </c>
      <c r="BY10" s="141">
        <v>0</v>
      </c>
      <c r="BZ10" s="141">
        <f t="shared" si="31"/>
        <v>132553</v>
      </c>
      <c r="CA10" s="141">
        <v>90229</v>
      </c>
      <c r="CB10" s="141">
        <v>42324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2"/>
        <v>154956</v>
      </c>
      <c r="CI10" s="141">
        <f t="shared" si="33"/>
        <v>5359427</v>
      </c>
      <c r="CJ10" s="141">
        <f t="shared" si="34"/>
        <v>5359427</v>
      </c>
      <c r="CK10" s="141">
        <f t="shared" si="35"/>
        <v>0</v>
      </c>
      <c r="CL10" s="141">
        <f t="shared" si="36"/>
        <v>5318517</v>
      </c>
      <c r="CM10" s="141">
        <f t="shared" si="37"/>
        <v>40910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1823383</v>
      </c>
      <c r="CR10" s="141">
        <f t="shared" si="42"/>
        <v>639281</v>
      </c>
      <c r="CS10" s="141">
        <f t="shared" si="43"/>
        <v>98356</v>
      </c>
      <c r="CT10" s="141">
        <f t="shared" si="44"/>
        <v>354217</v>
      </c>
      <c r="CU10" s="141">
        <f t="shared" si="45"/>
        <v>173764</v>
      </c>
      <c r="CV10" s="141">
        <f t="shared" si="46"/>
        <v>12944</v>
      </c>
      <c r="CW10" s="141">
        <f t="shared" si="47"/>
        <v>186529</v>
      </c>
      <c r="CX10" s="141">
        <f t="shared" si="48"/>
        <v>47118</v>
      </c>
      <c r="CY10" s="141">
        <f t="shared" si="49"/>
        <v>114995</v>
      </c>
      <c r="CZ10" s="141">
        <f t="shared" si="50"/>
        <v>24416</v>
      </c>
      <c r="DA10" s="141">
        <f t="shared" si="51"/>
        <v>0</v>
      </c>
      <c r="DB10" s="141">
        <f t="shared" si="52"/>
        <v>997573</v>
      </c>
      <c r="DC10" s="141">
        <f t="shared" si="53"/>
        <v>499335</v>
      </c>
      <c r="DD10" s="141">
        <f t="shared" si="54"/>
        <v>415584</v>
      </c>
      <c r="DE10" s="141">
        <f t="shared" si="55"/>
        <v>82654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6098</v>
      </c>
      <c r="DJ10" s="141">
        <f t="shared" si="60"/>
        <v>7188908</v>
      </c>
    </row>
    <row r="11" spans="1:114" ht="12" customHeight="1">
      <c r="A11" s="142" t="s">
        <v>123</v>
      </c>
      <c r="B11" s="140" t="s">
        <v>329</v>
      </c>
      <c r="C11" s="142" t="s">
        <v>357</v>
      </c>
      <c r="D11" s="141">
        <f t="shared" si="6"/>
        <v>560566</v>
      </c>
      <c r="E11" s="141">
        <f t="shared" si="7"/>
        <v>27497</v>
      </c>
      <c r="F11" s="141">
        <v>0</v>
      </c>
      <c r="G11" s="141">
        <v>0</v>
      </c>
      <c r="H11" s="141">
        <v>6100</v>
      </c>
      <c r="I11" s="141">
        <v>19337</v>
      </c>
      <c r="J11" s="141"/>
      <c r="K11" s="141">
        <v>2060</v>
      </c>
      <c r="L11" s="141">
        <v>533069</v>
      </c>
      <c r="M11" s="141">
        <f t="shared" si="8"/>
        <v>139350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139350</v>
      </c>
      <c r="V11" s="141">
        <f t="shared" si="10"/>
        <v>699916</v>
      </c>
      <c r="W11" s="141">
        <f t="shared" si="11"/>
        <v>27497</v>
      </c>
      <c r="X11" s="141">
        <f t="shared" si="12"/>
        <v>0</v>
      </c>
      <c r="Y11" s="141">
        <f t="shared" si="13"/>
        <v>0</v>
      </c>
      <c r="Z11" s="141">
        <f t="shared" si="14"/>
        <v>6100</v>
      </c>
      <c r="AA11" s="141">
        <f t="shared" si="15"/>
        <v>19337</v>
      </c>
      <c r="AB11" s="141">
        <f t="shared" si="16"/>
        <v>0</v>
      </c>
      <c r="AC11" s="141">
        <f t="shared" si="17"/>
        <v>2060</v>
      </c>
      <c r="AD11" s="141">
        <f t="shared" si="18"/>
        <v>672419</v>
      </c>
      <c r="AE11" s="141">
        <f t="shared" si="19"/>
        <v>15173</v>
      </c>
      <c r="AF11" s="141">
        <f t="shared" si="20"/>
        <v>15173</v>
      </c>
      <c r="AG11" s="141">
        <v>0</v>
      </c>
      <c r="AH11" s="141">
        <v>15173</v>
      </c>
      <c r="AI11" s="141">
        <v>0</v>
      </c>
      <c r="AJ11" s="141">
        <v>0</v>
      </c>
      <c r="AK11" s="141">
        <v>0</v>
      </c>
      <c r="AL11" s="141">
        <v>7432</v>
      </c>
      <c r="AM11" s="141">
        <f t="shared" si="21"/>
        <v>272669</v>
      </c>
      <c r="AN11" s="141">
        <f t="shared" si="22"/>
        <v>106210</v>
      </c>
      <c r="AO11" s="141">
        <v>21372</v>
      </c>
      <c r="AP11" s="141">
        <v>84838</v>
      </c>
      <c r="AQ11" s="141">
        <v>0</v>
      </c>
      <c r="AR11" s="141">
        <v>0</v>
      </c>
      <c r="AS11" s="141">
        <f t="shared" si="23"/>
        <v>23023</v>
      </c>
      <c r="AT11" s="141">
        <v>4830</v>
      </c>
      <c r="AU11" s="141">
        <v>18193</v>
      </c>
      <c r="AV11" s="141">
        <v>0</v>
      </c>
      <c r="AW11" s="141">
        <v>8305</v>
      </c>
      <c r="AX11" s="141">
        <f t="shared" si="24"/>
        <v>135131</v>
      </c>
      <c r="AY11" s="141">
        <v>109523</v>
      </c>
      <c r="AZ11" s="141">
        <v>20892</v>
      </c>
      <c r="BA11" s="141">
        <v>0</v>
      </c>
      <c r="BB11" s="141">
        <v>4716</v>
      </c>
      <c r="BC11" s="141">
        <v>249118</v>
      </c>
      <c r="BD11" s="141">
        <v>0</v>
      </c>
      <c r="BE11" s="141">
        <v>16174</v>
      </c>
      <c r="BF11" s="141">
        <f t="shared" si="25"/>
        <v>304016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390</v>
      </c>
      <c r="BP11" s="141">
        <f t="shared" si="29"/>
        <v>390</v>
      </c>
      <c r="BQ11" s="141">
        <v>390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138960</v>
      </c>
      <c r="CF11" s="141">
        <v>0</v>
      </c>
      <c r="CG11" s="141">
        <v>0</v>
      </c>
      <c r="CH11" s="141">
        <f t="shared" si="32"/>
        <v>390</v>
      </c>
      <c r="CI11" s="141">
        <f t="shared" si="33"/>
        <v>15173</v>
      </c>
      <c r="CJ11" s="141">
        <f t="shared" si="34"/>
        <v>15173</v>
      </c>
      <c r="CK11" s="141">
        <f t="shared" si="35"/>
        <v>0</v>
      </c>
      <c r="CL11" s="141">
        <f t="shared" si="36"/>
        <v>15173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7432</v>
      </c>
      <c r="CQ11" s="141">
        <f t="shared" si="41"/>
        <v>273059</v>
      </c>
      <c r="CR11" s="141">
        <f t="shared" si="42"/>
        <v>106600</v>
      </c>
      <c r="CS11" s="141">
        <f t="shared" si="43"/>
        <v>21762</v>
      </c>
      <c r="CT11" s="141">
        <f t="shared" si="44"/>
        <v>84838</v>
      </c>
      <c r="CU11" s="141">
        <f t="shared" si="45"/>
        <v>0</v>
      </c>
      <c r="CV11" s="141">
        <f t="shared" si="46"/>
        <v>0</v>
      </c>
      <c r="CW11" s="141">
        <f t="shared" si="47"/>
        <v>23023</v>
      </c>
      <c r="CX11" s="141">
        <f t="shared" si="48"/>
        <v>4830</v>
      </c>
      <c r="CY11" s="141">
        <f t="shared" si="49"/>
        <v>18193</v>
      </c>
      <c r="CZ11" s="141">
        <f t="shared" si="50"/>
        <v>0</v>
      </c>
      <c r="DA11" s="141">
        <f t="shared" si="51"/>
        <v>8305</v>
      </c>
      <c r="DB11" s="141">
        <f t="shared" si="52"/>
        <v>135131</v>
      </c>
      <c r="DC11" s="141">
        <f t="shared" si="53"/>
        <v>109523</v>
      </c>
      <c r="DD11" s="141">
        <f t="shared" si="54"/>
        <v>20892</v>
      </c>
      <c r="DE11" s="141">
        <f t="shared" si="55"/>
        <v>0</v>
      </c>
      <c r="DF11" s="141">
        <f t="shared" si="56"/>
        <v>4716</v>
      </c>
      <c r="DG11" s="141">
        <f t="shared" si="57"/>
        <v>388078</v>
      </c>
      <c r="DH11" s="141">
        <f t="shared" si="58"/>
        <v>0</v>
      </c>
      <c r="DI11" s="141">
        <f t="shared" si="59"/>
        <v>16174</v>
      </c>
      <c r="DJ11" s="141">
        <f t="shared" si="60"/>
        <v>304406</v>
      </c>
    </row>
    <row r="12" spans="1:114" ht="12" customHeight="1">
      <c r="A12" s="142" t="s">
        <v>123</v>
      </c>
      <c r="B12" s="140" t="s">
        <v>330</v>
      </c>
      <c r="C12" s="142" t="s">
        <v>358</v>
      </c>
      <c r="D12" s="141">
        <f t="shared" si="6"/>
        <v>356970</v>
      </c>
      <c r="E12" s="141">
        <f t="shared" si="7"/>
        <v>44485</v>
      </c>
      <c r="F12" s="141">
        <v>0</v>
      </c>
      <c r="G12" s="141">
        <v>0</v>
      </c>
      <c r="H12" s="141">
        <v>13000</v>
      </c>
      <c r="I12" s="141">
        <v>473</v>
      </c>
      <c r="J12" s="141"/>
      <c r="K12" s="141">
        <v>31012</v>
      </c>
      <c r="L12" s="141">
        <v>312485</v>
      </c>
      <c r="M12" s="141">
        <f t="shared" si="8"/>
        <v>104964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104964</v>
      </c>
      <c r="V12" s="141">
        <f t="shared" si="10"/>
        <v>461934</v>
      </c>
      <c r="W12" s="141">
        <f t="shared" si="11"/>
        <v>44485</v>
      </c>
      <c r="X12" s="141">
        <f t="shared" si="12"/>
        <v>0</v>
      </c>
      <c r="Y12" s="141">
        <f t="shared" si="13"/>
        <v>0</v>
      </c>
      <c r="Z12" s="141">
        <f t="shared" si="14"/>
        <v>13000</v>
      </c>
      <c r="AA12" s="141">
        <f t="shared" si="15"/>
        <v>473</v>
      </c>
      <c r="AB12" s="141">
        <f t="shared" si="16"/>
        <v>0</v>
      </c>
      <c r="AC12" s="141">
        <f t="shared" si="17"/>
        <v>31012</v>
      </c>
      <c r="AD12" s="141">
        <f t="shared" si="18"/>
        <v>417449</v>
      </c>
      <c r="AE12" s="141">
        <f t="shared" si="19"/>
        <v>29928</v>
      </c>
      <c r="AF12" s="141">
        <f t="shared" si="20"/>
        <v>29928</v>
      </c>
      <c r="AG12" s="141">
        <v>0</v>
      </c>
      <c r="AH12" s="141">
        <v>0</v>
      </c>
      <c r="AI12" s="141">
        <v>29928</v>
      </c>
      <c r="AJ12" s="141">
        <v>0</v>
      </c>
      <c r="AK12" s="141">
        <v>0</v>
      </c>
      <c r="AL12" s="141">
        <v>0</v>
      </c>
      <c r="AM12" s="141">
        <f t="shared" si="21"/>
        <v>318584</v>
      </c>
      <c r="AN12" s="141">
        <f t="shared" si="22"/>
        <v>62513</v>
      </c>
      <c r="AO12" s="141">
        <v>0</v>
      </c>
      <c r="AP12" s="141">
        <v>36361</v>
      </c>
      <c r="AQ12" s="141">
        <v>6101</v>
      </c>
      <c r="AR12" s="141">
        <v>20051</v>
      </c>
      <c r="AS12" s="141">
        <f t="shared" si="23"/>
        <v>89325</v>
      </c>
      <c r="AT12" s="141">
        <v>34114</v>
      </c>
      <c r="AU12" s="141">
        <v>45492</v>
      </c>
      <c r="AV12" s="141">
        <v>9719</v>
      </c>
      <c r="AW12" s="141">
        <v>19178</v>
      </c>
      <c r="AX12" s="141">
        <f t="shared" si="24"/>
        <v>147568</v>
      </c>
      <c r="AY12" s="141">
        <v>70247</v>
      </c>
      <c r="AZ12" s="141">
        <v>70694</v>
      </c>
      <c r="BA12" s="141">
        <v>6627</v>
      </c>
      <c r="BB12" s="141">
        <v>0</v>
      </c>
      <c r="BC12" s="141">
        <v>8458</v>
      </c>
      <c r="BD12" s="141">
        <v>0</v>
      </c>
      <c r="BE12" s="141">
        <v>0</v>
      </c>
      <c r="BF12" s="141">
        <f t="shared" si="25"/>
        <v>348512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104964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29928</v>
      </c>
      <c r="CJ12" s="141">
        <f t="shared" si="34"/>
        <v>29928</v>
      </c>
      <c r="CK12" s="141">
        <f t="shared" si="35"/>
        <v>0</v>
      </c>
      <c r="CL12" s="141">
        <f t="shared" si="36"/>
        <v>0</v>
      </c>
      <c r="CM12" s="141">
        <f t="shared" si="37"/>
        <v>29928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318584</v>
      </c>
      <c r="CR12" s="141">
        <f t="shared" si="42"/>
        <v>62513</v>
      </c>
      <c r="CS12" s="141">
        <f t="shared" si="43"/>
        <v>0</v>
      </c>
      <c r="CT12" s="141">
        <f t="shared" si="44"/>
        <v>36361</v>
      </c>
      <c r="CU12" s="141">
        <f t="shared" si="45"/>
        <v>6101</v>
      </c>
      <c r="CV12" s="141">
        <f t="shared" si="46"/>
        <v>20051</v>
      </c>
      <c r="CW12" s="141">
        <f t="shared" si="47"/>
        <v>89325</v>
      </c>
      <c r="CX12" s="141">
        <f t="shared" si="48"/>
        <v>34114</v>
      </c>
      <c r="CY12" s="141">
        <f t="shared" si="49"/>
        <v>45492</v>
      </c>
      <c r="CZ12" s="141">
        <f t="shared" si="50"/>
        <v>9719</v>
      </c>
      <c r="DA12" s="141">
        <f t="shared" si="51"/>
        <v>19178</v>
      </c>
      <c r="DB12" s="141">
        <f t="shared" si="52"/>
        <v>147568</v>
      </c>
      <c r="DC12" s="141">
        <f t="shared" si="53"/>
        <v>70247</v>
      </c>
      <c r="DD12" s="141">
        <f t="shared" si="54"/>
        <v>70694</v>
      </c>
      <c r="DE12" s="141">
        <f t="shared" si="55"/>
        <v>6627</v>
      </c>
      <c r="DF12" s="141">
        <f t="shared" si="56"/>
        <v>0</v>
      </c>
      <c r="DG12" s="141">
        <f t="shared" si="57"/>
        <v>113422</v>
      </c>
      <c r="DH12" s="141">
        <f t="shared" si="58"/>
        <v>0</v>
      </c>
      <c r="DI12" s="141">
        <f t="shared" si="59"/>
        <v>0</v>
      </c>
      <c r="DJ12" s="141">
        <f t="shared" si="60"/>
        <v>348512</v>
      </c>
    </row>
    <row r="13" spans="1:114" ht="12" customHeight="1">
      <c r="A13" s="142" t="s">
        <v>123</v>
      </c>
      <c r="B13" s="140" t="s">
        <v>331</v>
      </c>
      <c r="C13" s="142" t="s">
        <v>359</v>
      </c>
      <c r="D13" s="141">
        <f t="shared" si="6"/>
        <v>909917</v>
      </c>
      <c r="E13" s="141">
        <f t="shared" si="7"/>
        <v>76241</v>
      </c>
      <c r="F13" s="141">
        <v>0</v>
      </c>
      <c r="G13" s="141">
        <v>0</v>
      </c>
      <c r="H13" s="141">
        <v>0</v>
      </c>
      <c r="I13" s="141">
        <v>43</v>
      </c>
      <c r="J13" s="141"/>
      <c r="K13" s="141">
        <v>76198</v>
      </c>
      <c r="L13" s="141">
        <v>833676</v>
      </c>
      <c r="M13" s="141">
        <f t="shared" si="8"/>
        <v>17760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17760</v>
      </c>
      <c r="V13" s="141">
        <f t="shared" si="10"/>
        <v>927677</v>
      </c>
      <c r="W13" s="141">
        <f t="shared" si="11"/>
        <v>76241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43</v>
      </c>
      <c r="AB13" s="141">
        <f t="shared" si="16"/>
        <v>0</v>
      </c>
      <c r="AC13" s="141">
        <f t="shared" si="17"/>
        <v>76198</v>
      </c>
      <c r="AD13" s="141">
        <f t="shared" si="18"/>
        <v>851436</v>
      </c>
      <c r="AE13" s="141">
        <f t="shared" si="19"/>
        <v>1155</v>
      </c>
      <c r="AF13" s="141">
        <f t="shared" si="20"/>
        <v>1155</v>
      </c>
      <c r="AG13" s="141">
        <v>0</v>
      </c>
      <c r="AH13" s="141">
        <v>0</v>
      </c>
      <c r="AI13" s="141">
        <v>1155</v>
      </c>
      <c r="AJ13" s="141">
        <v>0</v>
      </c>
      <c r="AK13" s="141">
        <v>0</v>
      </c>
      <c r="AL13" s="141">
        <v>101536</v>
      </c>
      <c r="AM13" s="141">
        <f t="shared" si="21"/>
        <v>494339</v>
      </c>
      <c r="AN13" s="141">
        <f t="shared" si="22"/>
        <v>316890</v>
      </c>
      <c r="AO13" s="141">
        <v>69074</v>
      </c>
      <c r="AP13" s="141">
        <v>230214</v>
      </c>
      <c r="AQ13" s="141">
        <v>0</v>
      </c>
      <c r="AR13" s="141">
        <v>17602</v>
      </c>
      <c r="AS13" s="141">
        <f t="shared" si="23"/>
        <v>40410</v>
      </c>
      <c r="AT13" s="141">
        <v>33061</v>
      </c>
      <c r="AU13" s="141">
        <v>2331</v>
      </c>
      <c r="AV13" s="141">
        <v>5018</v>
      </c>
      <c r="AW13" s="141">
        <v>0</v>
      </c>
      <c r="AX13" s="141">
        <f t="shared" si="24"/>
        <v>137039</v>
      </c>
      <c r="AY13" s="141">
        <v>44363</v>
      </c>
      <c r="AZ13" s="141">
        <v>88282</v>
      </c>
      <c r="BA13" s="141">
        <v>4394</v>
      </c>
      <c r="BB13" s="141">
        <v>0</v>
      </c>
      <c r="BC13" s="141">
        <v>192120</v>
      </c>
      <c r="BD13" s="141">
        <v>0</v>
      </c>
      <c r="BE13" s="141">
        <v>120767</v>
      </c>
      <c r="BF13" s="141">
        <f t="shared" si="25"/>
        <v>616261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17760</v>
      </c>
      <c r="BP13" s="141">
        <f t="shared" si="29"/>
        <v>17760</v>
      </c>
      <c r="BQ13" s="141">
        <v>0</v>
      </c>
      <c r="BR13" s="141">
        <v>0</v>
      </c>
      <c r="BS13" s="141">
        <v>17760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f t="shared" si="32"/>
        <v>17760</v>
      </c>
      <c r="CI13" s="141">
        <f t="shared" si="33"/>
        <v>1155</v>
      </c>
      <c r="CJ13" s="141">
        <f t="shared" si="34"/>
        <v>1155</v>
      </c>
      <c r="CK13" s="141">
        <f t="shared" si="35"/>
        <v>0</v>
      </c>
      <c r="CL13" s="141">
        <f t="shared" si="36"/>
        <v>0</v>
      </c>
      <c r="CM13" s="141">
        <f t="shared" si="37"/>
        <v>1155</v>
      </c>
      <c r="CN13" s="141">
        <f t="shared" si="38"/>
        <v>0</v>
      </c>
      <c r="CO13" s="141">
        <f t="shared" si="39"/>
        <v>0</v>
      </c>
      <c r="CP13" s="141">
        <f t="shared" si="40"/>
        <v>101536</v>
      </c>
      <c r="CQ13" s="141">
        <f t="shared" si="41"/>
        <v>512099</v>
      </c>
      <c r="CR13" s="141">
        <f t="shared" si="42"/>
        <v>334650</v>
      </c>
      <c r="CS13" s="141">
        <f t="shared" si="43"/>
        <v>69074</v>
      </c>
      <c r="CT13" s="141">
        <f t="shared" si="44"/>
        <v>230214</v>
      </c>
      <c r="CU13" s="141">
        <f t="shared" si="45"/>
        <v>17760</v>
      </c>
      <c r="CV13" s="141">
        <f t="shared" si="46"/>
        <v>17602</v>
      </c>
      <c r="CW13" s="141">
        <f t="shared" si="47"/>
        <v>40410</v>
      </c>
      <c r="CX13" s="141">
        <f t="shared" si="48"/>
        <v>33061</v>
      </c>
      <c r="CY13" s="141">
        <f t="shared" si="49"/>
        <v>2331</v>
      </c>
      <c r="CZ13" s="141">
        <f t="shared" si="50"/>
        <v>5018</v>
      </c>
      <c r="DA13" s="141">
        <f t="shared" si="51"/>
        <v>0</v>
      </c>
      <c r="DB13" s="141">
        <f t="shared" si="52"/>
        <v>137039</v>
      </c>
      <c r="DC13" s="141">
        <f t="shared" si="53"/>
        <v>44363</v>
      </c>
      <c r="DD13" s="141">
        <f t="shared" si="54"/>
        <v>88282</v>
      </c>
      <c r="DE13" s="141">
        <f t="shared" si="55"/>
        <v>4394</v>
      </c>
      <c r="DF13" s="141">
        <f t="shared" si="56"/>
        <v>0</v>
      </c>
      <c r="DG13" s="141">
        <f t="shared" si="57"/>
        <v>192120</v>
      </c>
      <c r="DH13" s="141">
        <f t="shared" si="58"/>
        <v>0</v>
      </c>
      <c r="DI13" s="141">
        <f t="shared" si="59"/>
        <v>120767</v>
      </c>
      <c r="DJ13" s="141">
        <f t="shared" si="60"/>
        <v>634021</v>
      </c>
    </row>
    <row r="14" spans="1:114" ht="12" customHeight="1">
      <c r="A14" s="142" t="s">
        <v>123</v>
      </c>
      <c r="B14" s="140" t="s">
        <v>332</v>
      </c>
      <c r="C14" s="142" t="s">
        <v>360</v>
      </c>
      <c r="D14" s="141">
        <f t="shared" si="6"/>
        <v>319142</v>
      </c>
      <c r="E14" s="141">
        <f t="shared" si="7"/>
        <v>27451</v>
      </c>
      <c r="F14" s="141">
        <v>0</v>
      </c>
      <c r="G14" s="141">
        <v>0</v>
      </c>
      <c r="H14" s="141">
        <v>0</v>
      </c>
      <c r="I14" s="141">
        <v>27179</v>
      </c>
      <c r="J14" s="141"/>
      <c r="K14" s="141">
        <v>272</v>
      </c>
      <c r="L14" s="141">
        <v>291691</v>
      </c>
      <c r="M14" s="141">
        <f t="shared" si="8"/>
        <v>91834</v>
      </c>
      <c r="N14" s="141">
        <f t="shared" si="9"/>
        <v>608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608</v>
      </c>
      <c r="U14" s="141">
        <v>91226</v>
      </c>
      <c r="V14" s="141">
        <f t="shared" si="10"/>
        <v>410976</v>
      </c>
      <c r="W14" s="141">
        <f t="shared" si="11"/>
        <v>28059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27179</v>
      </c>
      <c r="AB14" s="141">
        <f t="shared" si="16"/>
        <v>0</v>
      </c>
      <c r="AC14" s="141">
        <f t="shared" si="17"/>
        <v>880</v>
      </c>
      <c r="AD14" s="141">
        <f t="shared" si="18"/>
        <v>382917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200861</v>
      </c>
      <c r="AN14" s="141">
        <f t="shared" si="22"/>
        <v>18283</v>
      </c>
      <c r="AO14" s="141">
        <v>18283</v>
      </c>
      <c r="AP14" s="141">
        <v>0</v>
      </c>
      <c r="AQ14" s="141">
        <v>0</v>
      </c>
      <c r="AR14" s="141">
        <v>0</v>
      </c>
      <c r="AS14" s="141">
        <f t="shared" si="23"/>
        <v>63993</v>
      </c>
      <c r="AT14" s="141">
        <v>2376</v>
      </c>
      <c r="AU14" s="141">
        <v>61617</v>
      </c>
      <c r="AV14" s="141">
        <v>0</v>
      </c>
      <c r="AW14" s="141">
        <v>5834</v>
      </c>
      <c r="AX14" s="141">
        <f t="shared" si="24"/>
        <v>112751</v>
      </c>
      <c r="AY14" s="141">
        <v>81837</v>
      </c>
      <c r="AZ14" s="141">
        <v>30870</v>
      </c>
      <c r="BA14" s="141">
        <v>0</v>
      </c>
      <c r="BB14" s="141">
        <v>44</v>
      </c>
      <c r="BC14" s="141">
        <v>17482</v>
      </c>
      <c r="BD14" s="141">
        <v>0</v>
      </c>
      <c r="BE14" s="141">
        <v>100799</v>
      </c>
      <c r="BF14" s="141">
        <f t="shared" si="25"/>
        <v>301660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83837</v>
      </c>
      <c r="BP14" s="141">
        <f t="shared" si="29"/>
        <v>10692</v>
      </c>
      <c r="BQ14" s="141">
        <v>10692</v>
      </c>
      <c r="BR14" s="141">
        <v>0</v>
      </c>
      <c r="BS14" s="141">
        <v>0</v>
      </c>
      <c r="BT14" s="141">
        <v>0</v>
      </c>
      <c r="BU14" s="141">
        <f t="shared" si="30"/>
        <v>44270</v>
      </c>
      <c r="BV14" s="141">
        <v>0</v>
      </c>
      <c r="BW14" s="141">
        <v>44270</v>
      </c>
      <c r="BX14" s="141">
        <v>0</v>
      </c>
      <c r="BY14" s="141">
        <v>0</v>
      </c>
      <c r="BZ14" s="141">
        <f t="shared" si="31"/>
        <v>28875</v>
      </c>
      <c r="CA14" s="141">
        <v>0</v>
      </c>
      <c r="CB14" s="141">
        <v>28875</v>
      </c>
      <c r="CC14" s="141">
        <v>0</v>
      </c>
      <c r="CD14" s="141">
        <v>0</v>
      </c>
      <c r="CE14" s="141">
        <v>0</v>
      </c>
      <c r="CF14" s="141">
        <v>0</v>
      </c>
      <c r="CG14" s="141">
        <v>7997</v>
      </c>
      <c r="CH14" s="141">
        <f t="shared" si="32"/>
        <v>91834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284698</v>
      </c>
      <c r="CR14" s="141">
        <f t="shared" si="42"/>
        <v>28975</v>
      </c>
      <c r="CS14" s="141">
        <f t="shared" si="43"/>
        <v>28975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108263</v>
      </c>
      <c r="CX14" s="141">
        <f t="shared" si="48"/>
        <v>2376</v>
      </c>
      <c r="CY14" s="141">
        <f t="shared" si="49"/>
        <v>105887</v>
      </c>
      <c r="CZ14" s="141">
        <f t="shared" si="50"/>
        <v>0</v>
      </c>
      <c r="DA14" s="141">
        <f t="shared" si="51"/>
        <v>5834</v>
      </c>
      <c r="DB14" s="141">
        <f t="shared" si="52"/>
        <v>141626</v>
      </c>
      <c r="DC14" s="141">
        <f t="shared" si="53"/>
        <v>81837</v>
      </c>
      <c r="DD14" s="141">
        <f t="shared" si="54"/>
        <v>59745</v>
      </c>
      <c r="DE14" s="141">
        <f t="shared" si="55"/>
        <v>0</v>
      </c>
      <c r="DF14" s="141">
        <f t="shared" si="56"/>
        <v>44</v>
      </c>
      <c r="DG14" s="141">
        <f t="shared" si="57"/>
        <v>17482</v>
      </c>
      <c r="DH14" s="141">
        <f t="shared" si="58"/>
        <v>0</v>
      </c>
      <c r="DI14" s="141">
        <f t="shared" si="59"/>
        <v>108796</v>
      </c>
      <c r="DJ14" s="141">
        <f t="shared" si="60"/>
        <v>393494</v>
      </c>
    </row>
    <row r="15" spans="1:114" ht="12" customHeight="1">
      <c r="A15" s="142" t="s">
        <v>123</v>
      </c>
      <c r="B15" s="140" t="s">
        <v>333</v>
      </c>
      <c r="C15" s="142" t="s">
        <v>361</v>
      </c>
      <c r="D15" s="141">
        <f t="shared" si="6"/>
        <v>378568</v>
      </c>
      <c r="E15" s="141">
        <f t="shared" si="7"/>
        <v>48004</v>
      </c>
      <c r="F15" s="141">
        <v>0</v>
      </c>
      <c r="G15" s="141">
        <v>0</v>
      </c>
      <c r="H15" s="141">
        <v>0</v>
      </c>
      <c r="I15" s="141">
        <v>47974</v>
      </c>
      <c r="J15" s="141"/>
      <c r="K15" s="141">
        <v>30</v>
      </c>
      <c r="L15" s="141">
        <v>330564</v>
      </c>
      <c r="M15" s="141">
        <f t="shared" si="8"/>
        <v>130252</v>
      </c>
      <c r="N15" s="141">
        <f t="shared" si="9"/>
        <v>49237</v>
      </c>
      <c r="O15" s="141">
        <v>0</v>
      </c>
      <c r="P15" s="141">
        <v>0</v>
      </c>
      <c r="Q15" s="141">
        <v>0</v>
      </c>
      <c r="R15" s="141">
        <v>49237</v>
      </c>
      <c r="S15" s="141"/>
      <c r="T15" s="141">
        <v>0</v>
      </c>
      <c r="U15" s="141">
        <v>81015</v>
      </c>
      <c r="V15" s="141">
        <f t="shared" si="10"/>
        <v>508820</v>
      </c>
      <c r="W15" s="141">
        <f t="shared" si="11"/>
        <v>97241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97211</v>
      </c>
      <c r="AB15" s="141">
        <f t="shared" si="16"/>
        <v>0</v>
      </c>
      <c r="AC15" s="141">
        <f t="shared" si="17"/>
        <v>30</v>
      </c>
      <c r="AD15" s="141">
        <f t="shared" si="18"/>
        <v>411579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45264</v>
      </c>
      <c r="AM15" s="141">
        <f t="shared" si="21"/>
        <v>112906</v>
      </c>
      <c r="AN15" s="141">
        <f t="shared" si="22"/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f t="shared" si="23"/>
        <v>47</v>
      </c>
      <c r="AT15" s="141">
        <v>0</v>
      </c>
      <c r="AU15" s="141">
        <v>47</v>
      </c>
      <c r="AV15" s="141">
        <v>0</v>
      </c>
      <c r="AW15" s="141">
        <v>0</v>
      </c>
      <c r="AX15" s="141">
        <f t="shared" si="24"/>
        <v>111864</v>
      </c>
      <c r="AY15" s="141">
        <v>100317</v>
      </c>
      <c r="AZ15" s="141">
        <v>2129</v>
      </c>
      <c r="BA15" s="141">
        <v>86</v>
      </c>
      <c r="BB15" s="141">
        <v>9332</v>
      </c>
      <c r="BC15" s="141">
        <v>10933</v>
      </c>
      <c r="BD15" s="141">
        <v>995</v>
      </c>
      <c r="BE15" s="141">
        <v>209465</v>
      </c>
      <c r="BF15" s="141">
        <f t="shared" si="25"/>
        <v>322371</v>
      </c>
      <c r="BG15" s="141">
        <f t="shared" si="26"/>
        <v>347</v>
      </c>
      <c r="BH15" s="141">
        <f t="shared" si="27"/>
        <v>347</v>
      </c>
      <c r="BI15" s="141">
        <v>0</v>
      </c>
      <c r="BJ15" s="141">
        <v>347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129905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47055</v>
      </c>
      <c r="BV15" s="141">
        <v>0</v>
      </c>
      <c r="BW15" s="141">
        <v>47055</v>
      </c>
      <c r="BX15" s="141">
        <v>0</v>
      </c>
      <c r="BY15" s="141">
        <v>0</v>
      </c>
      <c r="BZ15" s="141">
        <f t="shared" si="31"/>
        <v>82310</v>
      </c>
      <c r="CA15" s="141">
        <v>46679</v>
      </c>
      <c r="CB15" s="141">
        <v>34299</v>
      </c>
      <c r="CC15" s="141">
        <v>1332</v>
      </c>
      <c r="CD15" s="141">
        <v>0</v>
      </c>
      <c r="CE15" s="141">
        <v>0</v>
      </c>
      <c r="CF15" s="141">
        <v>540</v>
      </c>
      <c r="CG15" s="141">
        <v>0</v>
      </c>
      <c r="CH15" s="141">
        <f t="shared" si="32"/>
        <v>130252</v>
      </c>
      <c r="CI15" s="141">
        <f t="shared" si="33"/>
        <v>347</v>
      </c>
      <c r="CJ15" s="141">
        <f t="shared" si="34"/>
        <v>347</v>
      </c>
      <c r="CK15" s="141">
        <f t="shared" si="35"/>
        <v>0</v>
      </c>
      <c r="CL15" s="141">
        <f t="shared" si="36"/>
        <v>347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45264</v>
      </c>
      <c r="CQ15" s="141">
        <f t="shared" si="41"/>
        <v>242811</v>
      </c>
      <c r="CR15" s="141">
        <f t="shared" si="42"/>
        <v>0</v>
      </c>
      <c r="CS15" s="141">
        <f t="shared" si="43"/>
        <v>0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47102</v>
      </c>
      <c r="CX15" s="141">
        <f t="shared" si="48"/>
        <v>0</v>
      </c>
      <c r="CY15" s="141">
        <f t="shared" si="49"/>
        <v>47102</v>
      </c>
      <c r="CZ15" s="141">
        <f t="shared" si="50"/>
        <v>0</v>
      </c>
      <c r="DA15" s="141">
        <f t="shared" si="51"/>
        <v>0</v>
      </c>
      <c r="DB15" s="141">
        <f t="shared" si="52"/>
        <v>194174</v>
      </c>
      <c r="DC15" s="141">
        <f t="shared" si="53"/>
        <v>146996</v>
      </c>
      <c r="DD15" s="141">
        <f t="shared" si="54"/>
        <v>36428</v>
      </c>
      <c r="DE15" s="141">
        <f t="shared" si="55"/>
        <v>1418</v>
      </c>
      <c r="DF15" s="141">
        <f t="shared" si="56"/>
        <v>9332</v>
      </c>
      <c r="DG15" s="141">
        <f t="shared" si="57"/>
        <v>10933</v>
      </c>
      <c r="DH15" s="141">
        <f t="shared" si="58"/>
        <v>1535</v>
      </c>
      <c r="DI15" s="141">
        <f t="shared" si="59"/>
        <v>209465</v>
      </c>
      <c r="DJ15" s="141">
        <f t="shared" si="60"/>
        <v>452623</v>
      </c>
    </row>
    <row r="16" spans="1:114" ht="12" customHeight="1">
      <c r="A16" s="142" t="s">
        <v>123</v>
      </c>
      <c r="B16" s="140" t="s">
        <v>334</v>
      </c>
      <c r="C16" s="142" t="s">
        <v>362</v>
      </c>
      <c r="D16" s="141">
        <f t="shared" si="6"/>
        <v>354144</v>
      </c>
      <c r="E16" s="141">
        <f t="shared" si="7"/>
        <v>86571</v>
      </c>
      <c r="F16" s="141">
        <v>0</v>
      </c>
      <c r="G16" s="141">
        <v>0</v>
      </c>
      <c r="H16" s="141">
        <v>0</v>
      </c>
      <c r="I16" s="141">
        <v>15873</v>
      </c>
      <c r="J16" s="141"/>
      <c r="K16" s="141">
        <v>70698</v>
      </c>
      <c r="L16" s="141">
        <v>267573</v>
      </c>
      <c r="M16" s="141">
        <f t="shared" si="8"/>
        <v>74541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74541</v>
      </c>
      <c r="V16" s="141">
        <f t="shared" si="10"/>
        <v>428685</v>
      </c>
      <c r="W16" s="141">
        <f t="shared" si="11"/>
        <v>86571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15873</v>
      </c>
      <c r="AB16" s="141">
        <f t="shared" si="16"/>
        <v>0</v>
      </c>
      <c r="AC16" s="141">
        <f t="shared" si="17"/>
        <v>70698</v>
      </c>
      <c r="AD16" s="141">
        <f t="shared" si="18"/>
        <v>342114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333436</v>
      </c>
      <c r="AN16" s="141">
        <f t="shared" si="22"/>
        <v>75766</v>
      </c>
      <c r="AO16" s="141">
        <v>64079</v>
      </c>
      <c r="AP16" s="141">
        <v>11687</v>
      </c>
      <c r="AQ16" s="141">
        <v>0</v>
      </c>
      <c r="AR16" s="141">
        <v>0</v>
      </c>
      <c r="AS16" s="141">
        <f t="shared" si="23"/>
        <v>89078</v>
      </c>
      <c r="AT16" s="141">
        <v>2264</v>
      </c>
      <c r="AU16" s="141">
        <v>74516</v>
      </c>
      <c r="AV16" s="141">
        <v>12298</v>
      </c>
      <c r="AW16" s="141">
        <v>0</v>
      </c>
      <c r="AX16" s="141">
        <f t="shared" si="24"/>
        <v>168592</v>
      </c>
      <c r="AY16" s="141">
        <v>34377</v>
      </c>
      <c r="AZ16" s="141">
        <v>127855</v>
      </c>
      <c r="BA16" s="141">
        <v>6236</v>
      </c>
      <c r="BB16" s="141">
        <v>124</v>
      </c>
      <c r="BC16" s="141">
        <v>0</v>
      </c>
      <c r="BD16" s="141">
        <v>0</v>
      </c>
      <c r="BE16" s="141">
        <v>20708</v>
      </c>
      <c r="BF16" s="141">
        <f t="shared" si="25"/>
        <v>354144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74541</v>
      </c>
      <c r="BP16" s="141">
        <f t="shared" si="29"/>
        <v>5459</v>
      </c>
      <c r="BQ16" s="141">
        <v>5459</v>
      </c>
      <c r="BR16" s="141">
        <v>0</v>
      </c>
      <c r="BS16" s="141">
        <v>0</v>
      </c>
      <c r="BT16" s="141">
        <v>0</v>
      </c>
      <c r="BU16" s="141">
        <f t="shared" si="30"/>
        <v>43264</v>
      </c>
      <c r="BV16" s="141">
        <v>0</v>
      </c>
      <c r="BW16" s="141">
        <v>43264</v>
      </c>
      <c r="BX16" s="141">
        <v>0</v>
      </c>
      <c r="BY16" s="141">
        <v>0</v>
      </c>
      <c r="BZ16" s="141">
        <f t="shared" si="31"/>
        <v>25818</v>
      </c>
      <c r="CA16" s="141">
        <v>0</v>
      </c>
      <c r="CB16" s="141">
        <v>25818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f t="shared" si="32"/>
        <v>74541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407977</v>
      </c>
      <c r="CR16" s="141">
        <f t="shared" si="42"/>
        <v>81225</v>
      </c>
      <c r="CS16" s="141">
        <f t="shared" si="43"/>
        <v>69538</v>
      </c>
      <c r="CT16" s="141">
        <f t="shared" si="44"/>
        <v>11687</v>
      </c>
      <c r="CU16" s="141">
        <f t="shared" si="45"/>
        <v>0</v>
      </c>
      <c r="CV16" s="141">
        <f t="shared" si="46"/>
        <v>0</v>
      </c>
      <c r="CW16" s="141">
        <f t="shared" si="47"/>
        <v>132342</v>
      </c>
      <c r="CX16" s="141">
        <f t="shared" si="48"/>
        <v>2264</v>
      </c>
      <c r="CY16" s="141">
        <f t="shared" si="49"/>
        <v>117780</v>
      </c>
      <c r="CZ16" s="141">
        <f t="shared" si="50"/>
        <v>12298</v>
      </c>
      <c r="DA16" s="141">
        <f t="shared" si="51"/>
        <v>0</v>
      </c>
      <c r="DB16" s="141">
        <f t="shared" si="52"/>
        <v>194410</v>
      </c>
      <c r="DC16" s="141">
        <f t="shared" si="53"/>
        <v>34377</v>
      </c>
      <c r="DD16" s="141">
        <f t="shared" si="54"/>
        <v>153673</v>
      </c>
      <c r="DE16" s="141">
        <f t="shared" si="55"/>
        <v>6236</v>
      </c>
      <c r="DF16" s="141">
        <f t="shared" si="56"/>
        <v>124</v>
      </c>
      <c r="DG16" s="141">
        <f t="shared" si="57"/>
        <v>0</v>
      </c>
      <c r="DH16" s="141">
        <f t="shared" si="58"/>
        <v>0</v>
      </c>
      <c r="DI16" s="141">
        <f t="shared" si="59"/>
        <v>20708</v>
      </c>
      <c r="DJ16" s="141">
        <f t="shared" si="60"/>
        <v>428685</v>
      </c>
    </row>
    <row r="17" spans="1:114" ht="12" customHeight="1">
      <c r="A17" s="142" t="s">
        <v>123</v>
      </c>
      <c r="B17" s="140" t="s">
        <v>335</v>
      </c>
      <c r="C17" s="142" t="s">
        <v>363</v>
      </c>
      <c r="D17" s="141">
        <f t="shared" si="6"/>
        <v>220599</v>
      </c>
      <c r="E17" s="141">
        <f t="shared" si="7"/>
        <v>10587</v>
      </c>
      <c r="F17" s="141">
        <v>0</v>
      </c>
      <c r="G17" s="141">
        <v>0</v>
      </c>
      <c r="H17" s="141">
        <v>0</v>
      </c>
      <c r="I17" s="141">
        <v>1211</v>
      </c>
      <c r="J17" s="141"/>
      <c r="K17" s="141">
        <v>9376</v>
      </c>
      <c r="L17" s="141">
        <v>210012</v>
      </c>
      <c r="M17" s="141">
        <f t="shared" si="8"/>
        <v>63688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63688</v>
      </c>
      <c r="V17" s="141">
        <f t="shared" si="10"/>
        <v>284287</v>
      </c>
      <c r="W17" s="141">
        <f t="shared" si="11"/>
        <v>10587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1211</v>
      </c>
      <c r="AB17" s="141">
        <f t="shared" si="16"/>
        <v>0</v>
      </c>
      <c r="AC17" s="141">
        <f t="shared" si="17"/>
        <v>9376</v>
      </c>
      <c r="AD17" s="141">
        <f t="shared" si="18"/>
        <v>273700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156837</v>
      </c>
      <c r="AN17" s="141">
        <f t="shared" si="22"/>
        <v>3000</v>
      </c>
      <c r="AO17" s="141">
        <v>3000</v>
      </c>
      <c r="AP17" s="141">
        <v>0</v>
      </c>
      <c r="AQ17" s="141">
        <v>0</v>
      </c>
      <c r="AR17" s="141">
        <v>0</v>
      </c>
      <c r="AS17" s="141">
        <f t="shared" si="23"/>
        <v>7454</v>
      </c>
      <c r="AT17" s="141">
        <v>0</v>
      </c>
      <c r="AU17" s="141">
        <v>0</v>
      </c>
      <c r="AV17" s="141">
        <v>7454</v>
      </c>
      <c r="AW17" s="141">
        <v>0</v>
      </c>
      <c r="AX17" s="141">
        <f t="shared" si="24"/>
        <v>146383</v>
      </c>
      <c r="AY17" s="141">
        <v>84274</v>
      </c>
      <c r="AZ17" s="141">
        <v>47440</v>
      </c>
      <c r="BA17" s="141">
        <v>14669</v>
      </c>
      <c r="BB17" s="141">
        <v>0</v>
      </c>
      <c r="BC17" s="141">
        <v>63762</v>
      </c>
      <c r="BD17" s="141">
        <v>0</v>
      </c>
      <c r="BE17" s="141">
        <v>0</v>
      </c>
      <c r="BF17" s="141">
        <f t="shared" si="25"/>
        <v>156837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3000</v>
      </c>
      <c r="BP17" s="141">
        <f t="shared" si="29"/>
        <v>3000</v>
      </c>
      <c r="BQ17" s="141">
        <v>3000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60688</v>
      </c>
      <c r="CF17" s="141">
        <v>0</v>
      </c>
      <c r="CG17" s="141">
        <v>0</v>
      </c>
      <c r="CH17" s="141">
        <f t="shared" si="32"/>
        <v>3000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159837</v>
      </c>
      <c r="CR17" s="141">
        <f t="shared" si="42"/>
        <v>6000</v>
      </c>
      <c r="CS17" s="141">
        <f t="shared" si="43"/>
        <v>6000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7454</v>
      </c>
      <c r="CX17" s="141">
        <f t="shared" si="48"/>
        <v>0</v>
      </c>
      <c r="CY17" s="141">
        <f t="shared" si="49"/>
        <v>0</v>
      </c>
      <c r="CZ17" s="141">
        <f t="shared" si="50"/>
        <v>7454</v>
      </c>
      <c r="DA17" s="141">
        <f t="shared" si="51"/>
        <v>0</v>
      </c>
      <c r="DB17" s="141">
        <f t="shared" si="52"/>
        <v>146383</v>
      </c>
      <c r="DC17" s="141">
        <f t="shared" si="53"/>
        <v>84274</v>
      </c>
      <c r="DD17" s="141">
        <f t="shared" si="54"/>
        <v>47440</v>
      </c>
      <c r="DE17" s="141">
        <f t="shared" si="55"/>
        <v>14669</v>
      </c>
      <c r="DF17" s="141">
        <f t="shared" si="56"/>
        <v>0</v>
      </c>
      <c r="DG17" s="141">
        <f t="shared" si="57"/>
        <v>124450</v>
      </c>
      <c r="DH17" s="141">
        <f t="shared" si="58"/>
        <v>0</v>
      </c>
      <c r="DI17" s="141">
        <f t="shared" si="59"/>
        <v>0</v>
      </c>
      <c r="DJ17" s="141">
        <f t="shared" si="60"/>
        <v>159837</v>
      </c>
    </row>
    <row r="18" spans="1:114" ht="12" customHeight="1">
      <c r="A18" s="142" t="s">
        <v>123</v>
      </c>
      <c r="B18" s="140" t="s">
        <v>336</v>
      </c>
      <c r="C18" s="142" t="s">
        <v>364</v>
      </c>
      <c r="D18" s="141">
        <f t="shared" si="6"/>
        <v>276218</v>
      </c>
      <c r="E18" s="141">
        <f t="shared" si="7"/>
        <v>28487</v>
      </c>
      <c r="F18" s="141">
        <v>0</v>
      </c>
      <c r="G18" s="141">
        <v>0</v>
      </c>
      <c r="H18" s="141">
        <v>0</v>
      </c>
      <c r="I18" s="141">
        <v>62</v>
      </c>
      <c r="J18" s="141"/>
      <c r="K18" s="141">
        <v>28425</v>
      </c>
      <c r="L18" s="141">
        <v>247731</v>
      </c>
      <c r="M18" s="141">
        <f t="shared" si="8"/>
        <v>151999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151999</v>
      </c>
      <c r="V18" s="141">
        <f t="shared" si="10"/>
        <v>428217</v>
      </c>
      <c r="W18" s="141">
        <f t="shared" si="11"/>
        <v>28487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62</v>
      </c>
      <c r="AB18" s="141">
        <f t="shared" si="16"/>
        <v>0</v>
      </c>
      <c r="AC18" s="141">
        <f t="shared" si="17"/>
        <v>28425</v>
      </c>
      <c r="AD18" s="141">
        <f t="shared" si="18"/>
        <v>399730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254709</v>
      </c>
      <c r="AN18" s="141">
        <f t="shared" si="22"/>
        <v>12154</v>
      </c>
      <c r="AO18" s="141">
        <v>2431</v>
      </c>
      <c r="AP18" s="141">
        <v>0</v>
      </c>
      <c r="AQ18" s="141">
        <v>7292</v>
      </c>
      <c r="AR18" s="141">
        <v>2431</v>
      </c>
      <c r="AS18" s="141">
        <f t="shared" si="23"/>
        <v>10140</v>
      </c>
      <c r="AT18" s="141">
        <v>0</v>
      </c>
      <c r="AU18" s="141">
        <v>0</v>
      </c>
      <c r="AV18" s="141">
        <v>10140</v>
      </c>
      <c r="AW18" s="141">
        <v>0</v>
      </c>
      <c r="AX18" s="141">
        <f t="shared" si="24"/>
        <v>232415</v>
      </c>
      <c r="AY18" s="141">
        <v>44707</v>
      </c>
      <c r="AZ18" s="141">
        <v>174430</v>
      </c>
      <c r="BA18" s="141">
        <v>13278</v>
      </c>
      <c r="BB18" s="141">
        <v>0</v>
      </c>
      <c r="BC18" s="141">
        <v>0</v>
      </c>
      <c r="BD18" s="141">
        <v>0</v>
      </c>
      <c r="BE18" s="141">
        <v>21509</v>
      </c>
      <c r="BF18" s="141">
        <f t="shared" si="25"/>
        <v>276218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151999</v>
      </c>
      <c r="BP18" s="141">
        <f t="shared" si="29"/>
        <v>64008</v>
      </c>
      <c r="BQ18" s="141">
        <v>9745</v>
      </c>
      <c r="BR18" s="141">
        <v>0</v>
      </c>
      <c r="BS18" s="141">
        <v>54263</v>
      </c>
      <c r="BT18" s="141">
        <v>0</v>
      </c>
      <c r="BU18" s="141">
        <f t="shared" si="30"/>
        <v>87991</v>
      </c>
      <c r="BV18" s="141">
        <v>0</v>
      </c>
      <c r="BW18" s="141">
        <v>87991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f t="shared" si="32"/>
        <v>151999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406708</v>
      </c>
      <c r="CR18" s="141">
        <f t="shared" si="42"/>
        <v>76162</v>
      </c>
      <c r="CS18" s="141">
        <f t="shared" si="43"/>
        <v>12176</v>
      </c>
      <c r="CT18" s="141">
        <f t="shared" si="44"/>
        <v>0</v>
      </c>
      <c r="CU18" s="141">
        <f t="shared" si="45"/>
        <v>61555</v>
      </c>
      <c r="CV18" s="141">
        <f t="shared" si="46"/>
        <v>2431</v>
      </c>
      <c r="CW18" s="141">
        <f t="shared" si="47"/>
        <v>98131</v>
      </c>
      <c r="CX18" s="141">
        <f t="shared" si="48"/>
        <v>0</v>
      </c>
      <c r="CY18" s="141">
        <f t="shared" si="49"/>
        <v>87991</v>
      </c>
      <c r="CZ18" s="141">
        <f t="shared" si="50"/>
        <v>10140</v>
      </c>
      <c r="DA18" s="141">
        <f t="shared" si="51"/>
        <v>0</v>
      </c>
      <c r="DB18" s="141">
        <f t="shared" si="52"/>
        <v>232415</v>
      </c>
      <c r="DC18" s="141">
        <f t="shared" si="53"/>
        <v>44707</v>
      </c>
      <c r="DD18" s="141">
        <f t="shared" si="54"/>
        <v>174430</v>
      </c>
      <c r="DE18" s="141">
        <f t="shared" si="55"/>
        <v>13278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21509</v>
      </c>
      <c r="DJ18" s="141">
        <f t="shared" si="60"/>
        <v>428217</v>
      </c>
    </row>
    <row r="19" spans="1:114" ht="12" customHeight="1">
      <c r="A19" s="142" t="s">
        <v>123</v>
      </c>
      <c r="B19" s="140" t="s">
        <v>337</v>
      </c>
      <c r="C19" s="142" t="s">
        <v>365</v>
      </c>
      <c r="D19" s="141">
        <f t="shared" si="6"/>
        <v>127365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127365</v>
      </c>
      <c r="M19" s="141">
        <f t="shared" si="8"/>
        <v>90149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90149</v>
      </c>
      <c r="V19" s="141">
        <f t="shared" si="10"/>
        <v>217514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0</v>
      </c>
      <c r="AD19" s="141">
        <f t="shared" si="18"/>
        <v>217514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1"/>
        <v>70275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70275</v>
      </c>
      <c r="AY19" s="141">
        <v>18377</v>
      </c>
      <c r="AZ19" s="141">
        <v>0</v>
      </c>
      <c r="BA19" s="141">
        <v>0</v>
      </c>
      <c r="BB19" s="141">
        <v>51898</v>
      </c>
      <c r="BC19" s="141">
        <v>57090</v>
      </c>
      <c r="BD19" s="141">
        <v>0</v>
      </c>
      <c r="BE19" s="141">
        <v>0</v>
      </c>
      <c r="BF19" s="141">
        <f t="shared" si="25"/>
        <v>70275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51584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51584</v>
      </c>
      <c r="CA19" s="141">
        <v>0</v>
      </c>
      <c r="CB19" s="141">
        <v>0</v>
      </c>
      <c r="CC19" s="141">
        <v>0</v>
      </c>
      <c r="CD19" s="141">
        <v>51584</v>
      </c>
      <c r="CE19" s="141">
        <v>38565</v>
      </c>
      <c r="CF19" s="141">
        <v>0</v>
      </c>
      <c r="CG19" s="141">
        <v>0</v>
      </c>
      <c r="CH19" s="141">
        <f t="shared" si="32"/>
        <v>51584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121859</v>
      </c>
      <c r="CR19" s="141">
        <f t="shared" si="42"/>
        <v>0</v>
      </c>
      <c r="CS19" s="141">
        <f t="shared" si="43"/>
        <v>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121859</v>
      </c>
      <c r="DC19" s="141">
        <f t="shared" si="53"/>
        <v>18377</v>
      </c>
      <c r="DD19" s="141">
        <f t="shared" si="54"/>
        <v>0</v>
      </c>
      <c r="DE19" s="141">
        <f t="shared" si="55"/>
        <v>0</v>
      </c>
      <c r="DF19" s="141">
        <f t="shared" si="56"/>
        <v>103482</v>
      </c>
      <c r="DG19" s="141">
        <f t="shared" si="57"/>
        <v>95655</v>
      </c>
      <c r="DH19" s="141">
        <f t="shared" si="58"/>
        <v>0</v>
      </c>
      <c r="DI19" s="141">
        <f t="shared" si="59"/>
        <v>0</v>
      </c>
      <c r="DJ19" s="141">
        <f t="shared" si="60"/>
        <v>121859</v>
      </c>
    </row>
    <row r="20" spans="1:114" ht="12" customHeight="1">
      <c r="A20" s="142" t="s">
        <v>123</v>
      </c>
      <c r="B20" s="140" t="s">
        <v>338</v>
      </c>
      <c r="C20" s="142" t="s">
        <v>366</v>
      </c>
      <c r="D20" s="141">
        <f t="shared" si="6"/>
        <v>57746</v>
      </c>
      <c r="E20" s="141">
        <f t="shared" si="7"/>
        <v>5310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5310</v>
      </c>
      <c r="L20" s="141">
        <v>52436</v>
      </c>
      <c r="M20" s="141">
        <f t="shared" si="8"/>
        <v>32993</v>
      </c>
      <c r="N20" s="141">
        <f t="shared" si="9"/>
        <v>3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3</v>
      </c>
      <c r="U20" s="141">
        <v>32990</v>
      </c>
      <c r="V20" s="141">
        <f t="shared" si="10"/>
        <v>90739</v>
      </c>
      <c r="W20" s="141">
        <f t="shared" si="11"/>
        <v>5313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0</v>
      </c>
      <c r="AC20" s="141">
        <f t="shared" si="17"/>
        <v>5313</v>
      </c>
      <c r="AD20" s="141">
        <f t="shared" si="18"/>
        <v>85426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18550</v>
      </c>
      <c r="AN20" s="141">
        <f t="shared" si="22"/>
        <v>5404</v>
      </c>
      <c r="AO20" s="141">
        <v>5404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13146</v>
      </c>
      <c r="AY20" s="141">
        <v>13146</v>
      </c>
      <c r="AZ20" s="141">
        <v>0</v>
      </c>
      <c r="BA20" s="141">
        <v>0</v>
      </c>
      <c r="BB20" s="141">
        <v>0</v>
      </c>
      <c r="BC20" s="141">
        <v>39196</v>
      </c>
      <c r="BD20" s="141">
        <v>0</v>
      </c>
      <c r="BE20" s="141">
        <v>0</v>
      </c>
      <c r="BF20" s="141">
        <f t="shared" si="25"/>
        <v>18550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491</v>
      </c>
      <c r="BP20" s="141">
        <f t="shared" si="29"/>
        <v>491</v>
      </c>
      <c r="BQ20" s="141">
        <v>491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32502</v>
      </c>
      <c r="CF20" s="141">
        <v>0</v>
      </c>
      <c r="CG20" s="141">
        <v>0</v>
      </c>
      <c r="CH20" s="141">
        <f t="shared" si="32"/>
        <v>491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19041</v>
      </c>
      <c r="CR20" s="141">
        <f t="shared" si="42"/>
        <v>5895</v>
      </c>
      <c r="CS20" s="141">
        <f t="shared" si="43"/>
        <v>5895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13146</v>
      </c>
      <c r="DC20" s="141">
        <f t="shared" si="53"/>
        <v>13146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71698</v>
      </c>
      <c r="DH20" s="141">
        <f t="shared" si="58"/>
        <v>0</v>
      </c>
      <c r="DI20" s="141">
        <f t="shared" si="59"/>
        <v>0</v>
      </c>
      <c r="DJ20" s="141">
        <f t="shared" si="60"/>
        <v>19041</v>
      </c>
    </row>
    <row r="21" spans="1:114" ht="12" customHeight="1">
      <c r="A21" s="142" t="s">
        <v>123</v>
      </c>
      <c r="B21" s="140" t="s">
        <v>339</v>
      </c>
      <c r="C21" s="142" t="s">
        <v>367</v>
      </c>
      <c r="D21" s="141">
        <f t="shared" si="6"/>
        <v>178143</v>
      </c>
      <c r="E21" s="141">
        <f t="shared" si="7"/>
        <v>46512</v>
      </c>
      <c r="F21" s="141">
        <v>0</v>
      </c>
      <c r="G21" s="141">
        <v>0</v>
      </c>
      <c r="H21" s="141">
        <v>0</v>
      </c>
      <c r="I21" s="141">
        <v>4524</v>
      </c>
      <c r="J21" s="141"/>
      <c r="K21" s="141">
        <v>41988</v>
      </c>
      <c r="L21" s="141">
        <v>131631</v>
      </c>
      <c r="M21" s="141">
        <f t="shared" si="8"/>
        <v>58416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58416</v>
      </c>
      <c r="V21" s="141">
        <f t="shared" si="10"/>
        <v>236559</v>
      </c>
      <c r="W21" s="141">
        <f t="shared" si="11"/>
        <v>46512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4524</v>
      </c>
      <c r="AB21" s="141">
        <f t="shared" si="16"/>
        <v>0</v>
      </c>
      <c r="AC21" s="141">
        <f t="shared" si="17"/>
        <v>41988</v>
      </c>
      <c r="AD21" s="141">
        <f t="shared" si="18"/>
        <v>190047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172083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172083</v>
      </c>
      <c r="AY21" s="141">
        <v>90000</v>
      </c>
      <c r="AZ21" s="141">
        <v>69213</v>
      </c>
      <c r="BA21" s="141">
        <v>11161</v>
      </c>
      <c r="BB21" s="141">
        <v>1709</v>
      </c>
      <c r="BC21" s="141">
        <v>0</v>
      </c>
      <c r="BD21" s="141">
        <v>0</v>
      </c>
      <c r="BE21" s="141">
        <v>6060</v>
      </c>
      <c r="BF21" s="141">
        <f t="shared" si="25"/>
        <v>178143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58404</v>
      </c>
      <c r="CF21" s="141">
        <v>0</v>
      </c>
      <c r="CG21" s="141">
        <v>12</v>
      </c>
      <c r="CH21" s="141">
        <f t="shared" si="32"/>
        <v>12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172083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172083</v>
      </c>
      <c r="DC21" s="141">
        <f t="shared" si="53"/>
        <v>90000</v>
      </c>
      <c r="DD21" s="141">
        <f t="shared" si="54"/>
        <v>69213</v>
      </c>
      <c r="DE21" s="141">
        <f t="shared" si="55"/>
        <v>11161</v>
      </c>
      <c r="DF21" s="141">
        <f t="shared" si="56"/>
        <v>1709</v>
      </c>
      <c r="DG21" s="141">
        <f t="shared" si="57"/>
        <v>58404</v>
      </c>
      <c r="DH21" s="141">
        <f t="shared" si="58"/>
        <v>0</v>
      </c>
      <c r="DI21" s="141">
        <f t="shared" si="59"/>
        <v>6072</v>
      </c>
      <c r="DJ21" s="141">
        <f t="shared" si="60"/>
        <v>178155</v>
      </c>
    </row>
    <row r="22" spans="1:114" ht="12" customHeight="1">
      <c r="A22" s="142" t="s">
        <v>123</v>
      </c>
      <c r="B22" s="140" t="s">
        <v>340</v>
      </c>
      <c r="C22" s="142" t="s">
        <v>368</v>
      </c>
      <c r="D22" s="141">
        <f t="shared" si="6"/>
        <v>72796</v>
      </c>
      <c r="E22" s="141">
        <f t="shared" si="7"/>
        <v>4387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4387</v>
      </c>
      <c r="L22" s="141">
        <v>68409</v>
      </c>
      <c r="M22" s="141">
        <f t="shared" si="8"/>
        <v>12170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12170</v>
      </c>
      <c r="V22" s="141">
        <f t="shared" si="10"/>
        <v>84966</v>
      </c>
      <c r="W22" s="141">
        <f t="shared" si="11"/>
        <v>4387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0</v>
      </c>
      <c r="AB22" s="141">
        <f t="shared" si="16"/>
        <v>0</v>
      </c>
      <c r="AC22" s="141">
        <f t="shared" si="17"/>
        <v>4387</v>
      </c>
      <c r="AD22" s="141">
        <f t="shared" si="18"/>
        <v>80579</v>
      </c>
      <c r="AE22" s="141">
        <f t="shared" si="19"/>
        <v>2720</v>
      </c>
      <c r="AF22" s="141">
        <f t="shared" si="20"/>
        <v>2720</v>
      </c>
      <c r="AG22" s="141">
        <v>0</v>
      </c>
      <c r="AH22" s="141">
        <v>95</v>
      </c>
      <c r="AI22" s="141">
        <v>2625</v>
      </c>
      <c r="AJ22" s="141">
        <v>0</v>
      </c>
      <c r="AK22" s="141">
        <v>0</v>
      </c>
      <c r="AL22" s="141">
        <v>0</v>
      </c>
      <c r="AM22" s="141">
        <f t="shared" si="21"/>
        <v>70076</v>
      </c>
      <c r="AN22" s="141">
        <f t="shared" si="22"/>
        <v>15286</v>
      </c>
      <c r="AO22" s="141">
        <v>6740</v>
      </c>
      <c r="AP22" s="141">
        <v>8546</v>
      </c>
      <c r="AQ22" s="141">
        <v>0</v>
      </c>
      <c r="AR22" s="141">
        <v>0</v>
      </c>
      <c r="AS22" s="141">
        <f t="shared" si="23"/>
        <v>15329</v>
      </c>
      <c r="AT22" s="141">
        <v>3055</v>
      </c>
      <c r="AU22" s="141">
        <v>9018</v>
      </c>
      <c r="AV22" s="141">
        <v>3256</v>
      </c>
      <c r="AW22" s="141">
        <v>0</v>
      </c>
      <c r="AX22" s="141">
        <f t="shared" si="24"/>
        <v>39461</v>
      </c>
      <c r="AY22" s="141">
        <v>8678</v>
      </c>
      <c r="AZ22" s="141">
        <v>26245</v>
      </c>
      <c r="BA22" s="141">
        <v>4538</v>
      </c>
      <c r="BB22" s="141">
        <v>0</v>
      </c>
      <c r="BC22" s="141">
        <v>0</v>
      </c>
      <c r="BD22" s="141">
        <v>0</v>
      </c>
      <c r="BE22" s="141">
        <v>0</v>
      </c>
      <c r="BF22" s="141">
        <f t="shared" si="25"/>
        <v>72796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12170</v>
      </c>
      <c r="BP22" s="141">
        <f t="shared" si="29"/>
        <v>2539</v>
      </c>
      <c r="BQ22" s="141">
        <v>0</v>
      </c>
      <c r="BR22" s="141">
        <v>0</v>
      </c>
      <c r="BS22" s="141">
        <v>2539</v>
      </c>
      <c r="BT22" s="141">
        <v>0</v>
      </c>
      <c r="BU22" s="141">
        <f t="shared" si="30"/>
        <v>7015</v>
      </c>
      <c r="BV22" s="141">
        <v>0</v>
      </c>
      <c r="BW22" s="141">
        <v>7015</v>
      </c>
      <c r="BX22" s="141">
        <v>0</v>
      </c>
      <c r="BY22" s="141">
        <v>0</v>
      </c>
      <c r="BZ22" s="141">
        <f t="shared" si="31"/>
        <v>2616</v>
      </c>
      <c r="CA22" s="141">
        <v>0</v>
      </c>
      <c r="CB22" s="141">
        <v>2616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f t="shared" si="32"/>
        <v>12170</v>
      </c>
      <c r="CI22" s="141">
        <f t="shared" si="33"/>
        <v>2720</v>
      </c>
      <c r="CJ22" s="141">
        <f t="shared" si="34"/>
        <v>2720</v>
      </c>
      <c r="CK22" s="141">
        <f t="shared" si="35"/>
        <v>0</v>
      </c>
      <c r="CL22" s="141">
        <f t="shared" si="36"/>
        <v>95</v>
      </c>
      <c r="CM22" s="141">
        <f t="shared" si="37"/>
        <v>2625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82246</v>
      </c>
      <c r="CR22" s="141">
        <f t="shared" si="42"/>
        <v>17825</v>
      </c>
      <c r="CS22" s="141">
        <f t="shared" si="43"/>
        <v>6740</v>
      </c>
      <c r="CT22" s="141">
        <f t="shared" si="44"/>
        <v>8546</v>
      </c>
      <c r="CU22" s="141">
        <f t="shared" si="45"/>
        <v>2539</v>
      </c>
      <c r="CV22" s="141">
        <f t="shared" si="46"/>
        <v>0</v>
      </c>
      <c r="CW22" s="141">
        <f t="shared" si="47"/>
        <v>22344</v>
      </c>
      <c r="CX22" s="141">
        <f t="shared" si="48"/>
        <v>3055</v>
      </c>
      <c r="CY22" s="141">
        <f t="shared" si="49"/>
        <v>16033</v>
      </c>
      <c r="CZ22" s="141">
        <f t="shared" si="50"/>
        <v>3256</v>
      </c>
      <c r="DA22" s="141">
        <f t="shared" si="51"/>
        <v>0</v>
      </c>
      <c r="DB22" s="141">
        <f t="shared" si="52"/>
        <v>42077</v>
      </c>
      <c r="DC22" s="141">
        <f t="shared" si="53"/>
        <v>8678</v>
      </c>
      <c r="DD22" s="141">
        <f t="shared" si="54"/>
        <v>28861</v>
      </c>
      <c r="DE22" s="141">
        <f t="shared" si="55"/>
        <v>4538</v>
      </c>
      <c r="DF22" s="141">
        <f t="shared" si="56"/>
        <v>0</v>
      </c>
      <c r="DG22" s="141">
        <f t="shared" si="57"/>
        <v>0</v>
      </c>
      <c r="DH22" s="141">
        <f t="shared" si="58"/>
        <v>0</v>
      </c>
      <c r="DI22" s="141">
        <f t="shared" si="59"/>
        <v>0</v>
      </c>
      <c r="DJ22" s="141">
        <f t="shared" si="60"/>
        <v>84966</v>
      </c>
    </row>
    <row r="23" spans="1:114" ht="12" customHeight="1">
      <c r="A23" s="142" t="s">
        <v>123</v>
      </c>
      <c r="B23" s="140" t="s">
        <v>341</v>
      </c>
      <c r="C23" s="142" t="s">
        <v>369</v>
      </c>
      <c r="D23" s="141">
        <f t="shared" si="6"/>
        <v>113343</v>
      </c>
      <c r="E23" s="141">
        <f t="shared" si="7"/>
        <v>37932</v>
      </c>
      <c r="F23" s="141">
        <v>0</v>
      </c>
      <c r="G23" s="141">
        <v>0</v>
      </c>
      <c r="H23" s="141">
        <v>0</v>
      </c>
      <c r="I23" s="141">
        <v>37913</v>
      </c>
      <c r="J23" s="141"/>
      <c r="K23" s="141">
        <v>19</v>
      </c>
      <c r="L23" s="141">
        <v>75411</v>
      </c>
      <c r="M23" s="141">
        <f t="shared" si="8"/>
        <v>121226</v>
      </c>
      <c r="N23" s="141">
        <f t="shared" si="9"/>
        <v>29363</v>
      </c>
      <c r="O23" s="141">
        <v>0</v>
      </c>
      <c r="P23" s="141">
        <v>0</v>
      </c>
      <c r="Q23" s="141">
        <v>0</v>
      </c>
      <c r="R23" s="141">
        <v>29363</v>
      </c>
      <c r="S23" s="141"/>
      <c r="T23" s="141">
        <v>0</v>
      </c>
      <c r="U23" s="141">
        <v>91863</v>
      </c>
      <c r="V23" s="141">
        <f t="shared" si="10"/>
        <v>234569</v>
      </c>
      <c r="W23" s="141">
        <f t="shared" si="11"/>
        <v>67295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67276</v>
      </c>
      <c r="AB23" s="141">
        <f t="shared" si="16"/>
        <v>0</v>
      </c>
      <c r="AC23" s="141">
        <f t="shared" si="17"/>
        <v>19</v>
      </c>
      <c r="AD23" s="141">
        <f t="shared" si="18"/>
        <v>167274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54086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6488</v>
      </c>
      <c r="AT23" s="141">
        <v>1198</v>
      </c>
      <c r="AU23" s="141">
        <v>0</v>
      </c>
      <c r="AV23" s="141">
        <v>5290</v>
      </c>
      <c r="AW23" s="141">
        <v>0</v>
      </c>
      <c r="AX23" s="141">
        <f t="shared" si="24"/>
        <v>47598</v>
      </c>
      <c r="AY23" s="141">
        <v>46199</v>
      </c>
      <c r="AZ23" s="141">
        <v>0</v>
      </c>
      <c r="BA23" s="141">
        <v>1399</v>
      </c>
      <c r="BB23" s="141">
        <v>0</v>
      </c>
      <c r="BC23" s="141">
        <v>59257</v>
      </c>
      <c r="BD23" s="141">
        <v>0</v>
      </c>
      <c r="BE23" s="141">
        <v>0</v>
      </c>
      <c r="BF23" s="141">
        <f t="shared" si="25"/>
        <v>54086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35763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35763</v>
      </c>
      <c r="CA23" s="141">
        <v>35763</v>
      </c>
      <c r="CB23" s="141">
        <v>0</v>
      </c>
      <c r="CC23" s="141">
        <v>0</v>
      </c>
      <c r="CD23" s="141">
        <v>0</v>
      </c>
      <c r="CE23" s="141">
        <v>85463</v>
      </c>
      <c r="CF23" s="141">
        <v>0</v>
      </c>
      <c r="CG23" s="141">
        <v>0</v>
      </c>
      <c r="CH23" s="141">
        <f t="shared" si="32"/>
        <v>35763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89849</v>
      </c>
      <c r="CR23" s="141">
        <f t="shared" si="42"/>
        <v>0</v>
      </c>
      <c r="CS23" s="141">
        <f t="shared" si="43"/>
        <v>0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6488</v>
      </c>
      <c r="CX23" s="141">
        <f t="shared" si="48"/>
        <v>1198</v>
      </c>
      <c r="CY23" s="141">
        <f t="shared" si="49"/>
        <v>0</v>
      </c>
      <c r="CZ23" s="141">
        <f t="shared" si="50"/>
        <v>5290</v>
      </c>
      <c r="DA23" s="141">
        <f t="shared" si="51"/>
        <v>0</v>
      </c>
      <c r="DB23" s="141">
        <f t="shared" si="52"/>
        <v>83361</v>
      </c>
      <c r="DC23" s="141">
        <f t="shared" si="53"/>
        <v>81962</v>
      </c>
      <c r="DD23" s="141">
        <f t="shared" si="54"/>
        <v>0</v>
      </c>
      <c r="DE23" s="141">
        <f t="shared" si="55"/>
        <v>1399</v>
      </c>
      <c r="DF23" s="141">
        <f t="shared" si="56"/>
        <v>0</v>
      </c>
      <c r="DG23" s="141">
        <f t="shared" si="57"/>
        <v>144720</v>
      </c>
      <c r="DH23" s="141">
        <f t="shared" si="58"/>
        <v>0</v>
      </c>
      <c r="DI23" s="141">
        <f t="shared" si="59"/>
        <v>0</v>
      </c>
      <c r="DJ23" s="141">
        <f t="shared" si="60"/>
        <v>89849</v>
      </c>
    </row>
    <row r="24" spans="1:114" ht="12" customHeight="1">
      <c r="A24" s="142" t="s">
        <v>123</v>
      </c>
      <c r="B24" s="140" t="s">
        <v>342</v>
      </c>
      <c r="C24" s="142" t="s">
        <v>370</v>
      </c>
      <c r="D24" s="141">
        <f t="shared" si="6"/>
        <v>82026</v>
      </c>
      <c r="E24" s="141">
        <f t="shared" si="7"/>
        <v>28221</v>
      </c>
      <c r="F24" s="141">
        <v>0</v>
      </c>
      <c r="G24" s="141">
        <v>0</v>
      </c>
      <c r="H24" s="141">
        <v>0</v>
      </c>
      <c r="I24" s="141">
        <v>28221</v>
      </c>
      <c r="J24" s="141"/>
      <c r="K24" s="141">
        <v>0</v>
      </c>
      <c r="L24" s="141">
        <v>53805</v>
      </c>
      <c r="M24" s="141">
        <f t="shared" si="8"/>
        <v>80811</v>
      </c>
      <c r="N24" s="141">
        <f t="shared" si="9"/>
        <v>29796</v>
      </c>
      <c r="O24" s="141">
        <v>14050</v>
      </c>
      <c r="P24" s="141">
        <v>14492</v>
      </c>
      <c r="Q24" s="141">
        <v>0</v>
      </c>
      <c r="R24" s="141">
        <v>1254</v>
      </c>
      <c r="S24" s="141"/>
      <c r="T24" s="141">
        <v>0</v>
      </c>
      <c r="U24" s="141">
        <v>51015</v>
      </c>
      <c r="V24" s="141">
        <f t="shared" si="10"/>
        <v>162837</v>
      </c>
      <c r="W24" s="141">
        <f t="shared" si="11"/>
        <v>58017</v>
      </c>
      <c r="X24" s="141">
        <f t="shared" si="12"/>
        <v>14050</v>
      </c>
      <c r="Y24" s="141">
        <f t="shared" si="13"/>
        <v>14492</v>
      </c>
      <c r="Z24" s="141">
        <f t="shared" si="14"/>
        <v>0</v>
      </c>
      <c r="AA24" s="141">
        <f t="shared" si="15"/>
        <v>29475</v>
      </c>
      <c r="AB24" s="141">
        <f t="shared" si="16"/>
        <v>0</v>
      </c>
      <c r="AC24" s="141">
        <f t="shared" si="17"/>
        <v>0</v>
      </c>
      <c r="AD24" s="141">
        <f t="shared" si="18"/>
        <v>104820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66816</v>
      </c>
      <c r="AN24" s="141">
        <f t="shared" si="22"/>
        <v>16472</v>
      </c>
      <c r="AO24" s="141">
        <v>16472</v>
      </c>
      <c r="AP24" s="141">
        <v>0</v>
      </c>
      <c r="AQ24" s="141">
        <v>0</v>
      </c>
      <c r="AR24" s="141">
        <v>0</v>
      </c>
      <c r="AS24" s="141">
        <f t="shared" si="23"/>
        <v>13502</v>
      </c>
      <c r="AT24" s="141">
        <v>13502</v>
      </c>
      <c r="AU24" s="141">
        <v>0</v>
      </c>
      <c r="AV24" s="141">
        <v>0</v>
      </c>
      <c r="AW24" s="141">
        <v>0</v>
      </c>
      <c r="AX24" s="141">
        <f t="shared" si="24"/>
        <v>36842</v>
      </c>
      <c r="AY24" s="141">
        <v>36842</v>
      </c>
      <c r="AZ24" s="141">
        <v>0</v>
      </c>
      <c r="BA24" s="141">
        <v>0</v>
      </c>
      <c r="BB24" s="141">
        <v>0</v>
      </c>
      <c r="BC24" s="141">
        <v>15210</v>
      </c>
      <c r="BD24" s="141">
        <v>0</v>
      </c>
      <c r="BE24" s="141">
        <v>0</v>
      </c>
      <c r="BF24" s="141">
        <f t="shared" si="25"/>
        <v>66816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80811</v>
      </c>
      <c r="BP24" s="141">
        <f t="shared" si="29"/>
        <v>7592</v>
      </c>
      <c r="BQ24" s="141">
        <v>7592</v>
      </c>
      <c r="BR24" s="141">
        <v>0</v>
      </c>
      <c r="BS24" s="141">
        <v>0</v>
      </c>
      <c r="BT24" s="141">
        <v>0</v>
      </c>
      <c r="BU24" s="141">
        <f t="shared" si="30"/>
        <v>34481</v>
      </c>
      <c r="BV24" s="141">
        <v>252</v>
      </c>
      <c r="BW24" s="141">
        <v>34229</v>
      </c>
      <c r="BX24" s="141">
        <v>0</v>
      </c>
      <c r="BY24" s="141">
        <v>0</v>
      </c>
      <c r="BZ24" s="141">
        <f t="shared" si="31"/>
        <v>38738</v>
      </c>
      <c r="CA24" s="141">
        <v>0</v>
      </c>
      <c r="CB24" s="141">
        <v>0</v>
      </c>
      <c r="CC24" s="141">
        <v>38475</v>
      </c>
      <c r="CD24" s="141">
        <v>263</v>
      </c>
      <c r="CE24" s="141">
        <v>0</v>
      </c>
      <c r="CF24" s="141">
        <v>0</v>
      </c>
      <c r="CG24" s="141">
        <v>0</v>
      </c>
      <c r="CH24" s="141">
        <f t="shared" si="32"/>
        <v>80811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147627</v>
      </c>
      <c r="CR24" s="141">
        <f t="shared" si="42"/>
        <v>24064</v>
      </c>
      <c r="CS24" s="141">
        <f t="shared" si="43"/>
        <v>24064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47983</v>
      </c>
      <c r="CX24" s="141">
        <f t="shared" si="48"/>
        <v>13754</v>
      </c>
      <c r="CY24" s="141">
        <f t="shared" si="49"/>
        <v>34229</v>
      </c>
      <c r="CZ24" s="141">
        <f t="shared" si="50"/>
        <v>0</v>
      </c>
      <c r="DA24" s="141">
        <f t="shared" si="51"/>
        <v>0</v>
      </c>
      <c r="DB24" s="141">
        <f t="shared" si="52"/>
        <v>75580</v>
      </c>
      <c r="DC24" s="141">
        <f t="shared" si="53"/>
        <v>36842</v>
      </c>
      <c r="DD24" s="141">
        <f t="shared" si="54"/>
        <v>0</v>
      </c>
      <c r="DE24" s="141">
        <f t="shared" si="55"/>
        <v>38475</v>
      </c>
      <c r="DF24" s="141">
        <f t="shared" si="56"/>
        <v>263</v>
      </c>
      <c r="DG24" s="141">
        <f t="shared" si="57"/>
        <v>15210</v>
      </c>
      <c r="DH24" s="141">
        <f t="shared" si="58"/>
        <v>0</v>
      </c>
      <c r="DI24" s="141">
        <f t="shared" si="59"/>
        <v>0</v>
      </c>
      <c r="DJ24" s="141">
        <f t="shared" si="60"/>
        <v>147627</v>
      </c>
    </row>
    <row r="25" spans="1:114" ht="12" customHeight="1">
      <c r="A25" s="142" t="s">
        <v>123</v>
      </c>
      <c r="B25" s="140" t="s">
        <v>343</v>
      </c>
      <c r="C25" s="142" t="s">
        <v>371</v>
      </c>
      <c r="D25" s="141">
        <f t="shared" si="6"/>
        <v>28724</v>
      </c>
      <c r="E25" s="141">
        <f t="shared" si="7"/>
        <v>28724</v>
      </c>
      <c r="F25" s="141">
        <v>0</v>
      </c>
      <c r="G25" s="141">
        <v>0</v>
      </c>
      <c r="H25" s="141">
        <v>0</v>
      </c>
      <c r="I25" s="141">
        <v>1575</v>
      </c>
      <c r="J25" s="141"/>
      <c r="K25" s="141">
        <v>27149</v>
      </c>
      <c r="L25" s="141">
        <v>0</v>
      </c>
      <c r="M25" s="141">
        <f t="shared" si="8"/>
        <v>6239</v>
      </c>
      <c r="N25" s="141">
        <f t="shared" si="9"/>
        <v>141</v>
      </c>
      <c r="O25" s="141">
        <v>0</v>
      </c>
      <c r="P25" s="141">
        <v>0</v>
      </c>
      <c r="Q25" s="141">
        <v>0</v>
      </c>
      <c r="R25" s="141">
        <v>141</v>
      </c>
      <c r="S25" s="141"/>
      <c r="T25" s="141">
        <v>0</v>
      </c>
      <c r="U25" s="141">
        <v>6098</v>
      </c>
      <c r="V25" s="141">
        <f t="shared" si="10"/>
        <v>34963</v>
      </c>
      <c r="W25" s="141">
        <f t="shared" si="11"/>
        <v>28865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1716</v>
      </c>
      <c r="AB25" s="141">
        <f t="shared" si="16"/>
        <v>0</v>
      </c>
      <c r="AC25" s="141">
        <f t="shared" si="17"/>
        <v>27149</v>
      </c>
      <c r="AD25" s="141">
        <f t="shared" si="18"/>
        <v>6098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4380</v>
      </c>
      <c r="AN25" s="141">
        <f t="shared" si="22"/>
        <v>4380</v>
      </c>
      <c r="AO25" s="141">
        <v>0</v>
      </c>
      <c r="AP25" s="141">
        <v>4380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17625</v>
      </c>
      <c r="BD25" s="141">
        <v>0</v>
      </c>
      <c r="BE25" s="141">
        <v>23</v>
      </c>
      <c r="BF25" s="141">
        <f t="shared" si="25"/>
        <v>4403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3171</v>
      </c>
      <c r="BP25" s="141">
        <f t="shared" si="29"/>
        <v>3171</v>
      </c>
      <c r="BQ25" s="141">
        <v>0</v>
      </c>
      <c r="BR25" s="141">
        <v>3171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0</v>
      </c>
      <c r="CF25" s="141">
        <v>0</v>
      </c>
      <c r="CG25" s="141">
        <v>3068</v>
      </c>
      <c r="CH25" s="141">
        <f t="shared" si="32"/>
        <v>6239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7551</v>
      </c>
      <c r="CR25" s="141">
        <f t="shared" si="42"/>
        <v>7551</v>
      </c>
      <c r="CS25" s="141">
        <f t="shared" si="43"/>
        <v>0</v>
      </c>
      <c r="CT25" s="141">
        <f t="shared" si="44"/>
        <v>7551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0</v>
      </c>
      <c r="DC25" s="141">
        <f t="shared" si="53"/>
        <v>0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17625</v>
      </c>
      <c r="DH25" s="141">
        <f t="shared" si="58"/>
        <v>0</v>
      </c>
      <c r="DI25" s="141">
        <f t="shared" si="59"/>
        <v>3091</v>
      </c>
      <c r="DJ25" s="141">
        <f t="shared" si="60"/>
        <v>10642</v>
      </c>
    </row>
    <row r="26" spans="1:114" ht="12" customHeight="1">
      <c r="A26" s="142" t="s">
        <v>123</v>
      </c>
      <c r="B26" s="140" t="s">
        <v>344</v>
      </c>
      <c r="C26" s="142" t="s">
        <v>372</v>
      </c>
      <c r="D26" s="141">
        <f t="shared" si="6"/>
        <v>36664</v>
      </c>
      <c r="E26" s="141">
        <f t="shared" si="7"/>
        <v>7932</v>
      </c>
      <c r="F26" s="141">
        <v>0</v>
      </c>
      <c r="G26" s="141">
        <v>0</v>
      </c>
      <c r="H26" s="141">
        <v>0</v>
      </c>
      <c r="I26" s="141">
        <v>7932</v>
      </c>
      <c r="J26" s="141"/>
      <c r="K26" s="141">
        <v>0</v>
      </c>
      <c r="L26" s="141">
        <v>28732</v>
      </c>
      <c r="M26" s="141">
        <f t="shared" si="8"/>
        <v>21366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21366</v>
      </c>
      <c r="V26" s="141">
        <f t="shared" si="10"/>
        <v>58030</v>
      </c>
      <c r="W26" s="141">
        <f t="shared" si="11"/>
        <v>7932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7932</v>
      </c>
      <c r="AB26" s="141">
        <f t="shared" si="16"/>
        <v>0</v>
      </c>
      <c r="AC26" s="141">
        <f t="shared" si="17"/>
        <v>0</v>
      </c>
      <c r="AD26" s="141">
        <f t="shared" si="18"/>
        <v>50098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25981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25981</v>
      </c>
      <c r="AY26" s="141">
        <v>20158</v>
      </c>
      <c r="AZ26" s="141">
        <v>0</v>
      </c>
      <c r="BA26" s="141">
        <v>0</v>
      </c>
      <c r="BB26" s="141">
        <v>5823</v>
      </c>
      <c r="BC26" s="141">
        <v>10683</v>
      </c>
      <c r="BD26" s="141">
        <v>0</v>
      </c>
      <c r="BE26" s="141">
        <v>0</v>
      </c>
      <c r="BF26" s="141">
        <f t="shared" si="25"/>
        <v>25981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21366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25981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25981</v>
      </c>
      <c r="DC26" s="141">
        <f t="shared" si="53"/>
        <v>20158</v>
      </c>
      <c r="DD26" s="141">
        <f t="shared" si="54"/>
        <v>0</v>
      </c>
      <c r="DE26" s="141">
        <f t="shared" si="55"/>
        <v>0</v>
      </c>
      <c r="DF26" s="141">
        <f t="shared" si="56"/>
        <v>5823</v>
      </c>
      <c r="DG26" s="141">
        <f t="shared" si="57"/>
        <v>32049</v>
      </c>
      <c r="DH26" s="141">
        <f t="shared" si="58"/>
        <v>0</v>
      </c>
      <c r="DI26" s="141">
        <f t="shared" si="59"/>
        <v>0</v>
      </c>
      <c r="DJ26" s="141">
        <f t="shared" si="60"/>
        <v>25981</v>
      </c>
    </row>
    <row r="27" spans="1:114" ht="12" customHeight="1">
      <c r="A27" s="142" t="s">
        <v>123</v>
      </c>
      <c r="B27" s="140" t="s">
        <v>345</v>
      </c>
      <c r="C27" s="142" t="s">
        <v>373</v>
      </c>
      <c r="D27" s="141">
        <f t="shared" si="6"/>
        <v>94516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94516</v>
      </c>
      <c r="M27" s="141">
        <f t="shared" si="8"/>
        <v>64577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64577</v>
      </c>
      <c r="V27" s="141">
        <f t="shared" si="10"/>
        <v>159093</v>
      </c>
      <c r="W27" s="141">
        <f t="shared" si="11"/>
        <v>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0</v>
      </c>
      <c r="AD27" s="141">
        <f t="shared" si="18"/>
        <v>159093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67089</v>
      </c>
      <c r="AN27" s="141">
        <f t="shared" si="22"/>
        <v>25312</v>
      </c>
      <c r="AO27" s="141">
        <v>25312</v>
      </c>
      <c r="AP27" s="141">
        <v>0</v>
      </c>
      <c r="AQ27" s="141">
        <v>0</v>
      </c>
      <c r="AR27" s="141">
        <v>0</v>
      </c>
      <c r="AS27" s="141">
        <f t="shared" si="23"/>
        <v>3513</v>
      </c>
      <c r="AT27" s="141">
        <v>3513</v>
      </c>
      <c r="AU27" s="141">
        <v>0</v>
      </c>
      <c r="AV27" s="141">
        <v>0</v>
      </c>
      <c r="AW27" s="141">
        <v>0</v>
      </c>
      <c r="AX27" s="141">
        <f t="shared" si="24"/>
        <v>38264</v>
      </c>
      <c r="AY27" s="141">
        <v>37310</v>
      </c>
      <c r="AZ27" s="141">
        <v>954</v>
      </c>
      <c r="BA27" s="141">
        <v>0</v>
      </c>
      <c r="BB27" s="141">
        <v>0</v>
      </c>
      <c r="BC27" s="141">
        <v>27427</v>
      </c>
      <c r="BD27" s="141">
        <v>0</v>
      </c>
      <c r="BE27" s="141">
        <v>0</v>
      </c>
      <c r="BF27" s="141">
        <f t="shared" si="25"/>
        <v>67089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64577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67089</v>
      </c>
      <c r="CR27" s="141">
        <f t="shared" si="42"/>
        <v>25312</v>
      </c>
      <c r="CS27" s="141">
        <f t="shared" si="43"/>
        <v>25312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3513</v>
      </c>
      <c r="CX27" s="141">
        <f t="shared" si="48"/>
        <v>3513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38264</v>
      </c>
      <c r="DC27" s="141">
        <f t="shared" si="53"/>
        <v>37310</v>
      </c>
      <c r="DD27" s="141">
        <f t="shared" si="54"/>
        <v>954</v>
      </c>
      <c r="DE27" s="141">
        <f t="shared" si="55"/>
        <v>0</v>
      </c>
      <c r="DF27" s="141">
        <f t="shared" si="56"/>
        <v>0</v>
      </c>
      <c r="DG27" s="141">
        <f t="shared" si="57"/>
        <v>92004</v>
      </c>
      <c r="DH27" s="141">
        <f t="shared" si="58"/>
        <v>0</v>
      </c>
      <c r="DI27" s="141">
        <f t="shared" si="59"/>
        <v>0</v>
      </c>
      <c r="DJ27" s="141">
        <f t="shared" si="60"/>
        <v>67089</v>
      </c>
    </row>
    <row r="28" spans="1:114" ht="12" customHeight="1">
      <c r="A28" s="142" t="s">
        <v>123</v>
      </c>
      <c r="B28" s="140" t="s">
        <v>346</v>
      </c>
      <c r="C28" s="142" t="s">
        <v>374</v>
      </c>
      <c r="D28" s="141">
        <f t="shared" si="6"/>
        <v>135004</v>
      </c>
      <c r="E28" s="141">
        <f t="shared" si="7"/>
        <v>13224</v>
      </c>
      <c r="F28" s="141">
        <v>0</v>
      </c>
      <c r="G28" s="141">
        <v>0</v>
      </c>
      <c r="H28" s="141">
        <v>0</v>
      </c>
      <c r="I28" s="141">
        <v>13224</v>
      </c>
      <c r="J28" s="141"/>
      <c r="K28" s="141">
        <v>0</v>
      </c>
      <c r="L28" s="141">
        <v>121780</v>
      </c>
      <c r="M28" s="141">
        <f t="shared" si="8"/>
        <v>57252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57252</v>
      </c>
      <c r="V28" s="141">
        <f t="shared" si="10"/>
        <v>192256</v>
      </c>
      <c r="W28" s="141">
        <f t="shared" si="11"/>
        <v>13224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13224</v>
      </c>
      <c r="AB28" s="141">
        <f t="shared" si="16"/>
        <v>0</v>
      </c>
      <c r="AC28" s="141">
        <f t="shared" si="17"/>
        <v>0</v>
      </c>
      <c r="AD28" s="141">
        <f t="shared" si="18"/>
        <v>179032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11972</v>
      </c>
      <c r="AN28" s="141">
        <f t="shared" si="22"/>
        <v>11879</v>
      </c>
      <c r="AO28" s="141">
        <v>11879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93</v>
      </c>
      <c r="AY28" s="141">
        <v>0</v>
      </c>
      <c r="AZ28" s="141">
        <v>93</v>
      </c>
      <c r="BA28" s="141">
        <v>0</v>
      </c>
      <c r="BB28" s="141">
        <v>0</v>
      </c>
      <c r="BC28" s="141">
        <v>15799</v>
      </c>
      <c r="BD28" s="141">
        <v>0</v>
      </c>
      <c r="BE28" s="141">
        <v>107233</v>
      </c>
      <c r="BF28" s="141">
        <f t="shared" si="25"/>
        <v>119205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5553</v>
      </c>
      <c r="BP28" s="141">
        <f t="shared" si="29"/>
        <v>5553</v>
      </c>
      <c r="BQ28" s="141">
        <v>5553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51699</v>
      </c>
      <c r="CF28" s="141">
        <v>0</v>
      </c>
      <c r="CG28" s="141">
        <v>0</v>
      </c>
      <c r="CH28" s="141">
        <f t="shared" si="32"/>
        <v>5553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17525</v>
      </c>
      <c r="CR28" s="141">
        <f t="shared" si="42"/>
        <v>17432</v>
      </c>
      <c r="CS28" s="141">
        <f t="shared" si="43"/>
        <v>17432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93</v>
      </c>
      <c r="DC28" s="141">
        <f t="shared" si="53"/>
        <v>0</v>
      </c>
      <c r="DD28" s="141">
        <f t="shared" si="54"/>
        <v>93</v>
      </c>
      <c r="DE28" s="141">
        <f t="shared" si="55"/>
        <v>0</v>
      </c>
      <c r="DF28" s="141">
        <f t="shared" si="56"/>
        <v>0</v>
      </c>
      <c r="DG28" s="141">
        <f t="shared" si="57"/>
        <v>67498</v>
      </c>
      <c r="DH28" s="141">
        <f t="shared" si="58"/>
        <v>0</v>
      </c>
      <c r="DI28" s="141">
        <f t="shared" si="59"/>
        <v>107233</v>
      </c>
      <c r="DJ28" s="141">
        <f t="shared" si="60"/>
        <v>124758</v>
      </c>
    </row>
    <row r="29" spans="1:114" ht="12" customHeight="1">
      <c r="A29" s="142" t="s">
        <v>123</v>
      </c>
      <c r="B29" s="140" t="s">
        <v>347</v>
      </c>
      <c r="C29" s="142" t="s">
        <v>375</v>
      </c>
      <c r="D29" s="141">
        <f t="shared" si="6"/>
        <v>169604</v>
      </c>
      <c r="E29" s="141">
        <f t="shared" si="7"/>
        <v>6034</v>
      </c>
      <c r="F29" s="141">
        <v>0</v>
      </c>
      <c r="G29" s="141">
        <v>0</v>
      </c>
      <c r="H29" s="141">
        <v>0</v>
      </c>
      <c r="I29" s="141">
        <v>681</v>
      </c>
      <c r="J29" s="141"/>
      <c r="K29" s="141">
        <v>5353</v>
      </c>
      <c r="L29" s="141">
        <v>163570</v>
      </c>
      <c r="M29" s="141">
        <f t="shared" si="8"/>
        <v>55688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55688</v>
      </c>
      <c r="V29" s="141">
        <f t="shared" si="10"/>
        <v>225292</v>
      </c>
      <c r="W29" s="141">
        <f t="shared" si="11"/>
        <v>6034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681</v>
      </c>
      <c r="AB29" s="141">
        <f t="shared" si="16"/>
        <v>0</v>
      </c>
      <c r="AC29" s="141">
        <f t="shared" si="17"/>
        <v>5353</v>
      </c>
      <c r="AD29" s="141">
        <f t="shared" si="18"/>
        <v>219258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15912</v>
      </c>
      <c r="AM29" s="141">
        <f t="shared" si="21"/>
        <v>89641</v>
      </c>
      <c r="AN29" s="141">
        <f t="shared" si="22"/>
        <v>726</v>
      </c>
      <c r="AO29" s="141">
        <v>726</v>
      </c>
      <c r="AP29" s="141">
        <v>0</v>
      </c>
      <c r="AQ29" s="141">
        <v>0</v>
      </c>
      <c r="AR29" s="141">
        <v>0</v>
      </c>
      <c r="AS29" s="141">
        <f t="shared" si="23"/>
        <v>4744</v>
      </c>
      <c r="AT29" s="141">
        <v>2001</v>
      </c>
      <c r="AU29" s="141">
        <v>2743</v>
      </c>
      <c r="AV29" s="141">
        <v>0</v>
      </c>
      <c r="AW29" s="141">
        <v>1532</v>
      </c>
      <c r="AX29" s="141">
        <f t="shared" si="24"/>
        <v>82639</v>
      </c>
      <c r="AY29" s="141">
        <v>33976</v>
      </c>
      <c r="AZ29" s="141">
        <v>27607</v>
      </c>
      <c r="BA29" s="141">
        <v>21056</v>
      </c>
      <c r="BB29" s="141">
        <v>0</v>
      </c>
      <c r="BC29" s="141">
        <v>64051</v>
      </c>
      <c r="BD29" s="141">
        <v>0</v>
      </c>
      <c r="BE29" s="141">
        <v>0</v>
      </c>
      <c r="BF29" s="141">
        <f t="shared" si="25"/>
        <v>89641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55688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23751</v>
      </c>
      <c r="BV29" s="141">
        <v>0</v>
      </c>
      <c r="BW29" s="141">
        <v>23751</v>
      </c>
      <c r="BX29" s="141">
        <v>0</v>
      </c>
      <c r="BY29" s="141">
        <v>0</v>
      </c>
      <c r="BZ29" s="141">
        <f t="shared" si="31"/>
        <v>31937</v>
      </c>
      <c r="CA29" s="141">
        <v>0</v>
      </c>
      <c r="CB29" s="141">
        <v>31937</v>
      </c>
      <c r="CC29" s="141">
        <v>0</v>
      </c>
      <c r="CD29" s="141">
        <v>0</v>
      </c>
      <c r="CE29" s="141">
        <v>0</v>
      </c>
      <c r="CF29" s="141">
        <v>0</v>
      </c>
      <c r="CG29" s="141">
        <v>0</v>
      </c>
      <c r="CH29" s="141">
        <f t="shared" si="32"/>
        <v>55688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15912</v>
      </c>
      <c r="CQ29" s="141">
        <f t="shared" si="41"/>
        <v>145329</v>
      </c>
      <c r="CR29" s="141">
        <f t="shared" si="42"/>
        <v>726</v>
      </c>
      <c r="CS29" s="141">
        <f t="shared" si="43"/>
        <v>726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28495</v>
      </c>
      <c r="CX29" s="141">
        <f t="shared" si="48"/>
        <v>2001</v>
      </c>
      <c r="CY29" s="141">
        <f t="shared" si="49"/>
        <v>26494</v>
      </c>
      <c r="CZ29" s="141">
        <f t="shared" si="50"/>
        <v>0</v>
      </c>
      <c r="DA29" s="141">
        <f t="shared" si="51"/>
        <v>1532</v>
      </c>
      <c r="DB29" s="141">
        <f t="shared" si="52"/>
        <v>114576</v>
      </c>
      <c r="DC29" s="141">
        <f t="shared" si="53"/>
        <v>33976</v>
      </c>
      <c r="DD29" s="141">
        <f t="shared" si="54"/>
        <v>59544</v>
      </c>
      <c r="DE29" s="141">
        <f t="shared" si="55"/>
        <v>21056</v>
      </c>
      <c r="DF29" s="141">
        <f t="shared" si="56"/>
        <v>0</v>
      </c>
      <c r="DG29" s="141">
        <f t="shared" si="57"/>
        <v>64051</v>
      </c>
      <c r="DH29" s="141">
        <f t="shared" si="58"/>
        <v>0</v>
      </c>
      <c r="DI29" s="141">
        <f t="shared" si="59"/>
        <v>0</v>
      </c>
      <c r="DJ29" s="141">
        <f t="shared" si="60"/>
        <v>145329</v>
      </c>
    </row>
    <row r="30" spans="1:114" ht="12" customHeight="1">
      <c r="A30" s="142" t="s">
        <v>123</v>
      </c>
      <c r="B30" s="140" t="s">
        <v>348</v>
      </c>
      <c r="C30" s="142" t="s">
        <v>376</v>
      </c>
      <c r="D30" s="141">
        <f t="shared" si="6"/>
        <v>37881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37881</v>
      </c>
      <c r="M30" s="141">
        <f t="shared" si="8"/>
        <v>25213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25213</v>
      </c>
      <c r="V30" s="141">
        <f t="shared" si="10"/>
        <v>63094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63094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2927</v>
      </c>
      <c r="AM30" s="141">
        <f t="shared" si="21"/>
        <v>16691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16691</v>
      </c>
      <c r="AY30" s="141">
        <v>15791</v>
      </c>
      <c r="AZ30" s="141">
        <v>900</v>
      </c>
      <c r="BA30" s="141">
        <v>0</v>
      </c>
      <c r="BB30" s="141">
        <v>0</v>
      </c>
      <c r="BC30" s="141">
        <v>18263</v>
      </c>
      <c r="BD30" s="141">
        <v>0</v>
      </c>
      <c r="BE30" s="141">
        <v>0</v>
      </c>
      <c r="BF30" s="141">
        <f t="shared" si="25"/>
        <v>16691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10054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10054</v>
      </c>
      <c r="CA30" s="141">
        <v>0</v>
      </c>
      <c r="CB30" s="141">
        <v>0</v>
      </c>
      <c r="CC30" s="141">
        <v>0</v>
      </c>
      <c r="CD30" s="141">
        <v>10054</v>
      </c>
      <c r="CE30" s="141">
        <v>15159</v>
      </c>
      <c r="CF30" s="141">
        <v>0</v>
      </c>
      <c r="CG30" s="141">
        <v>0</v>
      </c>
      <c r="CH30" s="141">
        <f t="shared" si="32"/>
        <v>10054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2927</v>
      </c>
      <c r="CQ30" s="141">
        <f t="shared" si="41"/>
        <v>26745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26745</v>
      </c>
      <c r="DC30" s="141">
        <f t="shared" si="53"/>
        <v>15791</v>
      </c>
      <c r="DD30" s="141">
        <f t="shared" si="54"/>
        <v>900</v>
      </c>
      <c r="DE30" s="141">
        <f t="shared" si="55"/>
        <v>0</v>
      </c>
      <c r="DF30" s="141">
        <f t="shared" si="56"/>
        <v>10054</v>
      </c>
      <c r="DG30" s="141">
        <f t="shared" si="57"/>
        <v>33422</v>
      </c>
      <c r="DH30" s="141">
        <f t="shared" si="58"/>
        <v>0</v>
      </c>
      <c r="DI30" s="141">
        <f t="shared" si="59"/>
        <v>0</v>
      </c>
      <c r="DJ30" s="141">
        <f t="shared" si="60"/>
        <v>26745</v>
      </c>
    </row>
    <row r="31" spans="1:114" ht="12" customHeight="1">
      <c r="A31" s="142" t="s">
        <v>123</v>
      </c>
      <c r="B31" s="140" t="s">
        <v>349</v>
      </c>
      <c r="C31" s="142" t="s">
        <v>377</v>
      </c>
      <c r="D31" s="141">
        <f t="shared" si="6"/>
        <v>48872</v>
      </c>
      <c r="E31" s="141">
        <f t="shared" si="7"/>
        <v>4750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4750</v>
      </c>
      <c r="L31" s="141">
        <v>44122</v>
      </c>
      <c r="M31" s="141">
        <f t="shared" si="8"/>
        <v>21942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21942</v>
      </c>
      <c r="V31" s="141">
        <f t="shared" si="10"/>
        <v>70814</v>
      </c>
      <c r="W31" s="141">
        <f t="shared" si="11"/>
        <v>4750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4750</v>
      </c>
      <c r="AD31" s="141">
        <f t="shared" si="18"/>
        <v>66064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3247</v>
      </c>
      <c r="AM31" s="141">
        <f t="shared" si="21"/>
        <v>26561</v>
      </c>
      <c r="AN31" s="141">
        <f t="shared" si="22"/>
        <v>292</v>
      </c>
      <c r="AO31" s="141">
        <v>292</v>
      </c>
      <c r="AP31" s="141">
        <v>0</v>
      </c>
      <c r="AQ31" s="141">
        <v>0</v>
      </c>
      <c r="AR31" s="141">
        <v>0</v>
      </c>
      <c r="AS31" s="141">
        <f t="shared" si="23"/>
        <v>774</v>
      </c>
      <c r="AT31" s="141">
        <v>0</v>
      </c>
      <c r="AU31" s="141">
        <v>774</v>
      </c>
      <c r="AV31" s="141">
        <v>0</v>
      </c>
      <c r="AW31" s="141">
        <v>0</v>
      </c>
      <c r="AX31" s="141">
        <f t="shared" si="24"/>
        <v>25495</v>
      </c>
      <c r="AY31" s="141">
        <v>17766</v>
      </c>
      <c r="AZ31" s="141">
        <v>7729</v>
      </c>
      <c r="BA31" s="141">
        <v>0</v>
      </c>
      <c r="BB31" s="141">
        <v>0</v>
      </c>
      <c r="BC31" s="141">
        <v>19064</v>
      </c>
      <c r="BD31" s="141">
        <v>0</v>
      </c>
      <c r="BE31" s="141">
        <v>0</v>
      </c>
      <c r="BF31" s="141">
        <f t="shared" si="25"/>
        <v>26561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4540</v>
      </c>
      <c r="BP31" s="141">
        <f t="shared" si="29"/>
        <v>16</v>
      </c>
      <c r="BQ31" s="141">
        <v>16</v>
      </c>
      <c r="BR31" s="141">
        <v>0</v>
      </c>
      <c r="BS31" s="141">
        <v>0</v>
      </c>
      <c r="BT31" s="141">
        <v>0</v>
      </c>
      <c r="BU31" s="141">
        <f t="shared" si="30"/>
        <v>56</v>
      </c>
      <c r="BV31" s="141">
        <v>0</v>
      </c>
      <c r="BW31" s="141">
        <v>56</v>
      </c>
      <c r="BX31" s="141">
        <v>0</v>
      </c>
      <c r="BY31" s="141">
        <v>0</v>
      </c>
      <c r="BZ31" s="141">
        <f t="shared" si="31"/>
        <v>4468</v>
      </c>
      <c r="CA31" s="141">
        <v>4468</v>
      </c>
      <c r="CB31" s="141">
        <v>0</v>
      </c>
      <c r="CC31" s="141">
        <v>0</v>
      </c>
      <c r="CD31" s="141">
        <v>0</v>
      </c>
      <c r="CE31" s="141">
        <v>17402</v>
      </c>
      <c r="CF31" s="141">
        <v>0</v>
      </c>
      <c r="CG31" s="141">
        <v>0</v>
      </c>
      <c r="CH31" s="141">
        <f t="shared" si="32"/>
        <v>4540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3247</v>
      </c>
      <c r="CQ31" s="141">
        <f t="shared" si="41"/>
        <v>31101</v>
      </c>
      <c r="CR31" s="141">
        <f t="shared" si="42"/>
        <v>308</v>
      </c>
      <c r="CS31" s="141">
        <f t="shared" si="43"/>
        <v>308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830</v>
      </c>
      <c r="CX31" s="141">
        <f t="shared" si="48"/>
        <v>0</v>
      </c>
      <c r="CY31" s="141">
        <f t="shared" si="49"/>
        <v>830</v>
      </c>
      <c r="CZ31" s="141">
        <f t="shared" si="50"/>
        <v>0</v>
      </c>
      <c r="DA31" s="141">
        <f t="shared" si="51"/>
        <v>0</v>
      </c>
      <c r="DB31" s="141">
        <f t="shared" si="52"/>
        <v>29963</v>
      </c>
      <c r="DC31" s="141">
        <f t="shared" si="53"/>
        <v>22234</v>
      </c>
      <c r="DD31" s="141">
        <f t="shared" si="54"/>
        <v>7729</v>
      </c>
      <c r="DE31" s="141">
        <f t="shared" si="55"/>
        <v>0</v>
      </c>
      <c r="DF31" s="141">
        <f t="shared" si="56"/>
        <v>0</v>
      </c>
      <c r="DG31" s="141">
        <f t="shared" si="57"/>
        <v>36466</v>
      </c>
      <c r="DH31" s="141">
        <f t="shared" si="58"/>
        <v>0</v>
      </c>
      <c r="DI31" s="141">
        <f t="shared" si="59"/>
        <v>0</v>
      </c>
      <c r="DJ31" s="141">
        <f t="shared" si="60"/>
        <v>31101</v>
      </c>
    </row>
    <row r="32" spans="1:114" ht="12" customHeight="1">
      <c r="A32" s="142" t="s">
        <v>123</v>
      </c>
      <c r="B32" s="140" t="s">
        <v>350</v>
      </c>
      <c r="C32" s="142" t="s">
        <v>378</v>
      </c>
      <c r="D32" s="141">
        <f t="shared" si="6"/>
        <v>83374</v>
      </c>
      <c r="E32" s="141">
        <f t="shared" si="7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83374</v>
      </c>
      <c r="M32" s="141">
        <f t="shared" si="8"/>
        <v>38939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38939</v>
      </c>
      <c r="V32" s="141">
        <f t="shared" si="10"/>
        <v>122313</v>
      </c>
      <c r="W32" s="141">
        <f t="shared" si="11"/>
        <v>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0</v>
      </c>
      <c r="AD32" s="141">
        <f t="shared" si="18"/>
        <v>122313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8535</v>
      </c>
      <c r="AM32" s="141">
        <f t="shared" si="21"/>
        <v>52775</v>
      </c>
      <c r="AN32" s="141">
        <f t="shared" si="22"/>
        <v>7251</v>
      </c>
      <c r="AO32" s="141">
        <v>4776</v>
      </c>
      <c r="AP32" s="141">
        <v>1303</v>
      </c>
      <c r="AQ32" s="141">
        <v>1172</v>
      </c>
      <c r="AR32" s="141">
        <v>0</v>
      </c>
      <c r="AS32" s="141">
        <f t="shared" si="23"/>
        <v>2018</v>
      </c>
      <c r="AT32" s="141">
        <v>177</v>
      </c>
      <c r="AU32" s="141">
        <v>853</v>
      </c>
      <c r="AV32" s="141">
        <v>988</v>
      </c>
      <c r="AW32" s="141">
        <v>0</v>
      </c>
      <c r="AX32" s="141">
        <f t="shared" si="24"/>
        <v>43506</v>
      </c>
      <c r="AY32" s="141">
        <v>38892</v>
      </c>
      <c r="AZ32" s="141">
        <v>512</v>
      </c>
      <c r="BA32" s="141">
        <v>4102</v>
      </c>
      <c r="BB32" s="141">
        <v>0</v>
      </c>
      <c r="BC32" s="141">
        <v>22064</v>
      </c>
      <c r="BD32" s="141">
        <v>0</v>
      </c>
      <c r="BE32" s="141">
        <v>0</v>
      </c>
      <c r="BF32" s="141">
        <f t="shared" si="25"/>
        <v>52775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38939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8535</v>
      </c>
      <c r="CQ32" s="141">
        <f t="shared" si="41"/>
        <v>52775</v>
      </c>
      <c r="CR32" s="141">
        <f t="shared" si="42"/>
        <v>7251</v>
      </c>
      <c r="CS32" s="141">
        <f t="shared" si="43"/>
        <v>4776</v>
      </c>
      <c r="CT32" s="141">
        <f t="shared" si="44"/>
        <v>1303</v>
      </c>
      <c r="CU32" s="141">
        <f t="shared" si="45"/>
        <v>1172</v>
      </c>
      <c r="CV32" s="141">
        <f t="shared" si="46"/>
        <v>0</v>
      </c>
      <c r="CW32" s="141">
        <f t="shared" si="47"/>
        <v>2018</v>
      </c>
      <c r="CX32" s="141">
        <f t="shared" si="48"/>
        <v>177</v>
      </c>
      <c r="CY32" s="141">
        <f t="shared" si="49"/>
        <v>853</v>
      </c>
      <c r="CZ32" s="141">
        <f t="shared" si="50"/>
        <v>988</v>
      </c>
      <c r="DA32" s="141">
        <f t="shared" si="51"/>
        <v>0</v>
      </c>
      <c r="DB32" s="141">
        <f t="shared" si="52"/>
        <v>43506</v>
      </c>
      <c r="DC32" s="141">
        <f t="shared" si="53"/>
        <v>38892</v>
      </c>
      <c r="DD32" s="141">
        <f t="shared" si="54"/>
        <v>512</v>
      </c>
      <c r="DE32" s="141">
        <f t="shared" si="55"/>
        <v>4102</v>
      </c>
      <c r="DF32" s="141">
        <f t="shared" si="56"/>
        <v>0</v>
      </c>
      <c r="DG32" s="141">
        <f t="shared" si="57"/>
        <v>61003</v>
      </c>
      <c r="DH32" s="141">
        <f t="shared" si="58"/>
        <v>0</v>
      </c>
      <c r="DI32" s="141">
        <f t="shared" si="59"/>
        <v>0</v>
      </c>
      <c r="DJ32" s="141">
        <f t="shared" si="60"/>
        <v>52775</v>
      </c>
    </row>
    <row r="33" spans="1:114" ht="12" customHeight="1">
      <c r="A33" s="142" t="s">
        <v>123</v>
      </c>
      <c r="B33" s="140" t="s">
        <v>351</v>
      </c>
      <c r="C33" s="142" t="s">
        <v>379</v>
      </c>
      <c r="D33" s="141">
        <f t="shared" si="6"/>
        <v>114645</v>
      </c>
      <c r="E33" s="141">
        <f t="shared" si="7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114645</v>
      </c>
      <c r="M33" s="141">
        <f t="shared" si="8"/>
        <v>43213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43213</v>
      </c>
      <c r="V33" s="141">
        <f t="shared" si="10"/>
        <v>157858</v>
      </c>
      <c r="W33" s="141">
        <f t="shared" si="11"/>
        <v>0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0</v>
      </c>
      <c r="AB33" s="141">
        <f t="shared" si="16"/>
        <v>0</v>
      </c>
      <c r="AC33" s="141">
        <f t="shared" si="17"/>
        <v>0</v>
      </c>
      <c r="AD33" s="141">
        <f t="shared" si="18"/>
        <v>157858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0</v>
      </c>
      <c r="AN33" s="141">
        <f t="shared" si="22"/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f t="shared" si="23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4"/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114645</v>
      </c>
      <c r="BD33" s="141">
        <v>0</v>
      </c>
      <c r="BE33" s="141">
        <v>0</v>
      </c>
      <c r="BF33" s="141">
        <f t="shared" si="25"/>
        <v>0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43213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0</v>
      </c>
      <c r="CR33" s="141">
        <f t="shared" si="42"/>
        <v>0</v>
      </c>
      <c r="CS33" s="141">
        <f t="shared" si="43"/>
        <v>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0</v>
      </c>
      <c r="CX33" s="141">
        <f t="shared" si="48"/>
        <v>0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0</v>
      </c>
      <c r="DC33" s="141">
        <f t="shared" si="53"/>
        <v>0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157858</v>
      </c>
      <c r="DH33" s="141">
        <f t="shared" si="58"/>
        <v>0</v>
      </c>
      <c r="DI33" s="141">
        <f t="shared" si="59"/>
        <v>0</v>
      </c>
      <c r="DJ33" s="141">
        <f t="shared" si="60"/>
        <v>0</v>
      </c>
    </row>
    <row r="34" spans="1:114" ht="12" customHeight="1">
      <c r="A34" s="142" t="s">
        <v>123</v>
      </c>
      <c r="B34" s="140" t="s">
        <v>352</v>
      </c>
      <c r="C34" s="142" t="s">
        <v>380</v>
      </c>
      <c r="D34" s="141">
        <f t="shared" si="6"/>
        <v>47756</v>
      </c>
      <c r="E34" s="141">
        <f t="shared" si="7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47756</v>
      </c>
      <c r="M34" s="141">
        <f t="shared" si="8"/>
        <v>18001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18001</v>
      </c>
      <c r="V34" s="141">
        <f t="shared" si="10"/>
        <v>65757</v>
      </c>
      <c r="W34" s="141">
        <f t="shared" si="11"/>
        <v>0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0</v>
      </c>
      <c r="AB34" s="141">
        <f t="shared" si="16"/>
        <v>0</v>
      </c>
      <c r="AC34" s="141">
        <f t="shared" si="17"/>
        <v>0</v>
      </c>
      <c r="AD34" s="141">
        <f t="shared" si="18"/>
        <v>65757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0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0</v>
      </c>
      <c r="AY34" s="141">
        <v>0</v>
      </c>
      <c r="AZ34" s="141">
        <v>0</v>
      </c>
      <c r="BA34" s="141">
        <v>0</v>
      </c>
      <c r="BB34" s="141">
        <v>0</v>
      </c>
      <c r="BC34" s="141">
        <v>47756</v>
      </c>
      <c r="BD34" s="141">
        <v>0</v>
      </c>
      <c r="BE34" s="141">
        <v>0</v>
      </c>
      <c r="BF34" s="141">
        <f t="shared" si="25"/>
        <v>0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18001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0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0</v>
      </c>
      <c r="DC34" s="141">
        <f t="shared" si="53"/>
        <v>0</v>
      </c>
      <c r="DD34" s="141">
        <f t="shared" si="54"/>
        <v>0</v>
      </c>
      <c r="DE34" s="141">
        <f t="shared" si="55"/>
        <v>0</v>
      </c>
      <c r="DF34" s="141">
        <f t="shared" si="56"/>
        <v>0</v>
      </c>
      <c r="DG34" s="141">
        <f t="shared" si="57"/>
        <v>65757</v>
      </c>
      <c r="DH34" s="141">
        <f t="shared" si="58"/>
        <v>0</v>
      </c>
      <c r="DI34" s="141">
        <f t="shared" si="59"/>
        <v>0</v>
      </c>
      <c r="DJ34" s="141">
        <f t="shared" si="60"/>
        <v>0</v>
      </c>
    </row>
    <row r="35" spans="1:114" ht="12" customHeight="1">
      <c r="A35" s="142" t="s">
        <v>123</v>
      </c>
      <c r="B35" s="140" t="s">
        <v>353</v>
      </c>
      <c r="C35" s="142" t="s">
        <v>381</v>
      </c>
      <c r="D35" s="141">
        <f t="shared" si="6"/>
        <v>46234</v>
      </c>
      <c r="E35" s="141">
        <f t="shared" si="7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46234</v>
      </c>
      <c r="M35" s="141">
        <f t="shared" si="8"/>
        <v>17427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17427</v>
      </c>
      <c r="V35" s="141">
        <f t="shared" si="10"/>
        <v>63661</v>
      </c>
      <c r="W35" s="141">
        <f t="shared" si="11"/>
        <v>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0</v>
      </c>
      <c r="AB35" s="141">
        <f t="shared" si="16"/>
        <v>0</v>
      </c>
      <c r="AC35" s="141">
        <f t="shared" si="17"/>
        <v>0</v>
      </c>
      <c r="AD35" s="141">
        <f t="shared" si="18"/>
        <v>63661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0</v>
      </c>
      <c r="AN35" s="141">
        <f t="shared" si="22"/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f t="shared" si="23"/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f t="shared" si="24"/>
        <v>0</v>
      </c>
      <c r="AY35" s="141">
        <v>0</v>
      </c>
      <c r="AZ35" s="141">
        <v>0</v>
      </c>
      <c r="BA35" s="141">
        <v>0</v>
      </c>
      <c r="BB35" s="141">
        <v>0</v>
      </c>
      <c r="BC35" s="141">
        <v>46234</v>
      </c>
      <c r="BD35" s="141">
        <v>0</v>
      </c>
      <c r="BE35" s="141">
        <v>0</v>
      </c>
      <c r="BF35" s="141">
        <f t="shared" si="25"/>
        <v>0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17427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0</v>
      </c>
      <c r="CR35" s="141">
        <f t="shared" si="42"/>
        <v>0</v>
      </c>
      <c r="CS35" s="141">
        <f t="shared" si="43"/>
        <v>0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0</v>
      </c>
      <c r="CX35" s="141">
        <f t="shared" si="48"/>
        <v>0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0</v>
      </c>
      <c r="DC35" s="141">
        <f t="shared" si="53"/>
        <v>0</v>
      </c>
      <c r="DD35" s="141">
        <f t="shared" si="54"/>
        <v>0</v>
      </c>
      <c r="DE35" s="141">
        <f t="shared" si="55"/>
        <v>0</v>
      </c>
      <c r="DF35" s="141">
        <f t="shared" si="56"/>
        <v>0</v>
      </c>
      <c r="DG35" s="141">
        <f t="shared" si="57"/>
        <v>63661</v>
      </c>
      <c r="DH35" s="141">
        <f t="shared" si="58"/>
        <v>0</v>
      </c>
      <c r="DI35" s="141">
        <f t="shared" si="59"/>
        <v>0</v>
      </c>
      <c r="DJ35" s="141">
        <f t="shared" si="60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418</v>
      </c>
      <c r="B7" s="140" t="s">
        <v>419</v>
      </c>
      <c r="C7" s="139" t="s">
        <v>420</v>
      </c>
      <c r="D7" s="141">
        <f aca="true" t="shared" si="0" ref="D7:AI7">SUM(D8:D18)</f>
        <v>334556</v>
      </c>
      <c r="E7" s="141">
        <f t="shared" si="0"/>
        <v>264423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91093</v>
      </c>
      <c r="J7" s="141">
        <f t="shared" si="0"/>
        <v>1323666</v>
      </c>
      <c r="K7" s="141">
        <f t="shared" si="0"/>
        <v>173330</v>
      </c>
      <c r="L7" s="141">
        <f t="shared" si="0"/>
        <v>70133</v>
      </c>
      <c r="M7" s="141">
        <f t="shared" si="0"/>
        <v>228203</v>
      </c>
      <c r="N7" s="141">
        <f t="shared" si="0"/>
        <v>207298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185928</v>
      </c>
      <c r="S7" s="141">
        <f t="shared" si="0"/>
        <v>876580</v>
      </c>
      <c r="T7" s="141">
        <f t="shared" si="0"/>
        <v>21370</v>
      </c>
      <c r="U7" s="141">
        <f t="shared" si="0"/>
        <v>20905</v>
      </c>
      <c r="V7" s="141">
        <f t="shared" si="0"/>
        <v>562759</v>
      </c>
      <c r="W7" s="141">
        <f t="shared" si="0"/>
        <v>471721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277021</v>
      </c>
      <c r="AB7" s="141">
        <f t="shared" si="0"/>
        <v>2200246</v>
      </c>
      <c r="AC7" s="141">
        <f t="shared" si="0"/>
        <v>194700</v>
      </c>
      <c r="AD7" s="141">
        <f t="shared" si="0"/>
        <v>91038</v>
      </c>
      <c r="AE7" s="141">
        <f t="shared" si="0"/>
        <v>113795</v>
      </c>
      <c r="AF7" s="141">
        <f t="shared" si="0"/>
        <v>113795</v>
      </c>
      <c r="AG7" s="141">
        <f t="shared" si="0"/>
        <v>0</v>
      </c>
      <c r="AH7" s="141">
        <f t="shared" si="0"/>
        <v>113795</v>
      </c>
      <c r="AI7" s="141">
        <f t="shared" si="0"/>
        <v>0</v>
      </c>
      <c r="AJ7" s="141">
        <f aca="true" t="shared" si="1" ref="AJ7:BO7">SUM(AJ8:AJ18)</f>
        <v>0</v>
      </c>
      <c r="AK7" s="141">
        <f t="shared" si="1"/>
        <v>0</v>
      </c>
      <c r="AL7" s="141">
        <f t="shared" si="1"/>
        <v>0</v>
      </c>
      <c r="AM7" s="141">
        <f t="shared" si="1"/>
        <v>1502581</v>
      </c>
      <c r="AN7" s="141">
        <f t="shared" si="1"/>
        <v>330862</v>
      </c>
      <c r="AO7" s="141">
        <f t="shared" si="1"/>
        <v>194672</v>
      </c>
      <c r="AP7" s="141">
        <f t="shared" si="1"/>
        <v>0</v>
      </c>
      <c r="AQ7" s="141">
        <f t="shared" si="1"/>
        <v>136190</v>
      </c>
      <c r="AR7" s="141">
        <f t="shared" si="1"/>
        <v>0</v>
      </c>
      <c r="AS7" s="141">
        <f t="shared" si="1"/>
        <v>449662</v>
      </c>
      <c r="AT7" s="141">
        <f t="shared" si="1"/>
        <v>13938</v>
      </c>
      <c r="AU7" s="141">
        <f t="shared" si="1"/>
        <v>407978</v>
      </c>
      <c r="AV7" s="141">
        <f t="shared" si="1"/>
        <v>27746</v>
      </c>
      <c r="AW7" s="141">
        <f t="shared" si="1"/>
        <v>0</v>
      </c>
      <c r="AX7" s="141">
        <f t="shared" si="1"/>
        <v>722057</v>
      </c>
      <c r="AY7" s="141">
        <f t="shared" si="1"/>
        <v>117576</v>
      </c>
      <c r="AZ7" s="141">
        <f t="shared" si="1"/>
        <v>576199</v>
      </c>
      <c r="BA7" s="141">
        <f t="shared" si="1"/>
        <v>20003</v>
      </c>
      <c r="BB7" s="141">
        <f t="shared" si="1"/>
        <v>8279</v>
      </c>
      <c r="BC7" s="141">
        <f t="shared" si="1"/>
        <v>0</v>
      </c>
      <c r="BD7" s="141">
        <f t="shared" si="1"/>
        <v>0</v>
      </c>
      <c r="BE7" s="141">
        <f t="shared" si="1"/>
        <v>41846</v>
      </c>
      <c r="BF7" s="141">
        <f t="shared" si="1"/>
        <v>1658222</v>
      </c>
      <c r="BG7" s="141">
        <f t="shared" si="1"/>
        <v>0</v>
      </c>
      <c r="BH7" s="141">
        <f t="shared" si="1"/>
        <v>0</v>
      </c>
      <c r="BI7" s="141">
        <f t="shared" si="1"/>
        <v>0</v>
      </c>
      <c r="BJ7" s="141">
        <f t="shared" si="1"/>
        <v>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1051911</v>
      </c>
      <c r="BP7" s="141">
        <f aca="true" t="shared" si="2" ref="BP7:CU7">SUM(BP8:BP18)</f>
        <v>279248</v>
      </c>
      <c r="BQ7" s="141">
        <f t="shared" si="2"/>
        <v>209382</v>
      </c>
      <c r="BR7" s="141">
        <f t="shared" si="2"/>
        <v>0</v>
      </c>
      <c r="BS7" s="141">
        <f t="shared" si="2"/>
        <v>69866</v>
      </c>
      <c r="BT7" s="141">
        <f t="shared" si="2"/>
        <v>0</v>
      </c>
      <c r="BU7" s="141">
        <f t="shared" si="2"/>
        <v>457501</v>
      </c>
      <c r="BV7" s="141">
        <f t="shared" si="2"/>
        <v>0</v>
      </c>
      <c r="BW7" s="141">
        <f t="shared" si="2"/>
        <v>457501</v>
      </c>
      <c r="BX7" s="141">
        <f t="shared" si="2"/>
        <v>0</v>
      </c>
      <c r="BY7" s="141">
        <f t="shared" si="2"/>
        <v>0</v>
      </c>
      <c r="BZ7" s="141">
        <f t="shared" si="2"/>
        <v>315162</v>
      </c>
      <c r="CA7" s="141">
        <f t="shared" si="2"/>
        <v>175849</v>
      </c>
      <c r="CB7" s="141">
        <f t="shared" si="2"/>
        <v>71724</v>
      </c>
      <c r="CC7" s="141">
        <f t="shared" si="2"/>
        <v>1784</v>
      </c>
      <c r="CD7" s="141">
        <f t="shared" si="2"/>
        <v>65805</v>
      </c>
      <c r="CE7" s="141">
        <f t="shared" si="2"/>
        <v>0</v>
      </c>
      <c r="CF7" s="141">
        <f t="shared" si="2"/>
        <v>0</v>
      </c>
      <c r="CG7" s="141">
        <f t="shared" si="2"/>
        <v>52872</v>
      </c>
      <c r="CH7" s="141">
        <f t="shared" si="2"/>
        <v>1104783</v>
      </c>
      <c r="CI7" s="141">
        <f t="shared" si="2"/>
        <v>113795</v>
      </c>
      <c r="CJ7" s="141">
        <f t="shared" si="2"/>
        <v>113795</v>
      </c>
      <c r="CK7" s="141">
        <f t="shared" si="2"/>
        <v>0</v>
      </c>
      <c r="CL7" s="141">
        <f t="shared" si="2"/>
        <v>113795</v>
      </c>
      <c r="CM7" s="141">
        <f t="shared" si="2"/>
        <v>0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2554492</v>
      </c>
      <c r="CR7" s="141">
        <f t="shared" si="2"/>
        <v>610110</v>
      </c>
      <c r="CS7" s="141">
        <f t="shared" si="2"/>
        <v>404054</v>
      </c>
      <c r="CT7" s="141">
        <f t="shared" si="2"/>
        <v>0</v>
      </c>
      <c r="CU7" s="141">
        <f t="shared" si="2"/>
        <v>206056</v>
      </c>
      <c r="CV7" s="141">
        <f aca="true" t="shared" si="3" ref="CV7:DJ7">SUM(CV8:CV18)</f>
        <v>0</v>
      </c>
      <c r="CW7" s="141">
        <f t="shared" si="3"/>
        <v>907163</v>
      </c>
      <c r="CX7" s="141">
        <f t="shared" si="3"/>
        <v>13938</v>
      </c>
      <c r="CY7" s="141">
        <f t="shared" si="3"/>
        <v>865479</v>
      </c>
      <c r="CZ7" s="141">
        <f t="shared" si="3"/>
        <v>27746</v>
      </c>
      <c r="DA7" s="141">
        <f t="shared" si="3"/>
        <v>0</v>
      </c>
      <c r="DB7" s="141">
        <f t="shared" si="3"/>
        <v>1037219</v>
      </c>
      <c r="DC7" s="141">
        <f t="shared" si="3"/>
        <v>293425</v>
      </c>
      <c r="DD7" s="141">
        <f t="shared" si="3"/>
        <v>647923</v>
      </c>
      <c r="DE7" s="141">
        <f t="shared" si="3"/>
        <v>21787</v>
      </c>
      <c r="DF7" s="141">
        <f t="shared" si="3"/>
        <v>74084</v>
      </c>
      <c r="DG7" s="141">
        <f t="shared" si="3"/>
        <v>0</v>
      </c>
      <c r="DH7" s="141">
        <f t="shared" si="3"/>
        <v>0</v>
      </c>
      <c r="DI7" s="141">
        <f t="shared" si="3"/>
        <v>94718</v>
      </c>
      <c r="DJ7" s="141">
        <f t="shared" si="3"/>
        <v>2763005</v>
      </c>
    </row>
    <row r="8" spans="1:114" ht="12" customHeight="1">
      <c r="A8" s="142" t="s">
        <v>123</v>
      </c>
      <c r="B8" s="140" t="s">
        <v>384</v>
      </c>
      <c r="C8" s="142" t="s">
        <v>395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6498</v>
      </c>
      <c r="N8" s="141">
        <f>SUM(O8:R8)+T8</f>
        <v>2703</v>
      </c>
      <c r="O8" s="141">
        <v>0</v>
      </c>
      <c r="P8" s="141">
        <v>0</v>
      </c>
      <c r="Q8" s="141">
        <v>0</v>
      </c>
      <c r="R8" s="141">
        <v>2703</v>
      </c>
      <c r="S8" s="141">
        <v>106829</v>
      </c>
      <c r="T8" s="141">
        <v>0</v>
      </c>
      <c r="U8" s="141">
        <v>3795</v>
      </c>
      <c r="V8" s="141">
        <f aca="true" t="shared" si="4" ref="V8:AD8">+SUM(D8,M8)</f>
        <v>6498</v>
      </c>
      <c r="W8" s="141">
        <f t="shared" si="4"/>
        <v>2703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2703</v>
      </c>
      <c r="AB8" s="141">
        <f t="shared" si="4"/>
        <v>106829</v>
      </c>
      <c r="AC8" s="141">
        <f t="shared" si="4"/>
        <v>0</v>
      </c>
      <c r="AD8" s="141">
        <f t="shared" si="4"/>
        <v>3795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105087</v>
      </c>
      <c r="BP8" s="141">
        <f>SUM(BQ8:BT8)</f>
        <v>30579</v>
      </c>
      <c r="BQ8" s="141">
        <v>21926</v>
      </c>
      <c r="BR8" s="141">
        <v>0</v>
      </c>
      <c r="BS8" s="141">
        <v>8653</v>
      </c>
      <c r="BT8" s="141">
        <v>0</v>
      </c>
      <c r="BU8" s="141">
        <f>SUM(BV8:BX8)</f>
        <v>53884</v>
      </c>
      <c r="BV8" s="141">
        <v>0</v>
      </c>
      <c r="BW8" s="141">
        <v>53884</v>
      </c>
      <c r="BX8" s="141">
        <v>0</v>
      </c>
      <c r="BY8" s="141">
        <v>0</v>
      </c>
      <c r="BZ8" s="141">
        <f>SUM(CA8:CD8)</f>
        <v>20624</v>
      </c>
      <c r="CA8" s="141">
        <v>0</v>
      </c>
      <c r="CB8" s="141">
        <v>20624</v>
      </c>
      <c r="CC8" s="141">
        <v>0</v>
      </c>
      <c r="CD8" s="141">
        <v>0</v>
      </c>
      <c r="CE8" s="141"/>
      <c r="CF8" s="141">
        <v>0</v>
      </c>
      <c r="CG8" s="141">
        <v>8240</v>
      </c>
      <c r="CH8" s="141">
        <f>SUM(BG8,+BO8,+CG8)</f>
        <v>113327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105087</v>
      </c>
      <c r="CR8" s="141">
        <f t="shared" si="5"/>
        <v>30579</v>
      </c>
      <c r="CS8" s="141">
        <f t="shared" si="5"/>
        <v>21926</v>
      </c>
      <c r="CT8" s="141">
        <f t="shared" si="5"/>
        <v>0</v>
      </c>
      <c r="CU8" s="141">
        <f t="shared" si="5"/>
        <v>8653</v>
      </c>
      <c r="CV8" s="141">
        <f t="shared" si="5"/>
        <v>0</v>
      </c>
      <c r="CW8" s="141">
        <f t="shared" si="5"/>
        <v>53884</v>
      </c>
      <c r="CX8" s="141">
        <f t="shared" si="5"/>
        <v>0</v>
      </c>
      <c r="CY8" s="141">
        <f t="shared" si="5"/>
        <v>53884</v>
      </c>
      <c r="CZ8" s="141">
        <f t="shared" si="5"/>
        <v>0</v>
      </c>
      <c r="DA8" s="141">
        <f t="shared" si="5"/>
        <v>0</v>
      </c>
      <c r="DB8" s="141">
        <f t="shared" si="5"/>
        <v>20624</v>
      </c>
      <c r="DC8" s="141">
        <f t="shared" si="5"/>
        <v>0</v>
      </c>
      <c r="DD8" s="141">
        <f t="shared" si="5"/>
        <v>20624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8240</v>
      </c>
      <c r="DJ8" s="141">
        <f t="shared" si="5"/>
        <v>113327</v>
      </c>
    </row>
    <row r="9" spans="1:114" ht="12" customHeight="1">
      <c r="A9" s="142" t="s">
        <v>123</v>
      </c>
      <c r="B9" s="140" t="s">
        <v>385</v>
      </c>
      <c r="C9" s="142" t="s">
        <v>396</v>
      </c>
      <c r="D9" s="141">
        <f aca="true" t="shared" si="6" ref="D9:D18">SUM(E9,+L9)</f>
        <v>0</v>
      </c>
      <c r="E9" s="141">
        <f aca="true" t="shared" si="7" ref="E9:E18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8">SUM(N9,+U9)</f>
        <v>1821</v>
      </c>
      <c r="N9" s="141">
        <f aca="true" t="shared" si="9" ref="N9:N18">SUM(O9:R9)+T9</f>
        <v>1821</v>
      </c>
      <c r="O9" s="141">
        <v>0</v>
      </c>
      <c r="P9" s="141">
        <v>0</v>
      </c>
      <c r="Q9" s="141">
        <v>0</v>
      </c>
      <c r="R9" s="141">
        <v>1821</v>
      </c>
      <c r="S9" s="141">
        <v>116276</v>
      </c>
      <c r="T9" s="141">
        <v>0</v>
      </c>
      <c r="U9" s="141">
        <v>0</v>
      </c>
      <c r="V9" s="141">
        <f aca="true" t="shared" si="10" ref="V9:V18">+SUM(D9,M9)</f>
        <v>1821</v>
      </c>
      <c r="W9" s="141">
        <f aca="true" t="shared" si="11" ref="W9:W18">+SUM(E9,N9)</f>
        <v>1821</v>
      </c>
      <c r="X9" s="141">
        <f aca="true" t="shared" si="12" ref="X9:X18">+SUM(F9,O9)</f>
        <v>0</v>
      </c>
      <c r="Y9" s="141">
        <f aca="true" t="shared" si="13" ref="Y9:Y18">+SUM(G9,P9)</f>
        <v>0</v>
      </c>
      <c r="Z9" s="141">
        <f aca="true" t="shared" si="14" ref="Z9:Z18">+SUM(H9,Q9)</f>
        <v>0</v>
      </c>
      <c r="AA9" s="141">
        <f aca="true" t="shared" si="15" ref="AA9:AA18">+SUM(I9,R9)</f>
        <v>1821</v>
      </c>
      <c r="AB9" s="141">
        <f aca="true" t="shared" si="16" ref="AB9:AB18">+SUM(J9,S9)</f>
        <v>116276</v>
      </c>
      <c r="AC9" s="141">
        <f aca="true" t="shared" si="17" ref="AC9:AC18">+SUM(K9,T9)</f>
        <v>0</v>
      </c>
      <c r="AD9" s="141">
        <f aca="true" t="shared" si="18" ref="AD9:AD18">+SUM(L9,U9)</f>
        <v>0</v>
      </c>
      <c r="AE9" s="141">
        <f aca="true" t="shared" si="19" ref="AE9:AE18">SUM(AF9,+AK9)</f>
        <v>0</v>
      </c>
      <c r="AF9" s="141">
        <f aca="true" t="shared" si="20" ref="AF9:AF18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8">SUM(AN9,AS9,AW9,AX9,BD9)</f>
        <v>0</v>
      </c>
      <c r="AN9" s="141">
        <f aca="true" t="shared" si="22" ref="AN9:AN18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8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8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8">SUM(AE9,+AM9,+BE9)</f>
        <v>0</v>
      </c>
      <c r="BG9" s="141">
        <f aca="true" t="shared" si="26" ref="BG9:BG18">SUM(BH9,+BM9)</f>
        <v>0</v>
      </c>
      <c r="BH9" s="141">
        <f aca="true" t="shared" si="27" ref="BH9:BH18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8">SUM(BP9,BU9,BY9,BZ9,CF9)</f>
        <v>118097</v>
      </c>
      <c r="BP9" s="141">
        <f aca="true" t="shared" si="29" ref="BP9:BP18">SUM(BQ9:BT9)</f>
        <v>27930</v>
      </c>
      <c r="BQ9" s="141">
        <v>10476</v>
      </c>
      <c r="BR9" s="141">
        <v>0</v>
      </c>
      <c r="BS9" s="141">
        <v>17454</v>
      </c>
      <c r="BT9" s="141">
        <v>0</v>
      </c>
      <c r="BU9" s="141">
        <f aca="true" t="shared" si="30" ref="BU9:BU18">SUM(BV9:BX9)</f>
        <v>50459</v>
      </c>
      <c r="BV9" s="141">
        <v>0</v>
      </c>
      <c r="BW9" s="141">
        <v>50459</v>
      </c>
      <c r="BX9" s="141">
        <v>0</v>
      </c>
      <c r="BY9" s="141">
        <v>0</v>
      </c>
      <c r="BZ9" s="141">
        <f aca="true" t="shared" si="31" ref="BZ9:BZ18">SUM(CA9:CD9)</f>
        <v>39708</v>
      </c>
      <c r="CA9" s="141">
        <v>0</v>
      </c>
      <c r="CB9" s="141">
        <v>28078</v>
      </c>
      <c r="CC9" s="141">
        <v>0</v>
      </c>
      <c r="CD9" s="141">
        <v>11630</v>
      </c>
      <c r="CE9" s="141"/>
      <c r="CF9" s="141">
        <v>0</v>
      </c>
      <c r="CG9" s="141">
        <v>0</v>
      </c>
      <c r="CH9" s="141">
        <f aca="true" t="shared" si="32" ref="CH9:CH18">SUM(BG9,+BO9,+CG9)</f>
        <v>118097</v>
      </c>
      <c r="CI9" s="141">
        <f aca="true" t="shared" si="33" ref="CI9:CI18">SUM(AE9,+BG9)</f>
        <v>0</v>
      </c>
      <c r="CJ9" s="141">
        <f aca="true" t="shared" si="34" ref="CJ9:CJ18">SUM(AF9,+BH9)</f>
        <v>0</v>
      </c>
      <c r="CK9" s="141">
        <f aca="true" t="shared" si="35" ref="CK9:CK18">SUM(AG9,+BI9)</f>
        <v>0</v>
      </c>
      <c r="CL9" s="141">
        <f aca="true" t="shared" si="36" ref="CL9:CL18">SUM(AH9,+BJ9)</f>
        <v>0</v>
      </c>
      <c r="CM9" s="141">
        <f aca="true" t="shared" si="37" ref="CM9:CM18">SUM(AI9,+BK9)</f>
        <v>0</v>
      </c>
      <c r="CN9" s="141">
        <f aca="true" t="shared" si="38" ref="CN9:CN18">SUM(AJ9,+BL9)</f>
        <v>0</v>
      </c>
      <c r="CO9" s="141">
        <f aca="true" t="shared" si="39" ref="CO9:CO18">SUM(AK9,+BM9)</f>
        <v>0</v>
      </c>
      <c r="CP9" s="141">
        <f aca="true" t="shared" si="40" ref="CP9:CP18">SUM(AL9,+BN9)</f>
        <v>0</v>
      </c>
      <c r="CQ9" s="141">
        <f aca="true" t="shared" si="41" ref="CQ9:CQ18">SUM(AM9,+BO9)</f>
        <v>118097</v>
      </c>
      <c r="CR9" s="141">
        <f aca="true" t="shared" si="42" ref="CR9:CR18">SUM(AN9,+BP9)</f>
        <v>27930</v>
      </c>
      <c r="CS9" s="141">
        <f aca="true" t="shared" si="43" ref="CS9:CS18">SUM(AO9,+BQ9)</f>
        <v>10476</v>
      </c>
      <c r="CT9" s="141">
        <f aca="true" t="shared" si="44" ref="CT9:CT18">SUM(AP9,+BR9)</f>
        <v>0</v>
      </c>
      <c r="CU9" s="141">
        <f aca="true" t="shared" si="45" ref="CU9:CU18">SUM(AQ9,+BS9)</f>
        <v>17454</v>
      </c>
      <c r="CV9" s="141">
        <f aca="true" t="shared" si="46" ref="CV9:CV18">SUM(AR9,+BT9)</f>
        <v>0</v>
      </c>
      <c r="CW9" s="141">
        <f aca="true" t="shared" si="47" ref="CW9:CW18">SUM(AS9,+BU9)</f>
        <v>50459</v>
      </c>
      <c r="CX9" s="141">
        <f aca="true" t="shared" si="48" ref="CX9:CX18">SUM(AT9,+BV9)</f>
        <v>0</v>
      </c>
      <c r="CY9" s="141">
        <f aca="true" t="shared" si="49" ref="CY9:CY18">SUM(AU9,+BW9)</f>
        <v>50459</v>
      </c>
      <c r="CZ9" s="141">
        <f aca="true" t="shared" si="50" ref="CZ9:CZ18">SUM(AV9,+BX9)</f>
        <v>0</v>
      </c>
      <c r="DA9" s="141">
        <f aca="true" t="shared" si="51" ref="DA9:DA18">SUM(AW9,+BY9)</f>
        <v>0</v>
      </c>
      <c r="DB9" s="141">
        <f aca="true" t="shared" si="52" ref="DB9:DB18">SUM(AX9,+BZ9)</f>
        <v>39708</v>
      </c>
      <c r="DC9" s="141">
        <f aca="true" t="shared" si="53" ref="DC9:DC18">SUM(AY9,+CA9)</f>
        <v>0</v>
      </c>
      <c r="DD9" s="141">
        <f aca="true" t="shared" si="54" ref="DD9:DD18">SUM(AZ9,+CB9)</f>
        <v>28078</v>
      </c>
      <c r="DE9" s="141">
        <f aca="true" t="shared" si="55" ref="DE9:DE18">SUM(BA9,+CC9)</f>
        <v>0</v>
      </c>
      <c r="DF9" s="141">
        <f aca="true" t="shared" si="56" ref="DF9:DF18">SUM(BB9,+CD9)</f>
        <v>11630</v>
      </c>
      <c r="DG9" s="141">
        <f aca="true" t="shared" si="57" ref="DG9:DG18">SUM(BC9,+CE9)</f>
        <v>0</v>
      </c>
      <c r="DH9" s="141">
        <f aca="true" t="shared" si="58" ref="DH9:DH18">SUM(BD9,+CF9)</f>
        <v>0</v>
      </c>
      <c r="DI9" s="141">
        <f aca="true" t="shared" si="59" ref="DI9:DI18">SUM(BE9,+CG9)</f>
        <v>0</v>
      </c>
      <c r="DJ9" s="141">
        <f aca="true" t="shared" si="60" ref="DJ9:DJ18">SUM(BF9,+CH9)</f>
        <v>118097</v>
      </c>
    </row>
    <row r="10" spans="1:114" ht="12" customHeight="1">
      <c r="A10" s="142" t="s">
        <v>123</v>
      </c>
      <c r="B10" s="140" t="s">
        <v>386</v>
      </c>
      <c r="C10" s="142" t="s">
        <v>397</v>
      </c>
      <c r="D10" s="141">
        <f t="shared" si="6"/>
        <v>15826</v>
      </c>
      <c r="E10" s="141">
        <f t="shared" si="7"/>
        <v>10120</v>
      </c>
      <c r="F10" s="141">
        <v>0</v>
      </c>
      <c r="G10" s="141">
        <v>0</v>
      </c>
      <c r="H10" s="141">
        <v>0</v>
      </c>
      <c r="I10" s="141">
        <v>10120</v>
      </c>
      <c r="J10" s="141">
        <v>125595</v>
      </c>
      <c r="K10" s="141">
        <v>0</v>
      </c>
      <c r="L10" s="141">
        <v>5706</v>
      </c>
      <c r="M10" s="141">
        <f t="shared" si="8"/>
        <v>119851</v>
      </c>
      <c r="N10" s="141">
        <f t="shared" si="9"/>
        <v>116433</v>
      </c>
      <c r="O10" s="141">
        <v>0</v>
      </c>
      <c r="P10" s="141">
        <v>0</v>
      </c>
      <c r="Q10" s="141">
        <v>0</v>
      </c>
      <c r="R10" s="141">
        <v>116433</v>
      </c>
      <c r="S10" s="141">
        <v>190364</v>
      </c>
      <c r="T10" s="141">
        <v>0</v>
      </c>
      <c r="U10" s="141">
        <v>3418</v>
      </c>
      <c r="V10" s="141">
        <f t="shared" si="10"/>
        <v>135677</v>
      </c>
      <c r="W10" s="141">
        <f t="shared" si="11"/>
        <v>126553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126553</v>
      </c>
      <c r="AB10" s="141">
        <f t="shared" si="16"/>
        <v>315959</v>
      </c>
      <c r="AC10" s="141">
        <f t="shared" si="17"/>
        <v>0</v>
      </c>
      <c r="AD10" s="141">
        <f t="shared" si="18"/>
        <v>9124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124119</v>
      </c>
      <c r="AN10" s="141">
        <f t="shared" si="22"/>
        <v>72427</v>
      </c>
      <c r="AO10" s="141">
        <v>27160</v>
      </c>
      <c r="AP10" s="141">
        <v>0</v>
      </c>
      <c r="AQ10" s="141">
        <v>45267</v>
      </c>
      <c r="AR10" s="141">
        <v>0</v>
      </c>
      <c r="AS10" s="141">
        <f t="shared" si="23"/>
        <v>49125</v>
      </c>
      <c r="AT10" s="141">
        <v>0</v>
      </c>
      <c r="AU10" s="141">
        <v>49125</v>
      </c>
      <c r="AV10" s="141">
        <v>0</v>
      </c>
      <c r="AW10" s="141">
        <v>0</v>
      </c>
      <c r="AX10" s="141">
        <f t="shared" si="24"/>
        <v>2567</v>
      </c>
      <c r="AY10" s="141">
        <v>0</v>
      </c>
      <c r="AZ10" s="141">
        <v>0</v>
      </c>
      <c r="BA10" s="141">
        <v>0</v>
      </c>
      <c r="BB10" s="141">
        <v>2567</v>
      </c>
      <c r="BC10" s="141"/>
      <c r="BD10" s="141">
        <v>0</v>
      </c>
      <c r="BE10" s="141">
        <v>17302</v>
      </c>
      <c r="BF10" s="141">
        <f t="shared" si="25"/>
        <v>141421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282011</v>
      </c>
      <c r="BP10" s="141">
        <f t="shared" si="29"/>
        <v>16998</v>
      </c>
      <c r="BQ10" s="141">
        <v>16998</v>
      </c>
      <c r="BR10" s="141">
        <v>0</v>
      </c>
      <c r="BS10" s="141">
        <v>0</v>
      </c>
      <c r="BT10" s="141">
        <v>0</v>
      </c>
      <c r="BU10" s="141">
        <f t="shared" si="30"/>
        <v>99368</v>
      </c>
      <c r="BV10" s="141">
        <v>0</v>
      </c>
      <c r="BW10" s="141">
        <v>99368</v>
      </c>
      <c r="BX10" s="141">
        <v>0</v>
      </c>
      <c r="BY10" s="141">
        <v>0</v>
      </c>
      <c r="BZ10" s="141">
        <f t="shared" si="31"/>
        <v>165645</v>
      </c>
      <c r="CA10" s="141">
        <v>112908</v>
      </c>
      <c r="CB10" s="141">
        <v>0</v>
      </c>
      <c r="CC10" s="141">
        <v>0</v>
      </c>
      <c r="CD10" s="141">
        <v>52737</v>
      </c>
      <c r="CE10" s="141"/>
      <c r="CF10" s="141">
        <v>0</v>
      </c>
      <c r="CG10" s="141">
        <v>28204</v>
      </c>
      <c r="CH10" s="141">
        <f t="shared" si="32"/>
        <v>310215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406130</v>
      </c>
      <c r="CR10" s="141">
        <f t="shared" si="42"/>
        <v>89425</v>
      </c>
      <c r="CS10" s="141">
        <f t="shared" si="43"/>
        <v>44158</v>
      </c>
      <c r="CT10" s="141">
        <f t="shared" si="44"/>
        <v>0</v>
      </c>
      <c r="CU10" s="141">
        <f t="shared" si="45"/>
        <v>45267</v>
      </c>
      <c r="CV10" s="141">
        <f t="shared" si="46"/>
        <v>0</v>
      </c>
      <c r="CW10" s="141">
        <f t="shared" si="47"/>
        <v>148493</v>
      </c>
      <c r="CX10" s="141">
        <f t="shared" si="48"/>
        <v>0</v>
      </c>
      <c r="CY10" s="141">
        <f t="shared" si="49"/>
        <v>148493</v>
      </c>
      <c r="CZ10" s="141">
        <f t="shared" si="50"/>
        <v>0</v>
      </c>
      <c r="DA10" s="141">
        <f t="shared" si="51"/>
        <v>0</v>
      </c>
      <c r="DB10" s="141">
        <f t="shared" si="52"/>
        <v>168212</v>
      </c>
      <c r="DC10" s="141">
        <f t="shared" si="53"/>
        <v>112908</v>
      </c>
      <c r="DD10" s="141">
        <f t="shared" si="54"/>
        <v>0</v>
      </c>
      <c r="DE10" s="141">
        <f t="shared" si="55"/>
        <v>0</v>
      </c>
      <c r="DF10" s="141">
        <f t="shared" si="56"/>
        <v>55304</v>
      </c>
      <c r="DG10" s="141">
        <f t="shared" si="57"/>
        <v>0</v>
      </c>
      <c r="DH10" s="141">
        <f t="shared" si="58"/>
        <v>0</v>
      </c>
      <c r="DI10" s="141">
        <f t="shared" si="59"/>
        <v>45506</v>
      </c>
      <c r="DJ10" s="141">
        <f t="shared" si="60"/>
        <v>451636</v>
      </c>
    </row>
    <row r="11" spans="1:114" ht="12" customHeight="1">
      <c r="A11" s="142" t="s">
        <v>123</v>
      </c>
      <c r="B11" s="140" t="s">
        <v>387</v>
      </c>
      <c r="C11" s="142" t="s">
        <v>398</v>
      </c>
      <c r="D11" s="141">
        <f t="shared" si="6"/>
        <v>26417</v>
      </c>
      <c r="E11" s="141">
        <f t="shared" si="7"/>
        <v>23235</v>
      </c>
      <c r="F11" s="141">
        <v>0</v>
      </c>
      <c r="G11" s="141">
        <v>0</v>
      </c>
      <c r="H11" s="141">
        <v>0</v>
      </c>
      <c r="I11" s="141">
        <v>0</v>
      </c>
      <c r="J11" s="141">
        <v>205583</v>
      </c>
      <c r="K11" s="141">
        <v>23235</v>
      </c>
      <c r="L11" s="141">
        <v>3182</v>
      </c>
      <c r="M11" s="141">
        <f t="shared" si="8"/>
        <v>71</v>
      </c>
      <c r="N11" s="141">
        <f t="shared" si="9"/>
        <v>71</v>
      </c>
      <c r="O11" s="141">
        <v>0</v>
      </c>
      <c r="P11" s="141">
        <v>0</v>
      </c>
      <c r="Q11" s="141">
        <v>0</v>
      </c>
      <c r="R11" s="141">
        <v>0</v>
      </c>
      <c r="S11" s="141">
        <v>138960</v>
      </c>
      <c r="T11" s="141">
        <v>71</v>
      </c>
      <c r="U11" s="141">
        <v>0</v>
      </c>
      <c r="V11" s="141">
        <f t="shared" si="10"/>
        <v>26488</v>
      </c>
      <c r="W11" s="141">
        <f t="shared" si="11"/>
        <v>23306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0</v>
      </c>
      <c r="AB11" s="141">
        <f t="shared" si="16"/>
        <v>344543</v>
      </c>
      <c r="AC11" s="141">
        <f t="shared" si="17"/>
        <v>23306</v>
      </c>
      <c r="AD11" s="141">
        <f t="shared" si="18"/>
        <v>3182</v>
      </c>
      <c r="AE11" s="141">
        <f t="shared" si="19"/>
        <v>29132</v>
      </c>
      <c r="AF11" s="141">
        <f t="shared" si="20"/>
        <v>29132</v>
      </c>
      <c r="AG11" s="141">
        <v>0</v>
      </c>
      <c r="AH11" s="141">
        <v>29132</v>
      </c>
      <c r="AI11" s="141">
        <v>0</v>
      </c>
      <c r="AJ11" s="141">
        <v>0</v>
      </c>
      <c r="AK11" s="141">
        <v>0</v>
      </c>
      <c r="AL11" s="141"/>
      <c r="AM11" s="141">
        <f t="shared" si="21"/>
        <v>201992</v>
      </c>
      <c r="AN11" s="141">
        <f t="shared" si="22"/>
        <v>16523</v>
      </c>
      <c r="AO11" s="141">
        <v>16523</v>
      </c>
      <c r="AP11" s="141">
        <v>0</v>
      </c>
      <c r="AQ11" s="141">
        <v>0</v>
      </c>
      <c r="AR11" s="141">
        <v>0</v>
      </c>
      <c r="AS11" s="141">
        <f t="shared" si="23"/>
        <v>135699</v>
      </c>
      <c r="AT11" s="141">
        <v>0</v>
      </c>
      <c r="AU11" s="141">
        <v>135699</v>
      </c>
      <c r="AV11" s="141">
        <v>0</v>
      </c>
      <c r="AW11" s="141">
        <v>0</v>
      </c>
      <c r="AX11" s="141">
        <f t="shared" si="24"/>
        <v>49770</v>
      </c>
      <c r="AY11" s="141">
        <v>0</v>
      </c>
      <c r="AZ11" s="141">
        <v>49770</v>
      </c>
      <c r="BA11" s="141">
        <v>0</v>
      </c>
      <c r="BB11" s="141">
        <v>0</v>
      </c>
      <c r="BC11" s="141"/>
      <c r="BD11" s="141">
        <v>0</v>
      </c>
      <c r="BE11" s="141">
        <v>876</v>
      </c>
      <c r="BF11" s="141">
        <f t="shared" si="25"/>
        <v>232000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134636</v>
      </c>
      <c r="BP11" s="141">
        <f t="shared" si="29"/>
        <v>61564</v>
      </c>
      <c r="BQ11" s="141">
        <v>43038</v>
      </c>
      <c r="BR11" s="141">
        <v>0</v>
      </c>
      <c r="BS11" s="141">
        <v>18526</v>
      </c>
      <c r="BT11" s="141">
        <v>0</v>
      </c>
      <c r="BU11" s="141">
        <f t="shared" si="30"/>
        <v>73072</v>
      </c>
      <c r="BV11" s="141">
        <v>0</v>
      </c>
      <c r="BW11" s="141">
        <v>73072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4395</v>
      </c>
      <c r="CH11" s="141">
        <f t="shared" si="32"/>
        <v>139031</v>
      </c>
      <c r="CI11" s="141">
        <f t="shared" si="33"/>
        <v>29132</v>
      </c>
      <c r="CJ11" s="141">
        <f t="shared" si="34"/>
        <v>29132</v>
      </c>
      <c r="CK11" s="141">
        <f t="shared" si="35"/>
        <v>0</v>
      </c>
      <c r="CL11" s="141">
        <f t="shared" si="36"/>
        <v>29132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336628</v>
      </c>
      <c r="CR11" s="141">
        <f t="shared" si="42"/>
        <v>78087</v>
      </c>
      <c r="CS11" s="141">
        <f t="shared" si="43"/>
        <v>59561</v>
      </c>
      <c r="CT11" s="141">
        <f t="shared" si="44"/>
        <v>0</v>
      </c>
      <c r="CU11" s="141">
        <f t="shared" si="45"/>
        <v>18526</v>
      </c>
      <c r="CV11" s="141">
        <f t="shared" si="46"/>
        <v>0</v>
      </c>
      <c r="CW11" s="141">
        <f t="shared" si="47"/>
        <v>208771</v>
      </c>
      <c r="CX11" s="141">
        <f t="shared" si="48"/>
        <v>0</v>
      </c>
      <c r="CY11" s="141">
        <f t="shared" si="49"/>
        <v>208771</v>
      </c>
      <c r="CZ11" s="141">
        <f t="shared" si="50"/>
        <v>0</v>
      </c>
      <c r="DA11" s="141">
        <f t="shared" si="51"/>
        <v>0</v>
      </c>
      <c r="DB11" s="141">
        <f t="shared" si="52"/>
        <v>49770</v>
      </c>
      <c r="DC11" s="141">
        <f t="shared" si="53"/>
        <v>0</v>
      </c>
      <c r="DD11" s="141">
        <f t="shared" si="54"/>
        <v>49770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5271</v>
      </c>
      <c r="DJ11" s="141">
        <f t="shared" si="60"/>
        <v>371031</v>
      </c>
    </row>
    <row r="12" spans="1:114" ht="12" customHeight="1">
      <c r="A12" s="142" t="s">
        <v>123</v>
      </c>
      <c r="B12" s="140" t="s">
        <v>388</v>
      </c>
      <c r="C12" s="142" t="s">
        <v>399</v>
      </c>
      <c r="D12" s="141">
        <f t="shared" si="6"/>
        <v>45507</v>
      </c>
      <c r="E12" s="141">
        <f t="shared" si="7"/>
        <v>45507</v>
      </c>
      <c r="F12" s="141">
        <v>0</v>
      </c>
      <c r="G12" s="141">
        <v>0</v>
      </c>
      <c r="H12" s="141">
        <v>0</v>
      </c>
      <c r="I12" s="141">
        <v>45501</v>
      </c>
      <c r="J12" s="141">
        <v>208635</v>
      </c>
      <c r="K12" s="141">
        <v>6</v>
      </c>
      <c r="L12" s="141">
        <v>0</v>
      </c>
      <c r="M12" s="141">
        <f t="shared" si="8"/>
        <v>64975</v>
      </c>
      <c r="N12" s="141">
        <f t="shared" si="9"/>
        <v>64975</v>
      </c>
      <c r="O12" s="141">
        <v>0</v>
      </c>
      <c r="P12" s="141">
        <v>0</v>
      </c>
      <c r="Q12" s="141">
        <v>0</v>
      </c>
      <c r="R12" s="141">
        <v>64971</v>
      </c>
      <c r="S12" s="141">
        <v>78641</v>
      </c>
      <c r="T12" s="141">
        <v>4</v>
      </c>
      <c r="U12" s="141">
        <v>0</v>
      </c>
      <c r="V12" s="141">
        <f t="shared" si="10"/>
        <v>110482</v>
      </c>
      <c r="W12" s="141">
        <f t="shared" si="11"/>
        <v>110482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110472</v>
      </c>
      <c r="AB12" s="141">
        <f t="shared" si="16"/>
        <v>287276</v>
      </c>
      <c r="AC12" s="141">
        <f t="shared" si="17"/>
        <v>10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254142</v>
      </c>
      <c r="AN12" s="141">
        <f t="shared" si="22"/>
        <v>48944</v>
      </c>
      <c r="AO12" s="141">
        <v>48944</v>
      </c>
      <c r="AP12" s="141">
        <v>0</v>
      </c>
      <c r="AQ12" s="141">
        <v>0</v>
      </c>
      <c r="AR12" s="141">
        <v>0</v>
      </c>
      <c r="AS12" s="141">
        <f t="shared" si="23"/>
        <v>16555</v>
      </c>
      <c r="AT12" s="141">
        <v>7713</v>
      </c>
      <c r="AU12" s="141">
        <v>8842</v>
      </c>
      <c r="AV12" s="141">
        <v>0</v>
      </c>
      <c r="AW12" s="141">
        <v>0</v>
      </c>
      <c r="AX12" s="141">
        <f t="shared" si="24"/>
        <v>188643</v>
      </c>
      <c r="AY12" s="141">
        <v>117576</v>
      </c>
      <c r="AZ12" s="141">
        <v>64747</v>
      </c>
      <c r="BA12" s="141">
        <v>5601</v>
      </c>
      <c r="BB12" s="141">
        <v>719</v>
      </c>
      <c r="BC12" s="141"/>
      <c r="BD12" s="141">
        <v>0</v>
      </c>
      <c r="BE12" s="141">
        <v>0</v>
      </c>
      <c r="BF12" s="141">
        <f t="shared" si="25"/>
        <v>254142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143616</v>
      </c>
      <c r="BP12" s="141">
        <f t="shared" si="29"/>
        <v>39021</v>
      </c>
      <c r="BQ12" s="141">
        <v>39021</v>
      </c>
      <c r="BR12" s="141">
        <v>0</v>
      </c>
      <c r="BS12" s="141">
        <v>0</v>
      </c>
      <c r="BT12" s="141">
        <v>0</v>
      </c>
      <c r="BU12" s="141">
        <f t="shared" si="30"/>
        <v>36677</v>
      </c>
      <c r="BV12" s="141">
        <v>0</v>
      </c>
      <c r="BW12" s="141">
        <v>36677</v>
      </c>
      <c r="BX12" s="141">
        <v>0</v>
      </c>
      <c r="BY12" s="141">
        <v>0</v>
      </c>
      <c r="BZ12" s="141">
        <f t="shared" si="31"/>
        <v>67918</v>
      </c>
      <c r="CA12" s="141">
        <v>62941</v>
      </c>
      <c r="CB12" s="141">
        <v>3539</v>
      </c>
      <c r="CC12" s="141">
        <v>0</v>
      </c>
      <c r="CD12" s="141">
        <v>1438</v>
      </c>
      <c r="CE12" s="141"/>
      <c r="CF12" s="141">
        <v>0</v>
      </c>
      <c r="CG12" s="141">
        <v>0</v>
      </c>
      <c r="CH12" s="141">
        <f t="shared" si="32"/>
        <v>143616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397758</v>
      </c>
      <c r="CR12" s="141">
        <f t="shared" si="42"/>
        <v>87965</v>
      </c>
      <c r="CS12" s="141">
        <f t="shared" si="43"/>
        <v>87965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53232</v>
      </c>
      <c r="CX12" s="141">
        <f t="shared" si="48"/>
        <v>7713</v>
      </c>
      <c r="CY12" s="141">
        <f t="shared" si="49"/>
        <v>45519</v>
      </c>
      <c r="CZ12" s="141">
        <f t="shared" si="50"/>
        <v>0</v>
      </c>
      <c r="DA12" s="141">
        <f t="shared" si="51"/>
        <v>0</v>
      </c>
      <c r="DB12" s="141">
        <f t="shared" si="52"/>
        <v>256561</v>
      </c>
      <c r="DC12" s="141">
        <f t="shared" si="53"/>
        <v>180517</v>
      </c>
      <c r="DD12" s="141">
        <f t="shared" si="54"/>
        <v>68286</v>
      </c>
      <c r="DE12" s="141">
        <f t="shared" si="55"/>
        <v>5601</v>
      </c>
      <c r="DF12" s="141">
        <f t="shared" si="56"/>
        <v>2157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397758</v>
      </c>
    </row>
    <row r="13" spans="1:114" ht="12" customHeight="1">
      <c r="A13" s="142" t="s">
        <v>123</v>
      </c>
      <c r="B13" s="140" t="s">
        <v>389</v>
      </c>
      <c r="C13" s="142" t="s">
        <v>400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8"/>
        <v>5348</v>
      </c>
      <c r="N13" s="141">
        <f t="shared" si="9"/>
        <v>217</v>
      </c>
      <c r="O13" s="141">
        <v>0</v>
      </c>
      <c r="P13" s="141">
        <v>0</v>
      </c>
      <c r="Q13" s="141">
        <v>0</v>
      </c>
      <c r="R13" s="141">
        <v>0</v>
      </c>
      <c r="S13" s="141">
        <v>69479</v>
      </c>
      <c r="T13" s="141">
        <v>217</v>
      </c>
      <c r="U13" s="141">
        <v>5131</v>
      </c>
      <c r="V13" s="141">
        <f t="shared" si="10"/>
        <v>5348</v>
      </c>
      <c r="W13" s="141">
        <f t="shared" si="11"/>
        <v>217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69479</v>
      </c>
      <c r="AC13" s="141">
        <f t="shared" si="17"/>
        <v>217</v>
      </c>
      <c r="AD13" s="141">
        <f t="shared" si="18"/>
        <v>5131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74827</v>
      </c>
      <c r="BP13" s="141">
        <f t="shared" si="29"/>
        <v>35094</v>
      </c>
      <c r="BQ13" s="141">
        <v>9861</v>
      </c>
      <c r="BR13" s="141">
        <v>0</v>
      </c>
      <c r="BS13" s="141">
        <v>25233</v>
      </c>
      <c r="BT13" s="141">
        <v>0</v>
      </c>
      <c r="BU13" s="141">
        <f t="shared" si="30"/>
        <v>39402</v>
      </c>
      <c r="BV13" s="141">
        <v>0</v>
      </c>
      <c r="BW13" s="141">
        <v>39402</v>
      </c>
      <c r="BX13" s="141">
        <v>0</v>
      </c>
      <c r="BY13" s="141">
        <v>0</v>
      </c>
      <c r="BZ13" s="141">
        <f t="shared" si="31"/>
        <v>331</v>
      </c>
      <c r="CA13" s="141">
        <v>0</v>
      </c>
      <c r="CB13" s="141">
        <v>331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74827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74827</v>
      </c>
      <c r="CR13" s="141">
        <f t="shared" si="42"/>
        <v>35094</v>
      </c>
      <c r="CS13" s="141">
        <f t="shared" si="43"/>
        <v>9861</v>
      </c>
      <c r="CT13" s="141">
        <f t="shared" si="44"/>
        <v>0</v>
      </c>
      <c r="CU13" s="141">
        <f t="shared" si="45"/>
        <v>25233</v>
      </c>
      <c r="CV13" s="141">
        <f t="shared" si="46"/>
        <v>0</v>
      </c>
      <c r="CW13" s="141">
        <f t="shared" si="47"/>
        <v>39402</v>
      </c>
      <c r="CX13" s="141">
        <f t="shared" si="48"/>
        <v>0</v>
      </c>
      <c r="CY13" s="141">
        <f t="shared" si="49"/>
        <v>39402</v>
      </c>
      <c r="CZ13" s="141">
        <f t="shared" si="50"/>
        <v>0</v>
      </c>
      <c r="DA13" s="141">
        <f t="shared" si="51"/>
        <v>0</v>
      </c>
      <c r="DB13" s="141">
        <f t="shared" si="52"/>
        <v>331</v>
      </c>
      <c r="DC13" s="141">
        <f t="shared" si="53"/>
        <v>0</v>
      </c>
      <c r="DD13" s="141">
        <f t="shared" si="54"/>
        <v>331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74827</v>
      </c>
    </row>
    <row r="14" spans="1:114" ht="12" customHeight="1">
      <c r="A14" s="142" t="s">
        <v>123</v>
      </c>
      <c r="B14" s="140" t="s">
        <v>390</v>
      </c>
      <c r="C14" s="142" t="s">
        <v>401</v>
      </c>
      <c r="D14" s="141">
        <f t="shared" si="6"/>
        <v>56742</v>
      </c>
      <c r="E14" s="141">
        <f t="shared" si="7"/>
        <v>56742</v>
      </c>
      <c r="F14" s="141">
        <v>0</v>
      </c>
      <c r="G14" s="141">
        <v>0</v>
      </c>
      <c r="H14" s="141">
        <v>0</v>
      </c>
      <c r="I14" s="141">
        <v>0</v>
      </c>
      <c r="J14" s="141">
        <v>68449</v>
      </c>
      <c r="K14" s="141">
        <v>56742</v>
      </c>
      <c r="L14" s="141">
        <v>0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56742</v>
      </c>
      <c r="W14" s="141">
        <f t="shared" si="11"/>
        <v>56742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68449</v>
      </c>
      <c r="AC14" s="141">
        <f t="shared" si="17"/>
        <v>56742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125191</v>
      </c>
      <c r="AN14" s="141">
        <f t="shared" si="22"/>
        <v>56346</v>
      </c>
      <c r="AO14" s="141">
        <v>56346</v>
      </c>
      <c r="AP14" s="141">
        <v>0</v>
      </c>
      <c r="AQ14" s="141">
        <v>0</v>
      </c>
      <c r="AR14" s="141">
        <v>0</v>
      </c>
      <c r="AS14" s="141">
        <f t="shared" si="23"/>
        <v>29160</v>
      </c>
      <c r="AT14" s="141">
        <v>0</v>
      </c>
      <c r="AU14" s="141">
        <v>18439</v>
      </c>
      <c r="AV14" s="141">
        <v>10721</v>
      </c>
      <c r="AW14" s="141">
        <v>0</v>
      </c>
      <c r="AX14" s="141">
        <f t="shared" si="24"/>
        <v>39685</v>
      </c>
      <c r="AY14" s="141">
        <v>0</v>
      </c>
      <c r="AZ14" s="141">
        <v>31754</v>
      </c>
      <c r="BA14" s="141">
        <v>7931</v>
      </c>
      <c r="BB14" s="141">
        <v>0</v>
      </c>
      <c r="BC14" s="141"/>
      <c r="BD14" s="141">
        <v>0</v>
      </c>
      <c r="BE14" s="141">
        <v>0</v>
      </c>
      <c r="BF14" s="141">
        <f t="shared" si="25"/>
        <v>125191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125191</v>
      </c>
      <c r="CR14" s="141">
        <f t="shared" si="42"/>
        <v>56346</v>
      </c>
      <c r="CS14" s="141">
        <f t="shared" si="43"/>
        <v>56346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29160</v>
      </c>
      <c r="CX14" s="141">
        <f t="shared" si="48"/>
        <v>0</v>
      </c>
      <c r="CY14" s="141">
        <f t="shared" si="49"/>
        <v>18439</v>
      </c>
      <c r="CZ14" s="141">
        <f t="shared" si="50"/>
        <v>10721</v>
      </c>
      <c r="DA14" s="141">
        <f t="shared" si="51"/>
        <v>0</v>
      </c>
      <c r="DB14" s="141">
        <f t="shared" si="52"/>
        <v>39685</v>
      </c>
      <c r="DC14" s="141">
        <f t="shared" si="53"/>
        <v>0</v>
      </c>
      <c r="DD14" s="141">
        <f t="shared" si="54"/>
        <v>31754</v>
      </c>
      <c r="DE14" s="141">
        <f t="shared" si="55"/>
        <v>7931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125191</v>
      </c>
    </row>
    <row r="15" spans="1:114" ht="12" customHeight="1">
      <c r="A15" s="142" t="s">
        <v>123</v>
      </c>
      <c r="B15" s="140" t="s">
        <v>391</v>
      </c>
      <c r="C15" s="142" t="s">
        <v>402</v>
      </c>
      <c r="D15" s="141">
        <f t="shared" si="6"/>
        <v>188278</v>
      </c>
      <c r="E15" s="141">
        <f t="shared" si="7"/>
        <v>127033</v>
      </c>
      <c r="F15" s="141">
        <v>0</v>
      </c>
      <c r="G15" s="141">
        <v>0</v>
      </c>
      <c r="H15" s="141">
        <v>0</v>
      </c>
      <c r="I15" s="141">
        <v>34394</v>
      </c>
      <c r="J15" s="141">
        <v>209456</v>
      </c>
      <c r="K15" s="141">
        <v>92639</v>
      </c>
      <c r="L15" s="141">
        <v>61245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188278</v>
      </c>
      <c r="W15" s="141">
        <f t="shared" si="11"/>
        <v>127033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34394</v>
      </c>
      <c r="AB15" s="141">
        <f t="shared" si="16"/>
        <v>209456</v>
      </c>
      <c r="AC15" s="141">
        <f t="shared" si="17"/>
        <v>92639</v>
      </c>
      <c r="AD15" s="141">
        <f t="shared" si="18"/>
        <v>61245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388537</v>
      </c>
      <c r="AN15" s="141">
        <f t="shared" si="22"/>
        <v>80021</v>
      </c>
      <c r="AO15" s="141">
        <v>29998</v>
      </c>
      <c r="AP15" s="141">
        <v>0</v>
      </c>
      <c r="AQ15" s="141">
        <v>50023</v>
      </c>
      <c r="AR15" s="141">
        <v>0</v>
      </c>
      <c r="AS15" s="141">
        <f t="shared" si="23"/>
        <v>66167</v>
      </c>
      <c r="AT15" s="141">
        <v>0</v>
      </c>
      <c r="AU15" s="141">
        <v>62943</v>
      </c>
      <c r="AV15" s="141">
        <v>3224</v>
      </c>
      <c r="AW15" s="141">
        <v>0</v>
      </c>
      <c r="AX15" s="141">
        <f t="shared" si="24"/>
        <v>242349</v>
      </c>
      <c r="AY15" s="141">
        <v>0</v>
      </c>
      <c r="AZ15" s="141">
        <v>237356</v>
      </c>
      <c r="BA15" s="141">
        <v>0</v>
      </c>
      <c r="BB15" s="141">
        <v>4993</v>
      </c>
      <c r="BC15" s="141"/>
      <c r="BD15" s="141">
        <v>0</v>
      </c>
      <c r="BE15" s="141">
        <v>9197</v>
      </c>
      <c r="BF15" s="141">
        <f t="shared" si="25"/>
        <v>397734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388537</v>
      </c>
      <c r="CR15" s="141">
        <f t="shared" si="42"/>
        <v>80021</v>
      </c>
      <c r="CS15" s="141">
        <f t="shared" si="43"/>
        <v>29998</v>
      </c>
      <c r="CT15" s="141">
        <f t="shared" si="44"/>
        <v>0</v>
      </c>
      <c r="CU15" s="141">
        <f t="shared" si="45"/>
        <v>50023</v>
      </c>
      <c r="CV15" s="141">
        <f t="shared" si="46"/>
        <v>0</v>
      </c>
      <c r="CW15" s="141">
        <f t="shared" si="47"/>
        <v>66167</v>
      </c>
      <c r="CX15" s="141">
        <f t="shared" si="48"/>
        <v>0</v>
      </c>
      <c r="CY15" s="141">
        <f t="shared" si="49"/>
        <v>62943</v>
      </c>
      <c r="CZ15" s="141">
        <f t="shared" si="50"/>
        <v>3224</v>
      </c>
      <c r="DA15" s="141">
        <f t="shared" si="51"/>
        <v>0</v>
      </c>
      <c r="DB15" s="141">
        <f t="shared" si="52"/>
        <v>242349</v>
      </c>
      <c r="DC15" s="141">
        <f t="shared" si="53"/>
        <v>0</v>
      </c>
      <c r="DD15" s="141">
        <f t="shared" si="54"/>
        <v>237356</v>
      </c>
      <c r="DE15" s="141">
        <f t="shared" si="55"/>
        <v>0</v>
      </c>
      <c r="DF15" s="141">
        <f t="shared" si="56"/>
        <v>4993</v>
      </c>
      <c r="DG15" s="141">
        <f t="shared" si="57"/>
        <v>0</v>
      </c>
      <c r="DH15" s="141">
        <f t="shared" si="58"/>
        <v>0</v>
      </c>
      <c r="DI15" s="141">
        <f t="shared" si="59"/>
        <v>9197</v>
      </c>
      <c r="DJ15" s="141">
        <f t="shared" si="60"/>
        <v>397734</v>
      </c>
    </row>
    <row r="16" spans="1:114" ht="12" customHeight="1">
      <c r="A16" s="142" t="s">
        <v>123</v>
      </c>
      <c r="B16" s="140" t="s">
        <v>392</v>
      </c>
      <c r="C16" s="142" t="s">
        <v>403</v>
      </c>
      <c r="D16" s="141">
        <f t="shared" si="6"/>
        <v>1078</v>
      </c>
      <c r="E16" s="141">
        <f t="shared" si="7"/>
        <v>1078</v>
      </c>
      <c r="F16" s="141">
        <v>0</v>
      </c>
      <c r="G16" s="141">
        <v>0</v>
      </c>
      <c r="H16" s="141">
        <v>0</v>
      </c>
      <c r="I16" s="141">
        <v>1078</v>
      </c>
      <c r="J16" s="141">
        <v>105723</v>
      </c>
      <c r="K16" s="141">
        <v>0</v>
      </c>
      <c r="L16" s="141">
        <v>0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1078</v>
      </c>
      <c r="W16" s="141">
        <f t="shared" si="11"/>
        <v>1078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1078</v>
      </c>
      <c r="AB16" s="141">
        <f t="shared" si="16"/>
        <v>105723</v>
      </c>
      <c r="AC16" s="141">
        <f t="shared" si="17"/>
        <v>0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92330</v>
      </c>
      <c r="AN16" s="141">
        <f t="shared" si="22"/>
        <v>15701</v>
      </c>
      <c r="AO16" s="141">
        <v>15701</v>
      </c>
      <c r="AP16" s="141">
        <v>0</v>
      </c>
      <c r="AQ16" s="141">
        <v>0</v>
      </c>
      <c r="AR16" s="141">
        <v>0</v>
      </c>
      <c r="AS16" s="141">
        <f t="shared" si="23"/>
        <v>21001</v>
      </c>
      <c r="AT16" s="141">
        <v>6225</v>
      </c>
      <c r="AU16" s="141">
        <v>975</v>
      </c>
      <c r="AV16" s="141">
        <v>13801</v>
      </c>
      <c r="AW16" s="141">
        <v>0</v>
      </c>
      <c r="AX16" s="141">
        <f t="shared" si="24"/>
        <v>55628</v>
      </c>
      <c r="AY16" s="141">
        <v>0</v>
      </c>
      <c r="AZ16" s="141">
        <v>49157</v>
      </c>
      <c r="BA16" s="141">
        <v>6471</v>
      </c>
      <c r="BB16" s="141">
        <v>0</v>
      </c>
      <c r="BC16" s="141"/>
      <c r="BD16" s="141">
        <v>0</v>
      </c>
      <c r="BE16" s="141">
        <v>14471</v>
      </c>
      <c r="BF16" s="141">
        <f t="shared" si="25"/>
        <v>106801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92330</v>
      </c>
      <c r="CR16" s="141">
        <f t="shared" si="42"/>
        <v>15701</v>
      </c>
      <c r="CS16" s="141">
        <f t="shared" si="43"/>
        <v>15701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21001</v>
      </c>
      <c r="CX16" s="141">
        <f t="shared" si="48"/>
        <v>6225</v>
      </c>
      <c r="CY16" s="141">
        <f t="shared" si="49"/>
        <v>975</v>
      </c>
      <c r="CZ16" s="141">
        <f t="shared" si="50"/>
        <v>13801</v>
      </c>
      <c r="DA16" s="141">
        <f t="shared" si="51"/>
        <v>0</v>
      </c>
      <c r="DB16" s="141">
        <f t="shared" si="52"/>
        <v>55628</v>
      </c>
      <c r="DC16" s="141">
        <f t="shared" si="53"/>
        <v>0</v>
      </c>
      <c r="DD16" s="141">
        <f t="shared" si="54"/>
        <v>49157</v>
      </c>
      <c r="DE16" s="141">
        <f t="shared" si="55"/>
        <v>6471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14471</v>
      </c>
      <c r="DJ16" s="141">
        <f t="shared" si="60"/>
        <v>106801</v>
      </c>
    </row>
    <row r="17" spans="1:114" ht="12" customHeight="1">
      <c r="A17" s="142" t="s">
        <v>123</v>
      </c>
      <c r="B17" s="140" t="s">
        <v>393</v>
      </c>
      <c r="C17" s="142" t="s">
        <v>404</v>
      </c>
      <c r="D17" s="141">
        <f t="shared" si="6"/>
        <v>0</v>
      </c>
      <c r="E17" s="141">
        <f t="shared" si="7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f t="shared" si="8"/>
        <v>29639</v>
      </c>
      <c r="N17" s="141">
        <f t="shared" si="9"/>
        <v>21078</v>
      </c>
      <c r="O17" s="141">
        <v>0</v>
      </c>
      <c r="P17" s="141">
        <v>0</v>
      </c>
      <c r="Q17" s="141">
        <v>0</v>
      </c>
      <c r="R17" s="141">
        <v>0</v>
      </c>
      <c r="S17" s="141">
        <v>176031</v>
      </c>
      <c r="T17" s="141">
        <v>21078</v>
      </c>
      <c r="U17" s="141">
        <v>8561</v>
      </c>
      <c r="V17" s="141">
        <f t="shared" si="10"/>
        <v>29639</v>
      </c>
      <c r="W17" s="141">
        <f t="shared" si="11"/>
        <v>21078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176031</v>
      </c>
      <c r="AC17" s="141">
        <f t="shared" si="17"/>
        <v>21078</v>
      </c>
      <c r="AD17" s="141">
        <f t="shared" si="18"/>
        <v>8561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0</v>
      </c>
      <c r="AN17" s="141">
        <f t="shared" si="22"/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0</v>
      </c>
      <c r="AY17" s="141">
        <v>0</v>
      </c>
      <c r="AZ17" s="141">
        <v>0</v>
      </c>
      <c r="BA17" s="141">
        <v>0</v>
      </c>
      <c r="BB17" s="141">
        <v>0</v>
      </c>
      <c r="BC17" s="141"/>
      <c r="BD17" s="141">
        <v>0</v>
      </c>
      <c r="BE17" s="141">
        <v>0</v>
      </c>
      <c r="BF17" s="141">
        <f t="shared" si="25"/>
        <v>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193637</v>
      </c>
      <c r="BP17" s="141">
        <f t="shared" si="29"/>
        <v>68062</v>
      </c>
      <c r="BQ17" s="141">
        <v>68062</v>
      </c>
      <c r="BR17" s="141">
        <v>0</v>
      </c>
      <c r="BS17" s="141">
        <v>0</v>
      </c>
      <c r="BT17" s="141">
        <v>0</v>
      </c>
      <c r="BU17" s="141">
        <f t="shared" si="30"/>
        <v>104639</v>
      </c>
      <c r="BV17" s="141">
        <v>0</v>
      </c>
      <c r="BW17" s="141">
        <v>104639</v>
      </c>
      <c r="BX17" s="141">
        <v>0</v>
      </c>
      <c r="BY17" s="141">
        <v>0</v>
      </c>
      <c r="BZ17" s="141">
        <f t="shared" si="31"/>
        <v>20936</v>
      </c>
      <c r="CA17" s="141">
        <v>0</v>
      </c>
      <c r="CB17" s="141">
        <v>19152</v>
      </c>
      <c r="CC17" s="141">
        <v>1784</v>
      </c>
      <c r="CD17" s="141">
        <v>0</v>
      </c>
      <c r="CE17" s="141"/>
      <c r="CF17" s="141">
        <v>0</v>
      </c>
      <c r="CG17" s="141">
        <v>12033</v>
      </c>
      <c r="CH17" s="141">
        <f t="shared" si="32"/>
        <v>205670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193637</v>
      </c>
      <c r="CR17" s="141">
        <f t="shared" si="42"/>
        <v>68062</v>
      </c>
      <c r="CS17" s="141">
        <f t="shared" si="43"/>
        <v>68062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104639</v>
      </c>
      <c r="CX17" s="141">
        <f t="shared" si="48"/>
        <v>0</v>
      </c>
      <c r="CY17" s="141">
        <f t="shared" si="49"/>
        <v>104639</v>
      </c>
      <c r="CZ17" s="141">
        <f t="shared" si="50"/>
        <v>0</v>
      </c>
      <c r="DA17" s="141">
        <f t="shared" si="51"/>
        <v>0</v>
      </c>
      <c r="DB17" s="141">
        <f t="shared" si="52"/>
        <v>20936</v>
      </c>
      <c r="DC17" s="141">
        <f t="shared" si="53"/>
        <v>0</v>
      </c>
      <c r="DD17" s="141">
        <f t="shared" si="54"/>
        <v>19152</v>
      </c>
      <c r="DE17" s="141">
        <f t="shared" si="55"/>
        <v>1784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12033</v>
      </c>
      <c r="DJ17" s="141">
        <f t="shared" si="60"/>
        <v>205670</v>
      </c>
    </row>
    <row r="18" spans="1:114" ht="12" customHeight="1">
      <c r="A18" s="142" t="s">
        <v>123</v>
      </c>
      <c r="B18" s="140" t="s">
        <v>394</v>
      </c>
      <c r="C18" s="142" t="s">
        <v>405</v>
      </c>
      <c r="D18" s="141">
        <f t="shared" si="6"/>
        <v>708</v>
      </c>
      <c r="E18" s="141">
        <f t="shared" si="7"/>
        <v>708</v>
      </c>
      <c r="F18" s="141">
        <v>0</v>
      </c>
      <c r="G18" s="141">
        <v>0</v>
      </c>
      <c r="H18" s="141">
        <v>0</v>
      </c>
      <c r="I18" s="141">
        <v>0</v>
      </c>
      <c r="J18" s="141">
        <v>400225</v>
      </c>
      <c r="K18" s="141">
        <v>708</v>
      </c>
      <c r="L18" s="141">
        <v>0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708</v>
      </c>
      <c r="W18" s="141">
        <f t="shared" si="11"/>
        <v>708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0</v>
      </c>
      <c r="AB18" s="141">
        <f t="shared" si="16"/>
        <v>400225</v>
      </c>
      <c r="AC18" s="141">
        <f t="shared" si="17"/>
        <v>708</v>
      </c>
      <c r="AD18" s="141">
        <f t="shared" si="18"/>
        <v>0</v>
      </c>
      <c r="AE18" s="141">
        <f t="shared" si="19"/>
        <v>84663</v>
      </c>
      <c r="AF18" s="141">
        <f t="shared" si="20"/>
        <v>84663</v>
      </c>
      <c r="AG18" s="141">
        <v>0</v>
      </c>
      <c r="AH18" s="141">
        <v>84663</v>
      </c>
      <c r="AI18" s="141">
        <v>0</v>
      </c>
      <c r="AJ18" s="141">
        <v>0</v>
      </c>
      <c r="AK18" s="141">
        <v>0</v>
      </c>
      <c r="AL18" s="141"/>
      <c r="AM18" s="141">
        <f t="shared" si="21"/>
        <v>316270</v>
      </c>
      <c r="AN18" s="141">
        <f t="shared" si="22"/>
        <v>40900</v>
      </c>
      <c r="AO18" s="141">
        <v>0</v>
      </c>
      <c r="AP18" s="141">
        <v>0</v>
      </c>
      <c r="AQ18" s="141">
        <v>40900</v>
      </c>
      <c r="AR18" s="141">
        <v>0</v>
      </c>
      <c r="AS18" s="141">
        <f t="shared" si="23"/>
        <v>131955</v>
      </c>
      <c r="AT18" s="141">
        <v>0</v>
      </c>
      <c r="AU18" s="141">
        <v>131955</v>
      </c>
      <c r="AV18" s="141">
        <v>0</v>
      </c>
      <c r="AW18" s="141">
        <v>0</v>
      </c>
      <c r="AX18" s="141">
        <f t="shared" si="24"/>
        <v>143415</v>
      </c>
      <c r="AY18" s="141">
        <v>0</v>
      </c>
      <c r="AZ18" s="141">
        <v>143415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400933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0</v>
      </c>
      <c r="CI18" s="141">
        <f t="shared" si="33"/>
        <v>84663</v>
      </c>
      <c r="CJ18" s="141">
        <f t="shared" si="34"/>
        <v>84663</v>
      </c>
      <c r="CK18" s="141">
        <f t="shared" si="35"/>
        <v>0</v>
      </c>
      <c r="CL18" s="141">
        <f t="shared" si="36"/>
        <v>84663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316270</v>
      </c>
      <c r="CR18" s="141">
        <f t="shared" si="42"/>
        <v>40900</v>
      </c>
      <c r="CS18" s="141">
        <f t="shared" si="43"/>
        <v>0</v>
      </c>
      <c r="CT18" s="141">
        <f t="shared" si="44"/>
        <v>0</v>
      </c>
      <c r="CU18" s="141">
        <f t="shared" si="45"/>
        <v>40900</v>
      </c>
      <c r="CV18" s="141">
        <f t="shared" si="46"/>
        <v>0</v>
      </c>
      <c r="CW18" s="141">
        <f t="shared" si="47"/>
        <v>131955</v>
      </c>
      <c r="CX18" s="141">
        <f t="shared" si="48"/>
        <v>0</v>
      </c>
      <c r="CY18" s="141">
        <f t="shared" si="49"/>
        <v>131955</v>
      </c>
      <c r="CZ18" s="141">
        <f t="shared" si="50"/>
        <v>0</v>
      </c>
      <c r="DA18" s="141">
        <f t="shared" si="51"/>
        <v>0</v>
      </c>
      <c r="DB18" s="141">
        <f t="shared" si="52"/>
        <v>143415</v>
      </c>
      <c r="DC18" s="141">
        <f t="shared" si="53"/>
        <v>0</v>
      </c>
      <c r="DD18" s="141">
        <f t="shared" si="54"/>
        <v>143415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400933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421</v>
      </c>
      <c r="B7" s="140" t="s">
        <v>382</v>
      </c>
      <c r="C7" s="139" t="s">
        <v>383</v>
      </c>
      <c r="D7" s="141">
        <f aca="true" t="shared" si="0" ref="D7:AD7">SUM(D8:D46)</f>
        <v>18395498</v>
      </c>
      <c r="E7" s="141">
        <f t="shared" si="0"/>
        <v>3963714</v>
      </c>
      <c r="F7" s="141">
        <f t="shared" si="0"/>
        <v>1225647</v>
      </c>
      <c r="G7" s="141">
        <f t="shared" si="0"/>
        <v>0</v>
      </c>
      <c r="H7" s="141">
        <f t="shared" si="0"/>
        <v>165100</v>
      </c>
      <c r="I7" s="141">
        <f t="shared" si="0"/>
        <v>909557</v>
      </c>
      <c r="J7" s="141">
        <f t="shared" si="0"/>
        <v>1323666</v>
      </c>
      <c r="K7" s="141">
        <f t="shared" si="0"/>
        <v>1663410</v>
      </c>
      <c r="L7" s="141">
        <f t="shared" si="0"/>
        <v>14431784</v>
      </c>
      <c r="M7" s="141">
        <f t="shared" si="0"/>
        <v>2984805</v>
      </c>
      <c r="N7" s="141">
        <f t="shared" si="0"/>
        <v>507191</v>
      </c>
      <c r="O7" s="141">
        <f t="shared" si="0"/>
        <v>14050</v>
      </c>
      <c r="P7" s="141">
        <f t="shared" si="0"/>
        <v>14492</v>
      </c>
      <c r="Q7" s="141">
        <f t="shared" si="0"/>
        <v>0</v>
      </c>
      <c r="R7" s="141">
        <f t="shared" si="0"/>
        <v>435866</v>
      </c>
      <c r="S7" s="141">
        <f t="shared" si="0"/>
        <v>876580</v>
      </c>
      <c r="T7" s="141">
        <f t="shared" si="0"/>
        <v>42783</v>
      </c>
      <c r="U7" s="141">
        <f t="shared" si="0"/>
        <v>2477614</v>
      </c>
      <c r="V7" s="141">
        <f t="shared" si="0"/>
        <v>21380303</v>
      </c>
      <c r="W7" s="141">
        <f t="shared" si="0"/>
        <v>4470905</v>
      </c>
      <c r="X7" s="141">
        <f t="shared" si="0"/>
        <v>1239697</v>
      </c>
      <c r="Y7" s="141">
        <f t="shared" si="0"/>
        <v>14492</v>
      </c>
      <c r="Z7" s="141">
        <f t="shared" si="0"/>
        <v>165100</v>
      </c>
      <c r="AA7" s="141">
        <f t="shared" si="0"/>
        <v>1345423</v>
      </c>
      <c r="AB7" s="141">
        <f t="shared" si="0"/>
        <v>2200246</v>
      </c>
      <c r="AC7" s="141">
        <f t="shared" si="0"/>
        <v>1706193</v>
      </c>
      <c r="AD7" s="141">
        <f t="shared" si="0"/>
        <v>16909398</v>
      </c>
    </row>
    <row r="8" spans="1:30" ht="12" customHeight="1">
      <c r="A8" s="142" t="s">
        <v>123</v>
      </c>
      <c r="B8" s="140" t="s">
        <v>326</v>
      </c>
      <c r="C8" s="142" t="s">
        <v>354</v>
      </c>
      <c r="D8" s="141">
        <f>SUM(E8,+L8)</f>
        <v>4312813</v>
      </c>
      <c r="E8" s="141">
        <f>+SUM(F8:I8,K8)</f>
        <v>912053</v>
      </c>
      <c r="F8" s="141">
        <v>0</v>
      </c>
      <c r="G8" s="141">
        <v>0</v>
      </c>
      <c r="H8" s="141">
        <v>0</v>
      </c>
      <c r="I8" s="141">
        <v>532209</v>
      </c>
      <c r="J8" s="141"/>
      <c r="K8" s="141">
        <v>379844</v>
      </c>
      <c r="L8" s="141">
        <v>3400760</v>
      </c>
      <c r="M8" s="141">
        <f>SUM(N8,+U8)</f>
        <v>834696</v>
      </c>
      <c r="N8" s="141">
        <f>+SUM(O8:R8,T8)</f>
        <v>141050</v>
      </c>
      <c r="O8" s="141">
        <v>0</v>
      </c>
      <c r="P8" s="141">
        <v>0</v>
      </c>
      <c r="Q8" s="141">
        <v>0</v>
      </c>
      <c r="R8" s="141">
        <v>140599</v>
      </c>
      <c r="S8" s="141"/>
      <c r="T8" s="141">
        <v>451</v>
      </c>
      <c r="U8" s="141">
        <v>693646</v>
      </c>
      <c r="V8" s="141">
        <f aca="true" t="shared" si="1" ref="V8:AD8">+SUM(D8,M8)</f>
        <v>5147509</v>
      </c>
      <c r="W8" s="141">
        <f t="shared" si="1"/>
        <v>1053103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672808</v>
      </c>
      <c r="AB8" s="141">
        <f t="shared" si="1"/>
        <v>0</v>
      </c>
      <c r="AC8" s="141">
        <f t="shared" si="1"/>
        <v>380295</v>
      </c>
      <c r="AD8" s="141">
        <f t="shared" si="1"/>
        <v>4094406</v>
      </c>
    </row>
    <row r="9" spans="1:30" ht="12" customHeight="1">
      <c r="A9" s="142" t="s">
        <v>123</v>
      </c>
      <c r="B9" s="140" t="s">
        <v>327</v>
      </c>
      <c r="C9" s="142" t="s">
        <v>355</v>
      </c>
      <c r="D9" s="141">
        <f aca="true" t="shared" si="2" ref="D9:D46">SUM(E9,+L9)</f>
        <v>1920212</v>
      </c>
      <c r="E9" s="141">
        <f aca="true" t="shared" si="3" ref="E9:E46">+SUM(F9:I9,K9)</f>
        <v>514336</v>
      </c>
      <c r="F9" s="141">
        <v>12464</v>
      </c>
      <c r="G9" s="141">
        <v>0</v>
      </c>
      <c r="H9" s="141">
        <v>146000</v>
      </c>
      <c r="I9" s="141">
        <v>22643</v>
      </c>
      <c r="J9" s="141"/>
      <c r="K9" s="141">
        <v>333229</v>
      </c>
      <c r="L9" s="141">
        <v>1405876</v>
      </c>
      <c r="M9" s="141">
        <f aca="true" t="shared" si="4" ref="M9:M46">SUM(N9,+U9)</f>
        <v>226940</v>
      </c>
      <c r="N9" s="141">
        <f aca="true" t="shared" si="5" ref="N9:N46">+SUM(O9:R9,T9)</f>
        <v>230</v>
      </c>
      <c r="O9" s="141">
        <v>0</v>
      </c>
      <c r="P9" s="141">
        <v>0</v>
      </c>
      <c r="Q9" s="141">
        <v>0</v>
      </c>
      <c r="R9" s="141">
        <v>0</v>
      </c>
      <c r="S9" s="141"/>
      <c r="T9" s="141">
        <v>230</v>
      </c>
      <c r="U9" s="141">
        <v>226710</v>
      </c>
      <c r="V9" s="141">
        <f aca="true" t="shared" si="6" ref="V9:V46">+SUM(D9,M9)</f>
        <v>2147152</v>
      </c>
      <c r="W9" s="141">
        <f aca="true" t="shared" si="7" ref="W9:W46">+SUM(E9,N9)</f>
        <v>514566</v>
      </c>
      <c r="X9" s="141">
        <f aca="true" t="shared" si="8" ref="X9:X46">+SUM(F9,O9)</f>
        <v>12464</v>
      </c>
      <c r="Y9" s="141">
        <f aca="true" t="shared" si="9" ref="Y9:Y46">+SUM(G9,P9)</f>
        <v>0</v>
      </c>
      <c r="Z9" s="141">
        <f aca="true" t="shared" si="10" ref="Z9:Z46">+SUM(H9,Q9)</f>
        <v>146000</v>
      </c>
      <c r="AA9" s="141">
        <f aca="true" t="shared" si="11" ref="AA9:AA46">+SUM(I9,R9)</f>
        <v>22643</v>
      </c>
      <c r="AB9" s="141">
        <f aca="true" t="shared" si="12" ref="AB9:AB46">+SUM(J9,S9)</f>
        <v>0</v>
      </c>
      <c r="AC9" s="141">
        <f aca="true" t="shared" si="13" ref="AC9:AC46">+SUM(K9,T9)</f>
        <v>333459</v>
      </c>
      <c r="AD9" s="141">
        <f aca="true" t="shared" si="14" ref="AD9:AD46">+SUM(L9,U9)</f>
        <v>1632586</v>
      </c>
    </row>
    <row r="10" spans="1:30" ht="12" customHeight="1">
      <c r="A10" s="142" t="s">
        <v>123</v>
      </c>
      <c r="B10" s="140" t="s">
        <v>328</v>
      </c>
      <c r="C10" s="142" t="s">
        <v>356</v>
      </c>
      <c r="D10" s="141">
        <f t="shared" si="2"/>
        <v>6977100</v>
      </c>
      <c r="E10" s="141">
        <f t="shared" si="3"/>
        <v>1740553</v>
      </c>
      <c r="F10" s="141">
        <v>1213183</v>
      </c>
      <c r="G10" s="141">
        <v>0</v>
      </c>
      <c r="H10" s="141">
        <v>0</v>
      </c>
      <c r="I10" s="141">
        <v>57390</v>
      </c>
      <c r="J10" s="141"/>
      <c r="K10" s="141">
        <v>469980</v>
      </c>
      <c r="L10" s="141">
        <v>5236547</v>
      </c>
      <c r="M10" s="141">
        <f t="shared" si="4"/>
        <v>154956</v>
      </c>
      <c r="N10" s="141">
        <f t="shared" si="5"/>
        <v>49465</v>
      </c>
      <c r="O10" s="141">
        <v>0</v>
      </c>
      <c r="P10" s="141">
        <v>0</v>
      </c>
      <c r="Q10" s="141">
        <v>0</v>
      </c>
      <c r="R10" s="141">
        <v>29344</v>
      </c>
      <c r="S10" s="141"/>
      <c r="T10" s="141">
        <v>20121</v>
      </c>
      <c r="U10" s="141">
        <v>105491</v>
      </c>
      <c r="V10" s="141">
        <f t="shared" si="6"/>
        <v>7132056</v>
      </c>
      <c r="W10" s="141">
        <f t="shared" si="7"/>
        <v>1790018</v>
      </c>
      <c r="X10" s="141">
        <f t="shared" si="8"/>
        <v>1213183</v>
      </c>
      <c r="Y10" s="141">
        <f t="shared" si="9"/>
        <v>0</v>
      </c>
      <c r="Z10" s="141">
        <f t="shared" si="10"/>
        <v>0</v>
      </c>
      <c r="AA10" s="141">
        <f t="shared" si="11"/>
        <v>86734</v>
      </c>
      <c r="AB10" s="141">
        <f t="shared" si="12"/>
        <v>0</v>
      </c>
      <c r="AC10" s="141">
        <f t="shared" si="13"/>
        <v>490101</v>
      </c>
      <c r="AD10" s="141">
        <f t="shared" si="14"/>
        <v>5342038</v>
      </c>
    </row>
    <row r="11" spans="1:30" ht="12" customHeight="1">
      <c r="A11" s="142" t="s">
        <v>123</v>
      </c>
      <c r="B11" s="140" t="s">
        <v>329</v>
      </c>
      <c r="C11" s="142" t="s">
        <v>357</v>
      </c>
      <c r="D11" s="141">
        <f t="shared" si="2"/>
        <v>560566</v>
      </c>
      <c r="E11" s="141">
        <f t="shared" si="3"/>
        <v>27497</v>
      </c>
      <c r="F11" s="141">
        <v>0</v>
      </c>
      <c r="G11" s="141">
        <v>0</v>
      </c>
      <c r="H11" s="141">
        <v>6100</v>
      </c>
      <c r="I11" s="141">
        <v>19337</v>
      </c>
      <c r="J11" s="141"/>
      <c r="K11" s="141">
        <v>2060</v>
      </c>
      <c r="L11" s="141">
        <v>533069</v>
      </c>
      <c r="M11" s="141">
        <f t="shared" si="4"/>
        <v>139350</v>
      </c>
      <c r="N11" s="141">
        <f t="shared" si="5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139350</v>
      </c>
      <c r="V11" s="141">
        <f t="shared" si="6"/>
        <v>699916</v>
      </c>
      <c r="W11" s="141">
        <f t="shared" si="7"/>
        <v>27497</v>
      </c>
      <c r="X11" s="141">
        <f t="shared" si="8"/>
        <v>0</v>
      </c>
      <c r="Y11" s="141">
        <f t="shared" si="9"/>
        <v>0</v>
      </c>
      <c r="Z11" s="141">
        <f t="shared" si="10"/>
        <v>6100</v>
      </c>
      <c r="AA11" s="141">
        <f t="shared" si="11"/>
        <v>19337</v>
      </c>
      <c r="AB11" s="141">
        <f t="shared" si="12"/>
        <v>0</v>
      </c>
      <c r="AC11" s="141">
        <f t="shared" si="13"/>
        <v>2060</v>
      </c>
      <c r="AD11" s="141">
        <f t="shared" si="14"/>
        <v>672419</v>
      </c>
    </row>
    <row r="12" spans="1:30" ht="12" customHeight="1">
      <c r="A12" s="142" t="s">
        <v>123</v>
      </c>
      <c r="B12" s="140" t="s">
        <v>330</v>
      </c>
      <c r="C12" s="142" t="s">
        <v>358</v>
      </c>
      <c r="D12" s="141">
        <f t="shared" si="2"/>
        <v>356970</v>
      </c>
      <c r="E12" s="141">
        <f t="shared" si="3"/>
        <v>44485</v>
      </c>
      <c r="F12" s="141">
        <v>0</v>
      </c>
      <c r="G12" s="141">
        <v>0</v>
      </c>
      <c r="H12" s="141">
        <v>13000</v>
      </c>
      <c r="I12" s="141">
        <v>473</v>
      </c>
      <c r="J12" s="141"/>
      <c r="K12" s="141">
        <v>31012</v>
      </c>
      <c r="L12" s="141">
        <v>312485</v>
      </c>
      <c r="M12" s="141">
        <f t="shared" si="4"/>
        <v>104964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104964</v>
      </c>
      <c r="V12" s="141">
        <f t="shared" si="6"/>
        <v>461934</v>
      </c>
      <c r="W12" s="141">
        <f t="shared" si="7"/>
        <v>44485</v>
      </c>
      <c r="X12" s="141">
        <f t="shared" si="8"/>
        <v>0</v>
      </c>
      <c r="Y12" s="141">
        <f t="shared" si="9"/>
        <v>0</v>
      </c>
      <c r="Z12" s="141">
        <f t="shared" si="10"/>
        <v>13000</v>
      </c>
      <c r="AA12" s="141">
        <f t="shared" si="11"/>
        <v>473</v>
      </c>
      <c r="AB12" s="141">
        <f t="shared" si="12"/>
        <v>0</v>
      </c>
      <c r="AC12" s="141">
        <f t="shared" si="13"/>
        <v>31012</v>
      </c>
      <c r="AD12" s="141">
        <f t="shared" si="14"/>
        <v>417449</v>
      </c>
    </row>
    <row r="13" spans="1:30" ht="12" customHeight="1">
      <c r="A13" s="142" t="s">
        <v>123</v>
      </c>
      <c r="B13" s="140" t="s">
        <v>331</v>
      </c>
      <c r="C13" s="142" t="s">
        <v>359</v>
      </c>
      <c r="D13" s="141">
        <f t="shared" si="2"/>
        <v>909917</v>
      </c>
      <c r="E13" s="141">
        <f t="shared" si="3"/>
        <v>76241</v>
      </c>
      <c r="F13" s="141">
        <v>0</v>
      </c>
      <c r="G13" s="141">
        <v>0</v>
      </c>
      <c r="H13" s="141">
        <v>0</v>
      </c>
      <c r="I13" s="141">
        <v>43</v>
      </c>
      <c r="J13" s="141"/>
      <c r="K13" s="141">
        <v>76198</v>
      </c>
      <c r="L13" s="141">
        <v>833676</v>
      </c>
      <c r="M13" s="141">
        <f t="shared" si="4"/>
        <v>17760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17760</v>
      </c>
      <c r="V13" s="141">
        <f t="shared" si="6"/>
        <v>927677</v>
      </c>
      <c r="W13" s="141">
        <f t="shared" si="7"/>
        <v>76241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43</v>
      </c>
      <c r="AB13" s="141">
        <f t="shared" si="12"/>
        <v>0</v>
      </c>
      <c r="AC13" s="141">
        <f t="shared" si="13"/>
        <v>76198</v>
      </c>
      <c r="AD13" s="141">
        <f t="shared" si="14"/>
        <v>851436</v>
      </c>
    </row>
    <row r="14" spans="1:30" ht="12" customHeight="1">
      <c r="A14" s="142" t="s">
        <v>123</v>
      </c>
      <c r="B14" s="140" t="s">
        <v>332</v>
      </c>
      <c r="C14" s="142" t="s">
        <v>360</v>
      </c>
      <c r="D14" s="141">
        <f t="shared" si="2"/>
        <v>319142</v>
      </c>
      <c r="E14" s="141">
        <f t="shared" si="3"/>
        <v>27451</v>
      </c>
      <c r="F14" s="141">
        <v>0</v>
      </c>
      <c r="G14" s="141">
        <v>0</v>
      </c>
      <c r="H14" s="141">
        <v>0</v>
      </c>
      <c r="I14" s="141">
        <v>27179</v>
      </c>
      <c r="J14" s="141"/>
      <c r="K14" s="141">
        <v>272</v>
      </c>
      <c r="L14" s="141">
        <v>291691</v>
      </c>
      <c r="M14" s="141">
        <f t="shared" si="4"/>
        <v>91834</v>
      </c>
      <c r="N14" s="141">
        <f t="shared" si="5"/>
        <v>608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608</v>
      </c>
      <c r="U14" s="141">
        <v>91226</v>
      </c>
      <c r="V14" s="141">
        <f t="shared" si="6"/>
        <v>410976</v>
      </c>
      <c r="W14" s="141">
        <f t="shared" si="7"/>
        <v>28059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27179</v>
      </c>
      <c r="AB14" s="141">
        <f t="shared" si="12"/>
        <v>0</v>
      </c>
      <c r="AC14" s="141">
        <f t="shared" si="13"/>
        <v>880</v>
      </c>
      <c r="AD14" s="141">
        <f t="shared" si="14"/>
        <v>382917</v>
      </c>
    </row>
    <row r="15" spans="1:30" ht="12" customHeight="1">
      <c r="A15" s="142" t="s">
        <v>123</v>
      </c>
      <c r="B15" s="140" t="s">
        <v>333</v>
      </c>
      <c r="C15" s="142" t="s">
        <v>361</v>
      </c>
      <c r="D15" s="141">
        <f t="shared" si="2"/>
        <v>378568</v>
      </c>
      <c r="E15" s="141">
        <f t="shared" si="3"/>
        <v>48004</v>
      </c>
      <c r="F15" s="141">
        <v>0</v>
      </c>
      <c r="G15" s="141">
        <v>0</v>
      </c>
      <c r="H15" s="141">
        <v>0</v>
      </c>
      <c r="I15" s="141">
        <v>47974</v>
      </c>
      <c r="J15" s="141"/>
      <c r="K15" s="141">
        <v>30</v>
      </c>
      <c r="L15" s="141">
        <v>330564</v>
      </c>
      <c r="M15" s="141">
        <f t="shared" si="4"/>
        <v>130252</v>
      </c>
      <c r="N15" s="141">
        <f t="shared" si="5"/>
        <v>49237</v>
      </c>
      <c r="O15" s="141">
        <v>0</v>
      </c>
      <c r="P15" s="141">
        <v>0</v>
      </c>
      <c r="Q15" s="141">
        <v>0</v>
      </c>
      <c r="R15" s="141">
        <v>49237</v>
      </c>
      <c r="S15" s="141"/>
      <c r="T15" s="141">
        <v>0</v>
      </c>
      <c r="U15" s="141">
        <v>81015</v>
      </c>
      <c r="V15" s="141">
        <f t="shared" si="6"/>
        <v>508820</v>
      </c>
      <c r="W15" s="141">
        <f t="shared" si="7"/>
        <v>97241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97211</v>
      </c>
      <c r="AB15" s="141">
        <f t="shared" si="12"/>
        <v>0</v>
      </c>
      <c r="AC15" s="141">
        <f t="shared" si="13"/>
        <v>30</v>
      </c>
      <c r="AD15" s="141">
        <f t="shared" si="14"/>
        <v>411579</v>
      </c>
    </row>
    <row r="16" spans="1:30" ht="12" customHeight="1">
      <c r="A16" s="142" t="s">
        <v>123</v>
      </c>
      <c r="B16" s="140" t="s">
        <v>334</v>
      </c>
      <c r="C16" s="142" t="s">
        <v>362</v>
      </c>
      <c r="D16" s="141">
        <f t="shared" si="2"/>
        <v>354144</v>
      </c>
      <c r="E16" s="141">
        <f t="shared" si="3"/>
        <v>86571</v>
      </c>
      <c r="F16" s="141">
        <v>0</v>
      </c>
      <c r="G16" s="141">
        <v>0</v>
      </c>
      <c r="H16" s="141">
        <v>0</v>
      </c>
      <c r="I16" s="141">
        <v>15873</v>
      </c>
      <c r="J16" s="141"/>
      <c r="K16" s="141">
        <v>70698</v>
      </c>
      <c r="L16" s="141">
        <v>267573</v>
      </c>
      <c r="M16" s="141">
        <f t="shared" si="4"/>
        <v>74541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74541</v>
      </c>
      <c r="V16" s="141">
        <f t="shared" si="6"/>
        <v>428685</v>
      </c>
      <c r="W16" s="141">
        <f t="shared" si="7"/>
        <v>86571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15873</v>
      </c>
      <c r="AB16" s="141">
        <f t="shared" si="12"/>
        <v>0</v>
      </c>
      <c r="AC16" s="141">
        <f t="shared" si="13"/>
        <v>70698</v>
      </c>
      <c r="AD16" s="141">
        <f t="shared" si="14"/>
        <v>342114</v>
      </c>
    </row>
    <row r="17" spans="1:30" ht="12" customHeight="1">
      <c r="A17" s="142" t="s">
        <v>123</v>
      </c>
      <c r="B17" s="140" t="s">
        <v>335</v>
      </c>
      <c r="C17" s="142" t="s">
        <v>363</v>
      </c>
      <c r="D17" s="141">
        <f t="shared" si="2"/>
        <v>220599</v>
      </c>
      <c r="E17" s="141">
        <f t="shared" si="3"/>
        <v>10587</v>
      </c>
      <c r="F17" s="141">
        <v>0</v>
      </c>
      <c r="G17" s="141">
        <v>0</v>
      </c>
      <c r="H17" s="141">
        <v>0</v>
      </c>
      <c r="I17" s="141">
        <v>1211</v>
      </c>
      <c r="J17" s="141"/>
      <c r="K17" s="141">
        <v>9376</v>
      </c>
      <c r="L17" s="141">
        <v>210012</v>
      </c>
      <c r="M17" s="141">
        <f t="shared" si="4"/>
        <v>63688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63688</v>
      </c>
      <c r="V17" s="141">
        <f t="shared" si="6"/>
        <v>284287</v>
      </c>
      <c r="W17" s="141">
        <f t="shared" si="7"/>
        <v>10587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1211</v>
      </c>
      <c r="AB17" s="141">
        <f t="shared" si="12"/>
        <v>0</v>
      </c>
      <c r="AC17" s="141">
        <f t="shared" si="13"/>
        <v>9376</v>
      </c>
      <c r="AD17" s="141">
        <f t="shared" si="14"/>
        <v>273700</v>
      </c>
    </row>
    <row r="18" spans="1:30" ht="12" customHeight="1">
      <c r="A18" s="142" t="s">
        <v>123</v>
      </c>
      <c r="B18" s="140" t="s">
        <v>336</v>
      </c>
      <c r="C18" s="142" t="s">
        <v>364</v>
      </c>
      <c r="D18" s="141">
        <f t="shared" si="2"/>
        <v>276218</v>
      </c>
      <c r="E18" s="141">
        <f t="shared" si="3"/>
        <v>28487</v>
      </c>
      <c r="F18" s="141">
        <v>0</v>
      </c>
      <c r="G18" s="141">
        <v>0</v>
      </c>
      <c r="H18" s="141">
        <v>0</v>
      </c>
      <c r="I18" s="141">
        <v>62</v>
      </c>
      <c r="J18" s="141"/>
      <c r="K18" s="141">
        <v>28425</v>
      </c>
      <c r="L18" s="141">
        <v>247731</v>
      </c>
      <c r="M18" s="141">
        <f t="shared" si="4"/>
        <v>151999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151999</v>
      </c>
      <c r="V18" s="141">
        <f t="shared" si="6"/>
        <v>428217</v>
      </c>
      <c r="W18" s="141">
        <f t="shared" si="7"/>
        <v>28487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62</v>
      </c>
      <c r="AB18" s="141">
        <f t="shared" si="12"/>
        <v>0</v>
      </c>
      <c r="AC18" s="141">
        <f t="shared" si="13"/>
        <v>28425</v>
      </c>
      <c r="AD18" s="141">
        <f t="shared" si="14"/>
        <v>399730</v>
      </c>
    </row>
    <row r="19" spans="1:30" ht="12" customHeight="1">
      <c r="A19" s="142" t="s">
        <v>123</v>
      </c>
      <c r="B19" s="140" t="s">
        <v>337</v>
      </c>
      <c r="C19" s="142" t="s">
        <v>365</v>
      </c>
      <c r="D19" s="141">
        <f t="shared" si="2"/>
        <v>127365</v>
      </c>
      <c r="E19" s="141">
        <f t="shared" si="3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127365</v>
      </c>
      <c r="M19" s="141">
        <f t="shared" si="4"/>
        <v>90149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90149</v>
      </c>
      <c r="V19" s="141">
        <f t="shared" si="6"/>
        <v>217514</v>
      </c>
      <c r="W19" s="141">
        <f t="shared" si="7"/>
        <v>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0</v>
      </c>
      <c r="AD19" s="141">
        <f t="shared" si="14"/>
        <v>217514</v>
      </c>
    </row>
    <row r="20" spans="1:30" ht="12" customHeight="1">
      <c r="A20" s="142" t="s">
        <v>123</v>
      </c>
      <c r="B20" s="140" t="s">
        <v>338</v>
      </c>
      <c r="C20" s="142" t="s">
        <v>366</v>
      </c>
      <c r="D20" s="141">
        <f t="shared" si="2"/>
        <v>57746</v>
      </c>
      <c r="E20" s="141">
        <f t="shared" si="3"/>
        <v>5310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5310</v>
      </c>
      <c r="L20" s="141">
        <v>52436</v>
      </c>
      <c r="M20" s="141">
        <f t="shared" si="4"/>
        <v>32993</v>
      </c>
      <c r="N20" s="141">
        <f t="shared" si="5"/>
        <v>3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3</v>
      </c>
      <c r="U20" s="141">
        <v>32990</v>
      </c>
      <c r="V20" s="141">
        <f t="shared" si="6"/>
        <v>90739</v>
      </c>
      <c r="W20" s="141">
        <f t="shared" si="7"/>
        <v>5313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0</v>
      </c>
      <c r="AB20" s="141">
        <f t="shared" si="12"/>
        <v>0</v>
      </c>
      <c r="AC20" s="141">
        <f t="shared" si="13"/>
        <v>5313</v>
      </c>
      <c r="AD20" s="141">
        <f t="shared" si="14"/>
        <v>85426</v>
      </c>
    </row>
    <row r="21" spans="1:30" ht="12" customHeight="1">
      <c r="A21" s="142" t="s">
        <v>123</v>
      </c>
      <c r="B21" s="140" t="s">
        <v>339</v>
      </c>
      <c r="C21" s="142" t="s">
        <v>367</v>
      </c>
      <c r="D21" s="141">
        <f t="shared" si="2"/>
        <v>178143</v>
      </c>
      <c r="E21" s="141">
        <f t="shared" si="3"/>
        <v>46512</v>
      </c>
      <c r="F21" s="141">
        <v>0</v>
      </c>
      <c r="G21" s="141">
        <v>0</v>
      </c>
      <c r="H21" s="141">
        <v>0</v>
      </c>
      <c r="I21" s="141">
        <v>4524</v>
      </c>
      <c r="J21" s="141"/>
      <c r="K21" s="141">
        <v>41988</v>
      </c>
      <c r="L21" s="141">
        <v>131631</v>
      </c>
      <c r="M21" s="141">
        <f t="shared" si="4"/>
        <v>58416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58416</v>
      </c>
      <c r="V21" s="141">
        <f t="shared" si="6"/>
        <v>236559</v>
      </c>
      <c r="W21" s="141">
        <f t="shared" si="7"/>
        <v>46512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4524</v>
      </c>
      <c r="AB21" s="141">
        <f t="shared" si="12"/>
        <v>0</v>
      </c>
      <c r="AC21" s="141">
        <f t="shared" si="13"/>
        <v>41988</v>
      </c>
      <c r="AD21" s="141">
        <f t="shared" si="14"/>
        <v>190047</v>
      </c>
    </row>
    <row r="22" spans="1:30" ht="12" customHeight="1">
      <c r="A22" s="142" t="s">
        <v>123</v>
      </c>
      <c r="B22" s="140" t="s">
        <v>340</v>
      </c>
      <c r="C22" s="142" t="s">
        <v>368</v>
      </c>
      <c r="D22" s="141">
        <f t="shared" si="2"/>
        <v>72796</v>
      </c>
      <c r="E22" s="141">
        <f t="shared" si="3"/>
        <v>4387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4387</v>
      </c>
      <c r="L22" s="141">
        <v>68409</v>
      </c>
      <c r="M22" s="141">
        <f t="shared" si="4"/>
        <v>12170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12170</v>
      </c>
      <c r="V22" s="141">
        <f t="shared" si="6"/>
        <v>84966</v>
      </c>
      <c r="W22" s="141">
        <f t="shared" si="7"/>
        <v>4387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0</v>
      </c>
      <c r="AB22" s="141">
        <f t="shared" si="12"/>
        <v>0</v>
      </c>
      <c r="AC22" s="141">
        <f t="shared" si="13"/>
        <v>4387</v>
      </c>
      <c r="AD22" s="141">
        <f t="shared" si="14"/>
        <v>80579</v>
      </c>
    </row>
    <row r="23" spans="1:30" ht="12" customHeight="1">
      <c r="A23" s="142" t="s">
        <v>123</v>
      </c>
      <c r="B23" s="140" t="s">
        <v>341</v>
      </c>
      <c r="C23" s="142" t="s">
        <v>369</v>
      </c>
      <c r="D23" s="141">
        <f t="shared" si="2"/>
        <v>113343</v>
      </c>
      <c r="E23" s="141">
        <f t="shared" si="3"/>
        <v>37932</v>
      </c>
      <c r="F23" s="141">
        <v>0</v>
      </c>
      <c r="G23" s="141">
        <v>0</v>
      </c>
      <c r="H23" s="141">
        <v>0</v>
      </c>
      <c r="I23" s="141">
        <v>37913</v>
      </c>
      <c r="J23" s="141"/>
      <c r="K23" s="141">
        <v>19</v>
      </c>
      <c r="L23" s="141">
        <v>75411</v>
      </c>
      <c r="M23" s="141">
        <f t="shared" si="4"/>
        <v>121226</v>
      </c>
      <c r="N23" s="141">
        <f t="shared" si="5"/>
        <v>29363</v>
      </c>
      <c r="O23" s="141">
        <v>0</v>
      </c>
      <c r="P23" s="141">
        <v>0</v>
      </c>
      <c r="Q23" s="141">
        <v>0</v>
      </c>
      <c r="R23" s="141">
        <v>29363</v>
      </c>
      <c r="S23" s="141"/>
      <c r="T23" s="141">
        <v>0</v>
      </c>
      <c r="U23" s="141">
        <v>91863</v>
      </c>
      <c r="V23" s="141">
        <f t="shared" si="6"/>
        <v>234569</v>
      </c>
      <c r="W23" s="141">
        <f t="shared" si="7"/>
        <v>67295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67276</v>
      </c>
      <c r="AB23" s="141">
        <f t="shared" si="12"/>
        <v>0</v>
      </c>
      <c r="AC23" s="141">
        <f t="shared" si="13"/>
        <v>19</v>
      </c>
      <c r="AD23" s="141">
        <f t="shared" si="14"/>
        <v>167274</v>
      </c>
    </row>
    <row r="24" spans="1:30" ht="12" customHeight="1">
      <c r="A24" s="142" t="s">
        <v>123</v>
      </c>
      <c r="B24" s="140" t="s">
        <v>342</v>
      </c>
      <c r="C24" s="142" t="s">
        <v>370</v>
      </c>
      <c r="D24" s="141">
        <f t="shared" si="2"/>
        <v>82026</v>
      </c>
      <c r="E24" s="141">
        <f t="shared" si="3"/>
        <v>28221</v>
      </c>
      <c r="F24" s="141">
        <v>0</v>
      </c>
      <c r="G24" s="141">
        <v>0</v>
      </c>
      <c r="H24" s="141">
        <v>0</v>
      </c>
      <c r="I24" s="141">
        <v>28221</v>
      </c>
      <c r="J24" s="141"/>
      <c r="K24" s="141">
        <v>0</v>
      </c>
      <c r="L24" s="141">
        <v>53805</v>
      </c>
      <c r="M24" s="141">
        <f t="shared" si="4"/>
        <v>80811</v>
      </c>
      <c r="N24" s="141">
        <f t="shared" si="5"/>
        <v>29796</v>
      </c>
      <c r="O24" s="141">
        <v>14050</v>
      </c>
      <c r="P24" s="141">
        <v>14492</v>
      </c>
      <c r="Q24" s="141">
        <v>0</v>
      </c>
      <c r="R24" s="141">
        <v>1254</v>
      </c>
      <c r="S24" s="141"/>
      <c r="T24" s="141">
        <v>0</v>
      </c>
      <c r="U24" s="141">
        <v>51015</v>
      </c>
      <c r="V24" s="141">
        <f t="shared" si="6"/>
        <v>162837</v>
      </c>
      <c r="W24" s="141">
        <f t="shared" si="7"/>
        <v>58017</v>
      </c>
      <c r="X24" s="141">
        <f t="shared" si="8"/>
        <v>14050</v>
      </c>
      <c r="Y24" s="141">
        <f t="shared" si="9"/>
        <v>14492</v>
      </c>
      <c r="Z24" s="141">
        <f t="shared" si="10"/>
        <v>0</v>
      </c>
      <c r="AA24" s="141">
        <f t="shared" si="11"/>
        <v>29475</v>
      </c>
      <c r="AB24" s="141">
        <f t="shared" si="12"/>
        <v>0</v>
      </c>
      <c r="AC24" s="141">
        <f t="shared" si="13"/>
        <v>0</v>
      </c>
      <c r="AD24" s="141">
        <f t="shared" si="14"/>
        <v>104820</v>
      </c>
    </row>
    <row r="25" spans="1:30" ht="12" customHeight="1">
      <c r="A25" s="142" t="s">
        <v>123</v>
      </c>
      <c r="B25" s="140" t="s">
        <v>343</v>
      </c>
      <c r="C25" s="142" t="s">
        <v>371</v>
      </c>
      <c r="D25" s="141">
        <f t="shared" si="2"/>
        <v>28724</v>
      </c>
      <c r="E25" s="141">
        <f t="shared" si="3"/>
        <v>28724</v>
      </c>
      <c r="F25" s="141">
        <v>0</v>
      </c>
      <c r="G25" s="141">
        <v>0</v>
      </c>
      <c r="H25" s="141">
        <v>0</v>
      </c>
      <c r="I25" s="141">
        <v>1575</v>
      </c>
      <c r="J25" s="141"/>
      <c r="K25" s="141">
        <v>27149</v>
      </c>
      <c r="L25" s="141">
        <v>0</v>
      </c>
      <c r="M25" s="141">
        <f t="shared" si="4"/>
        <v>6239</v>
      </c>
      <c r="N25" s="141">
        <f t="shared" si="5"/>
        <v>141</v>
      </c>
      <c r="O25" s="141">
        <v>0</v>
      </c>
      <c r="P25" s="141">
        <v>0</v>
      </c>
      <c r="Q25" s="141">
        <v>0</v>
      </c>
      <c r="R25" s="141">
        <v>141</v>
      </c>
      <c r="S25" s="141"/>
      <c r="T25" s="141">
        <v>0</v>
      </c>
      <c r="U25" s="141">
        <v>6098</v>
      </c>
      <c r="V25" s="141">
        <f t="shared" si="6"/>
        <v>34963</v>
      </c>
      <c r="W25" s="141">
        <f t="shared" si="7"/>
        <v>28865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1716</v>
      </c>
      <c r="AB25" s="141">
        <f t="shared" si="12"/>
        <v>0</v>
      </c>
      <c r="AC25" s="141">
        <f t="shared" si="13"/>
        <v>27149</v>
      </c>
      <c r="AD25" s="141">
        <f t="shared" si="14"/>
        <v>6098</v>
      </c>
    </row>
    <row r="26" spans="1:30" ht="12" customHeight="1">
      <c r="A26" s="142" t="s">
        <v>123</v>
      </c>
      <c r="B26" s="140" t="s">
        <v>344</v>
      </c>
      <c r="C26" s="142" t="s">
        <v>372</v>
      </c>
      <c r="D26" s="141">
        <f t="shared" si="2"/>
        <v>36664</v>
      </c>
      <c r="E26" s="141">
        <f t="shared" si="3"/>
        <v>7932</v>
      </c>
      <c r="F26" s="141">
        <v>0</v>
      </c>
      <c r="G26" s="141">
        <v>0</v>
      </c>
      <c r="H26" s="141">
        <v>0</v>
      </c>
      <c r="I26" s="141">
        <v>7932</v>
      </c>
      <c r="J26" s="141"/>
      <c r="K26" s="141">
        <v>0</v>
      </c>
      <c r="L26" s="141">
        <v>28732</v>
      </c>
      <c r="M26" s="141">
        <f t="shared" si="4"/>
        <v>21366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21366</v>
      </c>
      <c r="V26" s="141">
        <f t="shared" si="6"/>
        <v>58030</v>
      </c>
      <c r="W26" s="141">
        <f t="shared" si="7"/>
        <v>7932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7932</v>
      </c>
      <c r="AB26" s="141">
        <f t="shared" si="12"/>
        <v>0</v>
      </c>
      <c r="AC26" s="141">
        <f t="shared" si="13"/>
        <v>0</v>
      </c>
      <c r="AD26" s="141">
        <f t="shared" si="14"/>
        <v>50098</v>
      </c>
    </row>
    <row r="27" spans="1:30" ht="12" customHeight="1">
      <c r="A27" s="142" t="s">
        <v>123</v>
      </c>
      <c r="B27" s="140" t="s">
        <v>345</v>
      </c>
      <c r="C27" s="142" t="s">
        <v>373</v>
      </c>
      <c r="D27" s="141">
        <f t="shared" si="2"/>
        <v>94516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94516</v>
      </c>
      <c r="M27" s="141">
        <f t="shared" si="4"/>
        <v>64577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64577</v>
      </c>
      <c r="V27" s="141">
        <f t="shared" si="6"/>
        <v>159093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0</v>
      </c>
      <c r="AD27" s="141">
        <f t="shared" si="14"/>
        <v>159093</v>
      </c>
    </row>
    <row r="28" spans="1:30" ht="12" customHeight="1">
      <c r="A28" s="142" t="s">
        <v>123</v>
      </c>
      <c r="B28" s="140" t="s">
        <v>346</v>
      </c>
      <c r="C28" s="142" t="s">
        <v>374</v>
      </c>
      <c r="D28" s="141">
        <f t="shared" si="2"/>
        <v>135004</v>
      </c>
      <c r="E28" s="141">
        <f t="shared" si="3"/>
        <v>13224</v>
      </c>
      <c r="F28" s="141">
        <v>0</v>
      </c>
      <c r="G28" s="141">
        <v>0</v>
      </c>
      <c r="H28" s="141">
        <v>0</v>
      </c>
      <c r="I28" s="141">
        <v>13224</v>
      </c>
      <c r="J28" s="141"/>
      <c r="K28" s="141">
        <v>0</v>
      </c>
      <c r="L28" s="141">
        <v>121780</v>
      </c>
      <c r="M28" s="141">
        <f t="shared" si="4"/>
        <v>57252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57252</v>
      </c>
      <c r="V28" s="141">
        <f t="shared" si="6"/>
        <v>192256</v>
      </c>
      <c r="W28" s="141">
        <f t="shared" si="7"/>
        <v>13224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13224</v>
      </c>
      <c r="AB28" s="141">
        <f t="shared" si="12"/>
        <v>0</v>
      </c>
      <c r="AC28" s="141">
        <f t="shared" si="13"/>
        <v>0</v>
      </c>
      <c r="AD28" s="141">
        <f t="shared" si="14"/>
        <v>179032</v>
      </c>
    </row>
    <row r="29" spans="1:30" ht="12" customHeight="1">
      <c r="A29" s="142" t="s">
        <v>123</v>
      </c>
      <c r="B29" s="140" t="s">
        <v>347</v>
      </c>
      <c r="C29" s="142" t="s">
        <v>375</v>
      </c>
      <c r="D29" s="141">
        <f t="shared" si="2"/>
        <v>169604</v>
      </c>
      <c r="E29" s="141">
        <f t="shared" si="3"/>
        <v>6034</v>
      </c>
      <c r="F29" s="141">
        <v>0</v>
      </c>
      <c r="G29" s="141">
        <v>0</v>
      </c>
      <c r="H29" s="141">
        <v>0</v>
      </c>
      <c r="I29" s="141">
        <v>681</v>
      </c>
      <c r="J29" s="141"/>
      <c r="K29" s="141">
        <v>5353</v>
      </c>
      <c r="L29" s="141">
        <v>163570</v>
      </c>
      <c r="M29" s="141">
        <f t="shared" si="4"/>
        <v>55688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55688</v>
      </c>
      <c r="V29" s="141">
        <f t="shared" si="6"/>
        <v>225292</v>
      </c>
      <c r="W29" s="141">
        <f t="shared" si="7"/>
        <v>6034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681</v>
      </c>
      <c r="AB29" s="141">
        <f t="shared" si="12"/>
        <v>0</v>
      </c>
      <c r="AC29" s="141">
        <f t="shared" si="13"/>
        <v>5353</v>
      </c>
      <c r="AD29" s="141">
        <f t="shared" si="14"/>
        <v>219258</v>
      </c>
    </row>
    <row r="30" spans="1:30" ht="12" customHeight="1">
      <c r="A30" s="142" t="s">
        <v>123</v>
      </c>
      <c r="B30" s="140" t="s">
        <v>348</v>
      </c>
      <c r="C30" s="142" t="s">
        <v>376</v>
      </c>
      <c r="D30" s="141">
        <f t="shared" si="2"/>
        <v>37881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37881</v>
      </c>
      <c r="M30" s="141">
        <f t="shared" si="4"/>
        <v>25213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25213</v>
      </c>
      <c r="V30" s="141">
        <f t="shared" si="6"/>
        <v>63094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63094</v>
      </c>
    </row>
    <row r="31" spans="1:30" ht="12" customHeight="1">
      <c r="A31" s="142" t="s">
        <v>123</v>
      </c>
      <c r="B31" s="140" t="s">
        <v>349</v>
      </c>
      <c r="C31" s="142" t="s">
        <v>377</v>
      </c>
      <c r="D31" s="141">
        <f t="shared" si="2"/>
        <v>48872</v>
      </c>
      <c r="E31" s="141">
        <f t="shared" si="3"/>
        <v>4750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4750</v>
      </c>
      <c r="L31" s="141">
        <v>44122</v>
      </c>
      <c r="M31" s="141">
        <f t="shared" si="4"/>
        <v>21942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21942</v>
      </c>
      <c r="V31" s="141">
        <f t="shared" si="6"/>
        <v>70814</v>
      </c>
      <c r="W31" s="141">
        <f t="shared" si="7"/>
        <v>4750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4750</v>
      </c>
      <c r="AD31" s="141">
        <f t="shared" si="14"/>
        <v>66064</v>
      </c>
    </row>
    <row r="32" spans="1:30" ht="12" customHeight="1">
      <c r="A32" s="142" t="s">
        <v>123</v>
      </c>
      <c r="B32" s="140" t="s">
        <v>350</v>
      </c>
      <c r="C32" s="142" t="s">
        <v>378</v>
      </c>
      <c r="D32" s="141">
        <f t="shared" si="2"/>
        <v>83374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83374</v>
      </c>
      <c r="M32" s="141">
        <f t="shared" si="4"/>
        <v>38939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38939</v>
      </c>
      <c r="V32" s="141">
        <f t="shared" si="6"/>
        <v>122313</v>
      </c>
      <c r="W32" s="141">
        <f t="shared" si="7"/>
        <v>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0</v>
      </c>
      <c r="AD32" s="141">
        <f t="shared" si="14"/>
        <v>122313</v>
      </c>
    </row>
    <row r="33" spans="1:30" ht="12" customHeight="1">
      <c r="A33" s="142" t="s">
        <v>123</v>
      </c>
      <c r="B33" s="140" t="s">
        <v>351</v>
      </c>
      <c r="C33" s="142" t="s">
        <v>379</v>
      </c>
      <c r="D33" s="141">
        <f t="shared" si="2"/>
        <v>114645</v>
      </c>
      <c r="E33" s="141">
        <f t="shared" si="3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114645</v>
      </c>
      <c r="M33" s="141">
        <f t="shared" si="4"/>
        <v>43213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43213</v>
      </c>
      <c r="V33" s="141">
        <f t="shared" si="6"/>
        <v>157858</v>
      </c>
      <c r="W33" s="141">
        <f t="shared" si="7"/>
        <v>0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0</v>
      </c>
      <c r="AB33" s="141">
        <f t="shared" si="12"/>
        <v>0</v>
      </c>
      <c r="AC33" s="141">
        <f t="shared" si="13"/>
        <v>0</v>
      </c>
      <c r="AD33" s="141">
        <f t="shared" si="14"/>
        <v>157858</v>
      </c>
    </row>
    <row r="34" spans="1:30" ht="12" customHeight="1">
      <c r="A34" s="142" t="s">
        <v>123</v>
      </c>
      <c r="B34" s="140" t="s">
        <v>352</v>
      </c>
      <c r="C34" s="142" t="s">
        <v>380</v>
      </c>
      <c r="D34" s="141">
        <f t="shared" si="2"/>
        <v>47756</v>
      </c>
      <c r="E34" s="141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47756</v>
      </c>
      <c r="M34" s="141">
        <f t="shared" si="4"/>
        <v>18001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18001</v>
      </c>
      <c r="V34" s="141">
        <f t="shared" si="6"/>
        <v>65757</v>
      </c>
      <c r="W34" s="141">
        <f t="shared" si="7"/>
        <v>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0</v>
      </c>
      <c r="AB34" s="141">
        <f t="shared" si="12"/>
        <v>0</v>
      </c>
      <c r="AC34" s="141">
        <f t="shared" si="13"/>
        <v>0</v>
      </c>
      <c r="AD34" s="141">
        <f t="shared" si="14"/>
        <v>65757</v>
      </c>
    </row>
    <row r="35" spans="1:30" ht="12" customHeight="1">
      <c r="A35" s="142" t="s">
        <v>123</v>
      </c>
      <c r="B35" s="140" t="s">
        <v>353</v>
      </c>
      <c r="C35" s="142" t="s">
        <v>381</v>
      </c>
      <c r="D35" s="141">
        <f t="shared" si="2"/>
        <v>46234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46234</v>
      </c>
      <c r="M35" s="141">
        <f t="shared" si="4"/>
        <v>17427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17427</v>
      </c>
      <c r="V35" s="141">
        <f t="shared" si="6"/>
        <v>63661</v>
      </c>
      <c r="W35" s="141">
        <f t="shared" si="7"/>
        <v>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0</v>
      </c>
      <c r="AB35" s="141">
        <f t="shared" si="12"/>
        <v>0</v>
      </c>
      <c r="AC35" s="141">
        <f t="shared" si="13"/>
        <v>0</v>
      </c>
      <c r="AD35" s="141">
        <f t="shared" si="14"/>
        <v>63661</v>
      </c>
    </row>
    <row r="36" spans="1:30" ht="12" customHeight="1">
      <c r="A36" s="142" t="s">
        <v>123</v>
      </c>
      <c r="B36" s="140" t="s">
        <v>384</v>
      </c>
      <c r="C36" s="142" t="s">
        <v>395</v>
      </c>
      <c r="D36" s="141">
        <f t="shared" si="2"/>
        <v>0</v>
      </c>
      <c r="E36" s="141">
        <f t="shared" si="3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f t="shared" si="4"/>
        <v>6498</v>
      </c>
      <c r="N36" s="141">
        <f t="shared" si="5"/>
        <v>2703</v>
      </c>
      <c r="O36" s="141">
        <v>0</v>
      </c>
      <c r="P36" s="141">
        <v>0</v>
      </c>
      <c r="Q36" s="141">
        <v>0</v>
      </c>
      <c r="R36" s="141">
        <v>2703</v>
      </c>
      <c r="S36" s="141">
        <v>106829</v>
      </c>
      <c r="T36" s="141">
        <v>0</v>
      </c>
      <c r="U36" s="141">
        <v>3795</v>
      </c>
      <c r="V36" s="141">
        <f t="shared" si="6"/>
        <v>6498</v>
      </c>
      <c r="W36" s="141">
        <f t="shared" si="7"/>
        <v>2703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2703</v>
      </c>
      <c r="AB36" s="141">
        <f t="shared" si="12"/>
        <v>106829</v>
      </c>
      <c r="AC36" s="141">
        <f t="shared" si="13"/>
        <v>0</v>
      </c>
      <c r="AD36" s="141">
        <f t="shared" si="14"/>
        <v>3795</v>
      </c>
    </row>
    <row r="37" spans="1:30" ht="12" customHeight="1">
      <c r="A37" s="142" t="s">
        <v>123</v>
      </c>
      <c r="B37" s="140" t="s">
        <v>385</v>
      </c>
      <c r="C37" s="142" t="s">
        <v>396</v>
      </c>
      <c r="D37" s="141">
        <f t="shared" si="2"/>
        <v>0</v>
      </c>
      <c r="E37" s="141">
        <f t="shared" si="3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f t="shared" si="4"/>
        <v>1821</v>
      </c>
      <c r="N37" s="141">
        <f t="shared" si="5"/>
        <v>1821</v>
      </c>
      <c r="O37" s="141">
        <v>0</v>
      </c>
      <c r="P37" s="141">
        <v>0</v>
      </c>
      <c r="Q37" s="141">
        <v>0</v>
      </c>
      <c r="R37" s="141">
        <v>1821</v>
      </c>
      <c r="S37" s="141">
        <v>116276</v>
      </c>
      <c r="T37" s="141">
        <v>0</v>
      </c>
      <c r="U37" s="141">
        <v>0</v>
      </c>
      <c r="V37" s="141">
        <f t="shared" si="6"/>
        <v>1821</v>
      </c>
      <c r="W37" s="141">
        <f t="shared" si="7"/>
        <v>1821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1821</v>
      </c>
      <c r="AB37" s="141">
        <f t="shared" si="12"/>
        <v>116276</v>
      </c>
      <c r="AC37" s="141">
        <f t="shared" si="13"/>
        <v>0</v>
      </c>
      <c r="AD37" s="141">
        <f t="shared" si="14"/>
        <v>0</v>
      </c>
    </row>
    <row r="38" spans="1:30" ht="12" customHeight="1">
      <c r="A38" s="142" t="s">
        <v>123</v>
      </c>
      <c r="B38" s="140" t="s">
        <v>386</v>
      </c>
      <c r="C38" s="142" t="s">
        <v>397</v>
      </c>
      <c r="D38" s="141">
        <f t="shared" si="2"/>
        <v>15826</v>
      </c>
      <c r="E38" s="141">
        <f t="shared" si="3"/>
        <v>10120</v>
      </c>
      <c r="F38" s="141">
        <v>0</v>
      </c>
      <c r="G38" s="141">
        <v>0</v>
      </c>
      <c r="H38" s="141">
        <v>0</v>
      </c>
      <c r="I38" s="141">
        <v>10120</v>
      </c>
      <c r="J38" s="141">
        <v>125595</v>
      </c>
      <c r="K38" s="141">
        <v>0</v>
      </c>
      <c r="L38" s="141">
        <v>5706</v>
      </c>
      <c r="M38" s="141">
        <f t="shared" si="4"/>
        <v>119851</v>
      </c>
      <c r="N38" s="141">
        <f t="shared" si="5"/>
        <v>116433</v>
      </c>
      <c r="O38" s="141">
        <v>0</v>
      </c>
      <c r="P38" s="141">
        <v>0</v>
      </c>
      <c r="Q38" s="141">
        <v>0</v>
      </c>
      <c r="R38" s="141">
        <v>116433</v>
      </c>
      <c r="S38" s="141">
        <v>190364</v>
      </c>
      <c r="T38" s="141">
        <v>0</v>
      </c>
      <c r="U38" s="141">
        <v>3418</v>
      </c>
      <c r="V38" s="141">
        <f t="shared" si="6"/>
        <v>135677</v>
      </c>
      <c r="W38" s="141">
        <f t="shared" si="7"/>
        <v>126553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126553</v>
      </c>
      <c r="AB38" s="141">
        <f t="shared" si="12"/>
        <v>315959</v>
      </c>
      <c r="AC38" s="141">
        <f t="shared" si="13"/>
        <v>0</v>
      </c>
      <c r="AD38" s="141">
        <f t="shared" si="14"/>
        <v>9124</v>
      </c>
    </row>
    <row r="39" spans="1:30" ht="12" customHeight="1">
      <c r="A39" s="142" t="s">
        <v>123</v>
      </c>
      <c r="B39" s="140" t="s">
        <v>387</v>
      </c>
      <c r="C39" s="142" t="s">
        <v>398</v>
      </c>
      <c r="D39" s="141">
        <f t="shared" si="2"/>
        <v>26417</v>
      </c>
      <c r="E39" s="141">
        <f t="shared" si="3"/>
        <v>23235</v>
      </c>
      <c r="F39" s="141">
        <v>0</v>
      </c>
      <c r="G39" s="141">
        <v>0</v>
      </c>
      <c r="H39" s="141">
        <v>0</v>
      </c>
      <c r="I39" s="141">
        <v>0</v>
      </c>
      <c r="J39" s="141">
        <v>205583</v>
      </c>
      <c r="K39" s="141">
        <v>23235</v>
      </c>
      <c r="L39" s="141">
        <v>3182</v>
      </c>
      <c r="M39" s="141">
        <f t="shared" si="4"/>
        <v>71</v>
      </c>
      <c r="N39" s="141">
        <f t="shared" si="5"/>
        <v>71</v>
      </c>
      <c r="O39" s="141">
        <v>0</v>
      </c>
      <c r="P39" s="141">
        <v>0</v>
      </c>
      <c r="Q39" s="141">
        <v>0</v>
      </c>
      <c r="R39" s="141">
        <v>0</v>
      </c>
      <c r="S39" s="141">
        <v>138960</v>
      </c>
      <c r="T39" s="141">
        <v>71</v>
      </c>
      <c r="U39" s="141">
        <v>0</v>
      </c>
      <c r="V39" s="141">
        <f t="shared" si="6"/>
        <v>26488</v>
      </c>
      <c r="W39" s="141">
        <f t="shared" si="7"/>
        <v>23306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344543</v>
      </c>
      <c r="AC39" s="141">
        <f t="shared" si="13"/>
        <v>23306</v>
      </c>
      <c r="AD39" s="141">
        <f t="shared" si="14"/>
        <v>3182</v>
      </c>
    </row>
    <row r="40" spans="1:30" ht="12" customHeight="1">
      <c r="A40" s="142" t="s">
        <v>123</v>
      </c>
      <c r="B40" s="140" t="s">
        <v>388</v>
      </c>
      <c r="C40" s="142" t="s">
        <v>399</v>
      </c>
      <c r="D40" s="141">
        <f t="shared" si="2"/>
        <v>45507</v>
      </c>
      <c r="E40" s="141">
        <f t="shared" si="3"/>
        <v>45507</v>
      </c>
      <c r="F40" s="141">
        <v>0</v>
      </c>
      <c r="G40" s="141">
        <v>0</v>
      </c>
      <c r="H40" s="141">
        <v>0</v>
      </c>
      <c r="I40" s="141">
        <v>45501</v>
      </c>
      <c r="J40" s="141">
        <v>208635</v>
      </c>
      <c r="K40" s="141">
        <v>6</v>
      </c>
      <c r="L40" s="141">
        <v>0</v>
      </c>
      <c r="M40" s="141">
        <f t="shared" si="4"/>
        <v>64975</v>
      </c>
      <c r="N40" s="141">
        <f t="shared" si="5"/>
        <v>64975</v>
      </c>
      <c r="O40" s="141">
        <v>0</v>
      </c>
      <c r="P40" s="141">
        <v>0</v>
      </c>
      <c r="Q40" s="141">
        <v>0</v>
      </c>
      <c r="R40" s="141">
        <v>64971</v>
      </c>
      <c r="S40" s="141">
        <v>78641</v>
      </c>
      <c r="T40" s="141">
        <v>4</v>
      </c>
      <c r="U40" s="141">
        <v>0</v>
      </c>
      <c r="V40" s="141">
        <f t="shared" si="6"/>
        <v>110482</v>
      </c>
      <c r="W40" s="141">
        <f t="shared" si="7"/>
        <v>110482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110472</v>
      </c>
      <c r="AB40" s="141">
        <f t="shared" si="12"/>
        <v>287276</v>
      </c>
      <c r="AC40" s="141">
        <f t="shared" si="13"/>
        <v>10</v>
      </c>
      <c r="AD40" s="141">
        <f t="shared" si="14"/>
        <v>0</v>
      </c>
    </row>
    <row r="41" spans="1:30" ht="12" customHeight="1">
      <c r="A41" s="142" t="s">
        <v>123</v>
      </c>
      <c r="B41" s="140" t="s">
        <v>389</v>
      </c>
      <c r="C41" s="142" t="s">
        <v>400</v>
      </c>
      <c r="D41" s="141">
        <f t="shared" si="2"/>
        <v>0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f t="shared" si="4"/>
        <v>5348</v>
      </c>
      <c r="N41" s="141">
        <f t="shared" si="5"/>
        <v>217</v>
      </c>
      <c r="O41" s="141">
        <v>0</v>
      </c>
      <c r="P41" s="141">
        <v>0</v>
      </c>
      <c r="Q41" s="141">
        <v>0</v>
      </c>
      <c r="R41" s="141">
        <v>0</v>
      </c>
      <c r="S41" s="141">
        <v>69479</v>
      </c>
      <c r="T41" s="141">
        <v>217</v>
      </c>
      <c r="U41" s="141">
        <v>5131</v>
      </c>
      <c r="V41" s="141">
        <f t="shared" si="6"/>
        <v>5348</v>
      </c>
      <c r="W41" s="141">
        <f t="shared" si="7"/>
        <v>217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0</v>
      </c>
      <c r="AB41" s="141">
        <f t="shared" si="12"/>
        <v>69479</v>
      </c>
      <c r="AC41" s="141">
        <f t="shared" si="13"/>
        <v>217</v>
      </c>
      <c r="AD41" s="141">
        <f t="shared" si="14"/>
        <v>5131</v>
      </c>
    </row>
    <row r="42" spans="1:30" ht="12" customHeight="1">
      <c r="A42" s="142" t="s">
        <v>123</v>
      </c>
      <c r="B42" s="140" t="s">
        <v>390</v>
      </c>
      <c r="C42" s="142" t="s">
        <v>401</v>
      </c>
      <c r="D42" s="141">
        <f t="shared" si="2"/>
        <v>56742</v>
      </c>
      <c r="E42" s="141">
        <f t="shared" si="3"/>
        <v>56742</v>
      </c>
      <c r="F42" s="141">
        <v>0</v>
      </c>
      <c r="G42" s="141">
        <v>0</v>
      </c>
      <c r="H42" s="141">
        <v>0</v>
      </c>
      <c r="I42" s="141">
        <v>0</v>
      </c>
      <c r="J42" s="141">
        <v>68449</v>
      </c>
      <c r="K42" s="141">
        <v>56742</v>
      </c>
      <c r="L42" s="141">
        <v>0</v>
      </c>
      <c r="M42" s="141">
        <f t="shared" si="4"/>
        <v>0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f t="shared" si="6"/>
        <v>56742</v>
      </c>
      <c r="W42" s="141">
        <f t="shared" si="7"/>
        <v>56742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0</v>
      </c>
      <c r="AB42" s="141">
        <f t="shared" si="12"/>
        <v>68449</v>
      </c>
      <c r="AC42" s="141">
        <f t="shared" si="13"/>
        <v>56742</v>
      </c>
      <c r="AD42" s="141">
        <f t="shared" si="14"/>
        <v>0</v>
      </c>
    </row>
    <row r="43" spans="1:30" ht="12" customHeight="1">
      <c r="A43" s="142" t="s">
        <v>123</v>
      </c>
      <c r="B43" s="140" t="s">
        <v>391</v>
      </c>
      <c r="C43" s="142" t="s">
        <v>402</v>
      </c>
      <c r="D43" s="141">
        <f t="shared" si="2"/>
        <v>188278</v>
      </c>
      <c r="E43" s="141">
        <f t="shared" si="3"/>
        <v>127033</v>
      </c>
      <c r="F43" s="141">
        <v>0</v>
      </c>
      <c r="G43" s="141">
        <v>0</v>
      </c>
      <c r="H43" s="141">
        <v>0</v>
      </c>
      <c r="I43" s="141">
        <v>34394</v>
      </c>
      <c r="J43" s="141">
        <v>209456</v>
      </c>
      <c r="K43" s="141">
        <v>92639</v>
      </c>
      <c r="L43" s="141">
        <v>61245</v>
      </c>
      <c r="M43" s="141">
        <f t="shared" si="4"/>
        <v>0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f t="shared" si="6"/>
        <v>188278</v>
      </c>
      <c r="W43" s="141">
        <f t="shared" si="7"/>
        <v>127033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34394</v>
      </c>
      <c r="AB43" s="141">
        <f t="shared" si="12"/>
        <v>209456</v>
      </c>
      <c r="AC43" s="141">
        <f t="shared" si="13"/>
        <v>92639</v>
      </c>
      <c r="AD43" s="141">
        <f t="shared" si="14"/>
        <v>61245</v>
      </c>
    </row>
    <row r="44" spans="1:30" ht="12" customHeight="1">
      <c r="A44" s="142" t="s">
        <v>123</v>
      </c>
      <c r="B44" s="140" t="s">
        <v>392</v>
      </c>
      <c r="C44" s="142" t="s">
        <v>403</v>
      </c>
      <c r="D44" s="141">
        <f t="shared" si="2"/>
        <v>1078</v>
      </c>
      <c r="E44" s="141">
        <f t="shared" si="3"/>
        <v>1078</v>
      </c>
      <c r="F44" s="141">
        <v>0</v>
      </c>
      <c r="G44" s="141">
        <v>0</v>
      </c>
      <c r="H44" s="141">
        <v>0</v>
      </c>
      <c r="I44" s="141">
        <v>1078</v>
      </c>
      <c r="J44" s="141">
        <v>105723</v>
      </c>
      <c r="K44" s="141">
        <v>0</v>
      </c>
      <c r="L44" s="141">
        <v>0</v>
      </c>
      <c r="M44" s="141">
        <f t="shared" si="4"/>
        <v>0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f t="shared" si="6"/>
        <v>1078</v>
      </c>
      <c r="W44" s="141">
        <f t="shared" si="7"/>
        <v>1078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1078</v>
      </c>
      <c r="AB44" s="141">
        <f t="shared" si="12"/>
        <v>105723</v>
      </c>
      <c r="AC44" s="141">
        <f t="shared" si="13"/>
        <v>0</v>
      </c>
      <c r="AD44" s="141">
        <f t="shared" si="14"/>
        <v>0</v>
      </c>
    </row>
    <row r="45" spans="1:30" ht="12" customHeight="1">
      <c r="A45" s="142" t="s">
        <v>123</v>
      </c>
      <c r="B45" s="140" t="s">
        <v>393</v>
      </c>
      <c r="C45" s="142" t="s">
        <v>404</v>
      </c>
      <c r="D45" s="141">
        <f t="shared" si="2"/>
        <v>0</v>
      </c>
      <c r="E45" s="141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f t="shared" si="4"/>
        <v>29639</v>
      </c>
      <c r="N45" s="141">
        <f t="shared" si="5"/>
        <v>21078</v>
      </c>
      <c r="O45" s="141">
        <v>0</v>
      </c>
      <c r="P45" s="141">
        <v>0</v>
      </c>
      <c r="Q45" s="141">
        <v>0</v>
      </c>
      <c r="R45" s="141">
        <v>0</v>
      </c>
      <c r="S45" s="141">
        <v>176031</v>
      </c>
      <c r="T45" s="141">
        <v>21078</v>
      </c>
      <c r="U45" s="141">
        <v>8561</v>
      </c>
      <c r="V45" s="141">
        <f t="shared" si="6"/>
        <v>29639</v>
      </c>
      <c r="W45" s="141">
        <f t="shared" si="7"/>
        <v>21078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0</v>
      </c>
      <c r="AB45" s="141">
        <f t="shared" si="12"/>
        <v>176031</v>
      </c>
      <c r="AC45" s="141">
        <f t="shared" si="13"/>
        <v>21078</v>
      </c>
      <c r="AD45" s="141">
        <f t="shared" si="14"/>
        <v>8561</v>
      </c>
    </row>
    <row r="46" spans="1:30" ht="12" customHeight="1">
      <c r="A46" s="142" t="s">
        <v>123</v>
      </c>
      <c r="B46" s="140" t="s">
        <v>394</v>
      </c>
      <c r="C46" s="142" t="s">
        <v>405</v>
      </c>
      <c r="D46" s="141">
        <f t="shared" si="2"/>
        <v>708</v>
      </c>
      <c r="E46" s="141">
        <f t="shared" si="3"/>
        <v>708</v>
      </c>
      <c r="F46" s="141">
        <v>0</v>
      </c>
      <c r="G46" s="141">
        <v>0</v>
      </c>
      <c r="H46" s="141">
        <v>0</v>
      </c>
      <c r="I46" s="141">
        <v>0</v>
      </c>
      <c r="J46" s="141">
        <v>400225</v>
      </c>
      <c r="K46" s="141">
        <v>708</v>
      </c>
      <c r="L46" s="141">
        <v>0</v>
      </c>
      <c r="M46" s="141">
        <f t="shared" si="4"/>
        <v>0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f t="shared" si="6"/>
        <v>708</v>
      </c>
      <c r="W46" s="141">
        <f t="shared" si="7"/>
        <v>708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0</v>
      </c>
      <c r="AB46" s="141">
        <f t="shared" si="12"/>
        <v>400225</v>
      </c>
      <c r="AC46" s="141">
        <f t="shared" si="13"/>
        <v>708</v>
      </c>
      <c r="AD46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418</v>
      </c>
      <c r="B7" s="140" t="s">
        <v>419</v>
      </c>
      <c r="C7" s="139" t="s">
        <v>420</v>
      </c>
      <c r="D7" s="141">
        <f aca="true" t="shared" si="0" ref="D7:AI7">SUM(D8:D46)</f>
        <v>5762651</v>
      </c>
      <c r="E7" s="141">
        <f t="shared" si="0"/>
        <v>5709085</v>
      </c>
      <c r="F7" s="141">
        <f t="shared" si="0"/>
        <v>0</v>
      </c>
      <c r="G7" s="141">
        <f t="shared" si="0"/>
        <v>5452700</v>
      </c>
      <c r="H7" s="141">
        <f t="shared" si="0"/>
        <v>249943</v>
      </c>
      <c r="I7" s="141">
        <f t="shared" si="0"/>
        <v>6442</v>
      </c>
      <c r="J7" s="141">
        <f t="shared" si="0"/>
        <v>53566</v>
      </c>
      <c r="K7" s="141">
        <f t="shared" si="0"/>
        <v>184853</v>
      </c>
      <c r="L7" s="141">
        <f t="shared" si="0"/>
        <v>11664084</v>
      </c>
      <c r="M7" s="141">
        <f t="shared" si="0"/>
        <v>3465033</v>
      </c>
      <c r="N7" s="141">
        <f t="shared" si="0"/>
        <v>917596</v>
      </c>
      <c r="O7" s="141">
        <f t="shared" si="0"/>
        <v>1941312</v>
      </c>
      <c r="P7" s="141">
        <f t="shared" si="0"/>
        <v>536779</v>
      </c>
      <c r="Q7" s="141">
        <f t="shared" si="0"/>
        <v>69346</v>
      </c>
      <c r="R7" s="141">
        <f t="shared" si="0"/>
        <v>1640058</v>
      </c>
      <c r="S7" s="141">
        <f t="shared" si="0"/>
        <v>483392</v>
      </c>
      <c r="T7" s="141">
        <f t="shared" si="0"/>
        <v>996073</v>
      </c>
      <c r="U7" s="141">
        <f t="shared" si="0"/>
        <v>160593</v>
      </c>
      <c r="V7" s="141">
        <f t="shared" si="0"/>
        <v>44859</v>
      </c>
      <c r="W7" s="141">
        <f t="shared" si="0"/>
        <v>6513139</v>
      </c>
      <c r="X7" s="141">
        <f t="shared" si="0"/>
        <v>2584297</v>
      </c>
      <c r="Y7" s="141">
        <f t="shared" si="0"/>
        <v>3326253</v>
      </c>
      <c r="Z7" s="141">
        <f t="shared" si="0"/>
        <v>455989</v>
      </c>
      <c r="AA7" s="141">
        <f t="shared" si="0"/>
        <v>146600</v>
      </c>
      <c r="AB7" s="141">
        <f t="shared" si="0"/>
        <v>1178070</v>
      </c>
      <c r="AC7" s="141">
        <f t="shared" si="0"/>
        <v>995</v>
      </c>
      <c r="AD7" s="141">
        <f t="shared" si="0"/>
        <v>979662</v>
      </c>
      <c r="AE7" s="141">
        <f t="shared" si="0"/>
        <v>18406397</v>
      </c>
      <c r="AF7" s="141">
        <f t="shared" si="0"/>
        <v>347</v>
      </c>
      <c r="AG7" s="141">
        <f t="shared" si="0"/>
        <v>347</v>
      </c>
      <c r="AH7" s="141">
        <f t="shared" si="0"/>
        <v>0</v>
      </c>
      <c r="AI7" s="141">
        <f t="shared" si="0"/>
        <v>347</v>
      </c>
      <c r="AJ7" s="141">
        <f aca="true" t="shared" si="1" ref="AJ7:BO7">SUM(AJ8:AJ46)</f>
        <v>0</v>
      </c>
      <c r="AK7" s="141">
        <f t="shared" si="1"/>
        <v>0</v>
      </c>
      <c r="AL7" s="141">
        <f t="shared" si="1"/>
        <v>0</v>
      </c>
      <c r="AM7" s="141">
        <f t="shared" si="1"/>
        <v>0</v>
      </c>
      <c r="AN7" s="141">
        <f t="shared" si="1"/>
        <v>2676279</v>
      </c>
      <c r="AO7" s="141">
        <f t="shared" si="1"/>
        <v>457664</v>
      </c>
      <c r="AP7" s="141">
        <f t="shared" si="1"/>
        <v>292148</v>
      </c>
      <c r="AQ7" s="141">
        <f t="shared" si="1"/>
        <v>3171</v>
      </c>
      <c r="AR7" s="141">
        <f t="shared" si="1"/>
        <v>162345</v>
      </c>
      <c r="AS7" s="141">
        <f t="shared" si="1"/>
        <v>0</v>
      </c>
      <c r="AT7" s="141">
        <f t="shared" si="1"/>
        <v>988856</v>
      </c>
      <c r="AU7" s="141">
        <f t="shared" si="1"/>
        <v>4027</v>
      </c>
      <c r="AV7" s="141">
        <f t="shared" si="1"/>
        <v>984829</v>
      </c>
      <c r="AW7" s="141">
        <f t="shared" si="1"/>
        <v>0</v>
      </c>
      <c r="AX7" s="141">
        <f t="shared" si="1"/>
        <v>0</v>
      </c>
      <c r="AY7" s="141">
        <f t="shared" si="1"/>
        <v>1229219</v>
      </c>
      <c r="AZ7" s="141">
        <f t="shared" si="1"/>
        <v>570362</v>
      </c>
      <c r="BA7" s="141">
        <f t="shared" si="1"/>
        <v>480574</v>
      </c>
      <c r="BB7" s="141">
        <f t="shared" si="1"/>
        <v>41591</v>
      </c>
      <c r="BC7" s="141">
        <f t="shared" si="1"/>
        <v>136692</v>
      </c>
      <c r="BD7" s="141">
        <f t="shared" si="1"/>
        <v>878601</v>
      </c>
      <c r="BE7" s="141">
        <f t="shared" si="1"/>
        <v>540</v>
      </c>
      <c r="BF7" s="141">
        <f t="shared" si="1"/>
        <v>306158</v>
      </c>
      <c r="BG7" s="141">
        <f t="shared" si="1"/>
        <v>2982784</v>
      </c>
      <c r="BH7" s="141">
        <f t="shared" si="1"/>
        <v>5762998</v>
      </c>
      <c r="BI7" s="141">
        <f t="shared" si="1"/>
        <v>5709432</v>
      </c>
      <c r="BJ7" s="141">
        <f t="shared" si="1"/>
        <v>0</v>
      </c>
      <c r="BK7" s="141">
        <f t="shared" si="1"/>
        <v>5453047</v>
      </c>
      <c r="BL7" s="141">
        <f t="shared" si="1"/>
        <v>249943</v>
      </c>
      <c r="BM7" s="141">
        <f t="shared" si="1"/>
        <v>6442</v>
      </c>
      <c r="BN7" s="141">
        <f t="shared" si="1"/>
        <v>53566</v>
      </c>
      <c r="BO7" s="141">
        <f t="shared" si="1"/>
        <v>184853</v>
      </c>
      <c r="BP7" s="141">
        <f aca="true" t="shared" si="2" ref="BP7:CI7">SUM(BP8:BP46)</f>
        <v>14340363</v>
      </c>
      <c r="BQ7" s="141">
        <f t="shared" si="2"/>
        <v>3922697</v>
      </c>
      <c r="BR7" s="141">
        <f t="shared" si="2"/>
        <v>1209744</v>
      </c>
      <c r="BS7" s="141">
        <f t="shared" si="2"/>
        <v>1944483</v>
      </c>
      <c r="BT7" s="141">
        <f t="shared" si="2"/>
        <v>699124</v>
      </c>
      <c r="BU7" s="141">
        <f t="shared" si="2"/>
        <v>69346</v>
      </c>
      <c r="BV7" s="141">
        <f t="shared" si="2"/>
        <v>2628914</v>
      </c>
      <c r="BW7" s="141">
        <f t="shared" si="2"/>
        <v>487419</v>
      </c>
      <c r="BX7" s="141">
        <f t="shared" si="2"/>
        <v>1980902</v>
      </c>
      <c r="BY7" s="141">
        <f t="shared" si="2"/>
        <v>160593</v>
      </c>
      <c r="BZ7" s="141">
        <f t="shared" si="2"/>
        <v>44859</v>
      </c>
      <c r="CA7" s="141">
        <f t="shared" si="2"/>
        <v>7742358</v>
      </c>
      <c r="CB7" s="141">
        <f t="shared" si="2"/>
        <v>3154659</v>
      </c>
      <c r="CC7" s="141">
        <f t="shared" si="2"/>
        <v>3806827</v>
      </c>
      <c r="CD7" s="141">
        <f t="shared" si="2"/>
        <v>497580</v>
      </c>
      <c r="CE7" s="141">
        <f t="shared" si="2"/>
        <v>283292</v>
      </c>
      <c r="CF7" s="141">
        <f t="shared" si="2"/>
        <v>2056671</v>
      </c>
      <c r="CG7" s="141">
        <f t="shared" si="2"/>
        <v>1535</v>
      </c>
      <c r="CH7" s="141">
        <f t="shared" si="2"/>
        <v>1285820</v>
      </c>
      <c r="CI7" s="141">
        <f t="shared" si="2"/>
        <v>21389181</v>
      </c>
    </row>
    <row r="8" spans="1:87" ht="12" customHeight="1">
      <c r="A8" s="142" t="s">
        <v>123</v>
      </c>
      <c r="B8" s="140" t="s">
        <v>326</v>
      </c>
      <c r="C8" s="142" t="s">
        <v>354</v>
      </c>
      <c r="D8" s="141">
        <f>+SUM(E8,J8)</f>
        <v>6442</v>
      </c>
      <c r="E8" s="141">
        <f>+SUM(F8:I8)</f>
        <v>6442</v>
      </c>
      <c r="F8" s="141">
        <v>0</v>
      </c>
      <c r="G8" s="141">
        <v>0</v>
      </c>
      <c r="H8" s="141">
        <v>0</v>
      </c>
      <c r="I8" s="141">
        <v>6442</v>
      </c>
      <c r="J8" s="141">
        <v>0</v>
      </c>
      <c r="K8" s="141">
        <v>0</v>
      </c>
      <c r="L8" s="141">
        <f>+SUM(M8,R8,V8,W8,AC8)</f>
        <v>3915558</v>
      </c>
      <c r="M8" s="141">
        <f>+SUM(N8:Q8)</f>
        <v>1212136</v>
      </c>
      <c r="N8" s="141">
        <v>229904</v>
      </c>
      <c r="O8" s="141">
        <v>941437</v>
      </c>
      <c r="P8" s="141">
        <v>24477</v>
      </c>
      <c r="Q8" s="141">
        <v>16318</v>
      </c>
      <c r="R8" s="141">
        <f>+SUM(S8:U8)</f>
        <v>188674</v>
      </c>
      <c r="S8" s="141">
        <v>188674</v>
      </c>
      <c r="T8" s="141">
        <v>0</v>
      </c>
      <c r="U8" s="141">
        <v>0</v>
      </c>
      <c r="V8" s="141">
        <v>10010</v>
      </c>
      <c r="W8" s="141">
        <f>+SUM(X8:AA8)</f>
        <v>2504738</v>
      </c>
      <c r="X8" s="141">
        <v>836464</v>
      </c>
      <c r="Y8" s="141">
        <v>1458352</v>
      </c>
      <c r="Z8" s="141">
        <v>209922</v>
      </c>
      <c r="AA8" s="141">
        <v>0</v>
      </c>
      <c r="AB8" s="141">
        <v>61833</v>
      </c>
      <c r="AC8" s="141">
        <v>0</v>
      </c>
      <c r="AD8" s="141">
        <v>328980</v>
      </c>
      <c r="AE8" s="141">
        <f>+SUM(D8,L8,AD8)</f>
        <v>4250980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521215</v>
      </c>
      <c r="AO8" s="141">
        <f>+SUM(AP8:AS8)</f>
        <v>40192</v>
      </c>
      <c r="AP8" s="141">
        <v>23874</v>
      </c>
      <c r="AQ8" s="141">
        <v>0</v>
      </c>
      <c r="AR8" s="141">
        <v>16318</v>
      </c>
      <c r="AS8" s="141">
        <v>0</v>
      </c>
      <c r="AT8" s="141">
        <f>+SUM(AU8:AW8)</f>
        <v>157073</v>
      </c>
      <c r="AU8" s="141">
        <v>0</v>
      </c>
      <c r="AV8" s="141">
        <v>157073</v>
      </c>
      <c r="AW8" s="141">
        <v>0</v>
      </c>
      <c r="AX8" s="141">
        <v>0</v>
      </c>
      <c r="AY8" s="141">
        <f>+SUM(AZ8:BC8)</f>
        <v>323950</v>
      </c>
      <c r="AZ8" s="141">
        <v>217374</v>
      </c>
      <c r="BA8" s="141">
        <v>106576</v>
      </c>
      <c r="BB8" s="141">
        <v>0</v>
      </c>
      <c r="BC8" s="141">
        <v>0</v>
      </c>
      <c r="BD8" s="141">
        <v>71272</v>
      </c>
      <c r="BE8" s="141">
        <v>0</v>
      </c>
      <c r="BF8" s="141">
        <v>242209</v>
      </c>
      <c r="BG8" s="141">
        <f>+SUM(BF8,AN8,AF8)</f>
        <v>763424</v>
      </c>
      <c r="BH8" s="141">
        <f aca="true" t="shared" si="3" ref="BH8:CI8">SUM(D8,AF8)</f>
        <v>6442</v>
      </c>
      <c r="BI8" s="141">
        <f t="shared" si="3"/>
        <v>6442</v>
      </c>
      <c r="BJ8" s="141">
        <f t="shared" si="3"/>
        <v>0</v>
      </c>
      <c r="BK8" s="141">
        <f t="shared" si="3"/>
        <v>0</v>
      </c>
      <c r="BL8" s="141">
        <f t="shared" si="3"/>
        <v>0</v>
      </c>
      <c r="BM8" s="141">
        <f t="shared" si="3"/>
        <v>6442</v>
      </c>
      <c r="BN8" s="141">
        <f t="shared" si="3"/>
        <v>0</v>
      </c>
      <c r="BO8" s="141">
        <f t="shared" si="3"/>
        <v>0</v>
      </c>
      <c r="BP8" s="141">
        <f t="shared" si="3"/>
        <v>4436773</v>
      </c>
      <c r="BQ8" s="141">
        <f t="shared" si="3"/>
        <v>1252328</v>
      </c>
      <c r="BR8" s="141">
        <f t="shared" si="3"/>
        <v>253778</v>
      </c>
      <c r="BS8" s="141">
        <f t="shared" si="3"/>
        <v>941437</v>
      </c>
      <c r="BT8" s="141">
        <f t="shared" si="3"/>
        <v>40795</v>
      </c>
      <c r="BU8" s="141">
        <f t="shared" si="3"/>
        <v>16318</v>
      </c>
      <c r="BV8" s="141">
        <f t="shared" si="3"/>
        <v>345747</v>
      </c>
      <c r="BW8" s="141">
        <f t="shared" si="3"/>
        <v>188674</v>
      </c>
      <c r="BX8" s="141">
        <f t="shared" si="3"/>
        <v>157073</v>
      </c>
      <c r="BY8" s="141">
        <f t="shared" si="3"/>
        <v>0</v>
      </c>
      <c r="BZ8" s="141">
        <f t="shared" si="3"/>
        <v>10010</v>
      </c>
      <c r="CA8" s="141">
        <f t="shared" si="3"/>
        <v>2828688</v>
      </c>
      <c r="CB8" s="141">
        <f t="shared" si="3"/>
        <v>1053838</v>
      </c>
      <c r="CC8" s="141">
        <f t="shared" si="3"/>
        <v>1564928</v>
      </c>
      <c r="CD8" s="141">
        <f t="shared" si="3"/>
        <v>209922</v>
      </c>
      <c r="CE8" s="141">
        <f t="shared" si="3"/>
        <v>0</v>
      </c>
      <c r="CF8" s="141">
        <f t="shared" si="3"/>
        <v>133105</v>
      </c>
      <c r="CG8" s="141">
        <f t="shared" si="3"/>
        <v>0</v>
      </c>
      <c r="CH8" s="141">
        <f t="shared" si="3"/>
        <v>571189</v>
      </c>
      <c r="CI8" s="141">
        <f t="shared" si="3"/>
        <v>5014404</v>
      </c>
    </row>
    <row r="9" spans="1:87" ht="12" customHeight="1">
      <c r="A9" s="142" t="s">
        <v>123</v>
      </c>
      <c r="B9" s="140" t="s">
        <v>327</v>
      </c>
      <c r="C9" s="142" t="s">
        <v>355</v>
      </c>
      <c r="D9" s="141">
        <f aca="true" t="shared" si="4" ref="D9:D46">+SUM(E9,J9)</f>
        <v>234011</v>
      </c>
      <c r="E9" s="141">
        <f aca="true" t="shared" si="5" ref="E9:E46">+SUM(F9:I9)</f>
        <v>180445</v>
      </c>
      <c r="F9" s="141">
        <v>0</v>
      </c>
      <c r="G9" s="141">
        <v>5120</v>
      </c>
      <c r="H9" s="141">
        <v>175325</v>
      </c>
      <c r="I9" s="141">
        <v>0</v>
      </c>
      <c r="J9" s="141">
        <v>53566</v>
      </c>
      <c r="K9" s="141">
        <v>0</v>
      </c>
      <c r="L9" s="141">
        <f aca="true" t="shared" si="6" ref="L9:L46">+SUM(M9,R9,V9,W9,AC9)</f>
        <v>1686201</v>
      </c>
      <c r="M9" s="141">
        <f aca="true" t="shared" si="7" ref="M9:M46">+SUM(N9:Q9)</f>
        <v>611716</v>
      </c>
      <c r="N9" s="141">
        <v>154005</v>
      </c>
      <c r="O9" s="141">
        <v>268329</v>
      </c>
      <c r="P9" s="141">
        <v>189382</v>
      </c>
      <c r="Q9" s="141">
        <v>0</v>
      </c>
      <c r="R9" s="141">
        <f aca="true" t="shared" si="8" ref="R9:R46">+SUM(S9:U9)</f>
        <v>456978</v>
      </c>
      <c r="S9" s="141">
        <v>137346</v>
      </c>
      <c r="T9" s="141">
        <v>265364</v>
      </c>
      <c r="U9" s="141">
        <v>54268</v>
      </c>
      <c r="V9" s="141">
        <v>0</v>
      </c>
      <c r="W9" s="141">
        <f aca="true" t="shared" si="9" ref="W9:W46">+SUM(X9:AA9)</f>
        <v>617507</v>
      </c>
      <c r="X9" s="141">
        <v>274371</v>
      </c>
      <c r="Y9" s="141">
        <v>222597</v>
      </c>
      <c r="Z9" s="141">
        <v>55864</v>
      </c>
      <c r="AA9" s="141">
        <v>64675</v>
      </c>
      <c r="AB9" s="141">
        <v>0</v>
      </c>
      <c r="AC9" s="141">
        <v>0</v>
      </c>
      <c r="AD9" s="141">
        <v>0</v>
      </c>
      <c r="AE9" s="141">
        <f aca="true" t="shared" si="10" ref="AE9:AE46">+SUM(D9,L9,AD9)</f>
        <v>1920212</v>
      </c>
      <c r="AF9" s="141">
        <f aca="true" t="shared" si="11" ref="AF9:AF46">+SUM(AG9,AL9)</f>
        <v>0</v>
      </c>
      <c r="AG9" s="141">
        <f aca="true" t="shared" si="12" ref="AG9:AG46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46">+SUM(AO9,AT9,AX9,AY9,BE9)</f>
        <v>226940</v>
      </c>
      <c r="AO9" s="141">
        <f aca="true" t="shared" si="14" ref="AO9:AO46">+SUM(AP9:AS9)</f>
        <v>6773</v>
      </c>
      <c r="AP9" s="141">
        <v>6773</v>
      </c>
      <c r="AQ9" s="141">
        <v>0</v>
      </c>
      <c r="AR9" s="141">
        <v>0</v>
      </c>
      <c r="AS9" s="141">
        <v>0</v>
      </c>
      <c r="AT9" s="141">
        <f aca="true" t="shared" si="15" ref="AT9:AT46">+SUM(AU9:AW9)</f>
        <v>74776</v>
      </c>
      <c r="AU9" s="141">
        <v>0</v>
      </c>
      <c r="AV9" s="141">
        <v>74776</v>
      </c>
      <c r="AW9" s="141">
        <v>0</v>
      </c>
      <c r="AX9" s="141">
        <v>0</v>
      </c>
      <c r="AY9" s="141">
        <f aca="true" t="shared" si="16" ref="AY9:AY46">+SUM(AZ9:BC9)</f>
        <v>145391</v>
      </c>
      <c r="AZ9" s="141">
        <v>0</v>
      </c>
      <c r="BA9" s="141">
        <v>136405</v>
      </c>
      <c r="BB9" s="141">
        <v>0</v>
      </c>
      <c r="BC9" s="141">
        <v>8986</v>
      </c>
      <c r="BD9" s="141">
        <v>0</v>
      </c>
      <c r="BE9" s="141">
        <v>0</v>
      </c>
      <c r="BF9" s="141">
        <v>0</v>
      </c>
      <c r="BG9" s="141">
        <f aca="true" t="shared" si="17" ref="BG9:BG46">+SUM(BF9,AN9,AF9)</f>
        <v>226940</v>
      </c>
      <c r="BH9" s="141">
        <f aca="true" t="shared" si="18" ref="BH9:BH46">SUM(D9,AF9)</f>
        <v>234011</v>
      </c>
      <c r="BI9" s="141">
        <f aca="true" t="shared" si="19" ref="BI9:BI46">SUM(E9,AG9)</f>
        <v>180445</v>
      </c>
      <c r="BJ9" s="141">
        <f aca="true" t="shared" si="20" ref="BJ9:BJ46">SUM(F9,AH9)</f>
        <v>0</v>
      </c>
      <c r="BK9" s="141">
        <f aca="true" t="shared" si="21" ref="BK9:BK46">SUM(G9,AI9)</f>
        <v>5120</v>
      </c>
      <c r="BL9" s="141">
        <f aca="true" t="shared" si="22" ref="BL9:BL46">SUM(H9,AJ9)</f>
        <v>175325</v>
      </c>
      <c r="BM9" s="141">
        <f aca="true" t="shared" si="23" ref="BM9:BM46">SUM(I9,AK9)</f>
        <v>0</v>
      </c>
      <c r="BN9" s="141">
        <f aca="true" t="shared" si="24" ref="BN9:BN46">SUM(J9,AL9)</f>
        <v>53566</v>
      </c>
      <c r="BO9" s="141">
        <f aca="true" t="shared" si="25" ref="BO9:BO46">SUM(K9,AM9)</f>
        <v>0</v>
      </c>
      <c r="BP9" s="141">
        <f aca="true" t="shared" si="26" ref="BP9:BP46">SUM(L9,AN9)</f>
        <v>1913141</v>
      </c>
      <c r="BQ9" s="141">
        <f aca="true" t="shared" si="27" ref="BQ9:BQ46">SUM(M9,AO9)</f>
        <v>618489</v>
      </c>
      <c r="BR9" s="141">
        <f aca="true" t="shared" si="28" ref="BR9:BR46">SUM(N9,AP9)</f>
        <v>160778</v>
      </c>
      <c r="BS9" s="141">
        <f aca="true" t="shared" si="29" ref="BS9:BS46">SUM(O9,AQ9)</f>
        <v>268329</v>
      </c>
      <c r="BT9" s="141">
        <f aca="true" t="shared" si="30" ref="BT9:BT46">SUM(P9,AR9)</f>
        <v>189382</v>
      </c>
      <c r="BU9" s="141">
        <f aca="true" t="shared" si="31" ref="BU9:BU46">SUM(Q9,AS9)</f>
        <v>0</v>
      </c>
      <c r="BV9" s="141">
        <f aca="true" t="shared" si="32" ref="BV9:BV46">SUM(R9,AT9)</f>
        <v>531754</v>
      </c>
      <c r="BW9" s="141">
        <f aca="true" t="shared" si="33" ref="BW9:BW46">SUM(S9,AU9)</f>
        <v>137346</v>
      </c>
      <c r="BX9" s="141">
        <f aca="true" t="shared" si="34" ref="BX9:BX46">SUM(T9,AV9)</f>
        <v>340140</v>
      </c>
      <c r="BY9" s="141">
        <f aca="true" t="shared" si="35" ref="BY9:BY46">SUM(U9,AW9)</f>
        <v>54268</v>
      </c>
      <c r="BZ9" s="141">
        <f aca="true" t="shared" si="36" ref="BZ9:BZ46">SUM(V9,AX9)</f>
        <v>0</v>
      </c>
      <c r="CA9" s="141">
        <f aca="true" t="shared" si="37" ref="CA9:CA46">SUM(W9,AY9)</f>
        <v>762898</v>
      </c>
      <c r="CB9" s="141">
        <f aca="true" t="shared" si="38" ref="CB9:CB46">SUM(X9,AZ9)</f>
        <v>274371</v>
      </c>
      <c r="CC9" s="141">
        <f aca="true" t="shared" si="39" ref="CC9:CC46">SUM(Y9,BA9)</f>
        <v>359002</v>
      </c>
      <c r="CD9" s="141">
        <f aca="true" t="shared" si="40" ref="CD9:CD46">SUM(Z9,BB9)</f>
        <v>55864</v>
      </c>
      <c r="CE9" s="141">
        <f aca="true" t="shared" si="41" ref="CE9:CE46">SUM(AA9,BC9)</f>
        <v>73661</v>
      </c>
      <c r="CF9" s="141">
        <f aca="true" t="shared" si="42" ref="CF9:CF46">SUM(AB9,BD9)</f>
        <v>0</v>
      </c>
      <c r="CG9" s="141">
        <f aca="true" t="shared" si="43" ref="CG9:CG46">SUM(AC9,BE9)</f>
        <v>0</v>
      </c>
      <c r="CH9" s="141">
        <f aca="true" t="shared" si="44" ref="CH9:CH46">SUM(AD9,BF9)</f>
        <v>0</v>
      </c>
      <c r="CI9" s="141">
        <f aca="true" t="shared" si="45" ref="CI9:CI46">SUM(AE9,BG9)</f>
        <v>2147152</v>
      </c>
    </row>
    <row r="10" spans="1:87" ht="12" customHeight="1">
      <c r="A10" s="142" t="s">
        <v>123</v>
      </c>
      <c r="B10" s="140" t="s">
        <v>328</v>
      </c>
      <c r="C10" s="142" t="s">
        <v>356</v>
      </c>
      <c r="D10" s="141">
        <f t="shared" si="4"/>
        <v>5359427</v>
      </c>
      <c r="E10" s="141">
        <f t="shared" si="5"/>
        <v>5359427</v>
      </c>
      <c r="F10" s="141">
        <v>0</v>
      </c>
      <c r="G10" s="141">
        <v>5318517</v>
      </c>
      <c r="H10" s="141">
        <v>40910</v>
      </c>
      <c r="I10" s="141">
        <v>0</v>
      </c>
      <c r="J10" s="141">
        <v>0</v>
      </c>
      <c r="K10" s="141">
        <v>0</v>
      </c>
      <c r="L10" s="141">
        <f t="shared" si="6"/>
        <v>1668427</v>
      </c>
      <c r="M10" s="141">
        <f t="shared" si="7"/>
        <v>628501</v>
      </c>
      <c r="N10" s="141">
        <v>89175</v>
      </c>
      <c r="O10" s="141">
        <v>354217</v>
      </c>
      <c r="P10" s="141">
        <v>172165</v>
      </c>
      <c r="Q10" s="141">
        <v>12944</v>
      </c>
      <c r="R10" s="141">
        <f t="shared" si="8"/>
        <v>174906</v>
      </c>
      <c r="S10" s="141">
        <v>43343</v>
      </c>
      <c r="T10" s="141">
        <v>107147</v>
      </c>
      <c r="U10" s="141">
        <v>24416</v>
      </c>
      <c r="V10" s="141">
        <v>0</v>
      </c>
      <c r="W10" s="141">
        <f t="shared" si="9"/>
        <v>865020</v>
      </c>
      <c r="X10" s="141">
        <v>409106</v>
      </c>
      <c r="Y10" s="141">
        <v>373260</v>
      </c>
      <c r="Z10" s="141">
        <v>82654</v>
      </c>
      <c r="AA10" s="141">
        <v>0</v>
      </c>
      <c r="AB10" s="141">
        <v>0</v>
      </c>
      <c r="AC10" s="141">
        <v>0</v>
      </c>
      <c r="AD10" s="141">
        <v>6098</v>
      </c>
      <c r="AE10" s="141">
        <f t="shared" si="10"/>
        <v>7033952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154956</v>
      </c>
      <c r="AO10" s="141">
        <f t="shared" si="14"/>
        <v>10780</v>
      </c>
      <c r="AP10" s="141">
        <v>9181</v>
      </c>
      <c r="AQ10" s="141">
        <v>0</v>
      </c>
      <c r="AR10" s="141">
        <v>1599</v>
      </c>
      <c r="AS10" s="141">
        <v>0</v>
      </c>
      <c r="AT10" s="141">
        <f t="shared" si="15"/>
        <v>11623</v>
      </c>
      <c r="AU10" s="141">
        <v>3775</v>
      </c>
      <c r="AV10" s="141">
        <v>7848</v>
      </c>
      <c r="AW10" s="141">
        <v>0</v>
      </c>
      <c r="AX10" s="141">
        <v>0</v>
      </c>
      <c r="AY10" s="141">
        <f t="shared" si="16"/>
        <v>132553</v>
      </c>
      <c r="AZ10" s="141">
        <v>90229</v>
      </c>
      <c r="BA10" s="141">
        <v>42324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f t="shared" si="17"/>
        <v>154956</v>
      </c>
      <c r="BH10" s="141">
        <f t="shared" si="18"/>
        <v>5359427</v>
      </c>
      <c r="BI10" s="141">
        <f t="shared" si="19"/>
        <v>5359427</v>
      </c>
      <c r="BJ10" s="141">
        <f t="shared" si="20"/>
        <v>0</v>
      </c>
      <c r="BK10" s="141">
        <f t="shared" si="21"/>
        <v>5318517</v>
      </c>
      <c r="BL10" s="141">
        <f t="shared" si="22"/>
        <v>40910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1823383</v>
      </c>
      <c r="BQ10" s="141">
        <f t="shared" si="27"/>
        <v>639281</v>
      </c>
      <c r="BR10" s="141">
        <f t="shared" si="28"/>
        <v>98356</v>
      </c>
      <c r="BS10" s="141">
        <f t="shared" si="29"/>
        <v>354217</v>
      </c>
      <c r="BT10" s="141">
        <f t="shared" si="30"/>
        <v>173764</v>
      </c>
      <c r="BU10" s="141">
        <f t="shared" si="31"/>
        <v>12944</v>
      </c>
      <c r="BV10" s="141">
        <f t="shared" si="32"/>
        <v>186529</v>
      </c>
      <c r="BW10" s="141">
        <f t="shared" si="33"/>
        <v>47118</v>
      </c>
      <c r="BX10" s="141">
        <f t="shared" si="34"/>
        <v>114995</v>
      </c>
      <c r="BY10" s="141">
        <f t="shared" si="35"/>
        <v>24416</v>
      </c>
      <c r="BZ10" s="141">
        <f t="shared" si="36"/>
        <v>0</v>
      </c>
      <c r="CA10" s="141">
        <f t="shared" si="37"/>
        <v>997573</v>
      </c>
      <c r="CB10" s="141">
        <f t="shared" si="38"/>
        <v>499335</v>
      </c>
      <c r="CC10" s="141">
        <f t="shared" si="39"/>
        <v>415584</v>
      </c>
      <c r="CD10" s="141">
        <f t="shared" si="40"/>
        <v>82654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6098</v>
      </c>
      <c r="CI10" s="141">
        <f t="shared" si="45"/>
        <v>7188908</v>
      </c>
    </row>
    <row r="11" spans="1:87" ht="12" customHeight="1">
      <c r="A11" s="142" t="s">
        <v>123</v>
      </c>
      <c r="B11" s="140" t="s">
        <v>329</v>
      </c>
      <c r="C11" s="142" t="s">
        <v>357</v>
      </c>
      <c r="D11" s="141">
        <f t="shared" si="4"/>
        <v>15173</v>
      </c>
      <c r="E11" s="141">
        <f t="shared" si="5"/>
        <v>15173</v>
      </c>
      <c r="F11" s="141">
        <v>0</v>
      </c>
      <c r="G11" s="141">
        <v>15173</v>
      </c>
      <c r="H11" s="141">
        <v>0</v>
      </c>
      <c r="I11" s="141">
        <v>0</v>
      </c>
      <c r="J11" s="141">
        <v>0</v>
      </c>
      <c r="K11" s="141">
        <v>7432</v>
      </c>
      <c r="L11" s="141">
        <f t="shared" si="6"/>
        <v>272669</v>
      </c>
      <c r="M11" s="141">
        <f t="shared" si="7"/>
        <v>106210</v>
      </c>
      <c r="N11" s="141">
        <v>21372</v>
      </c>
      <c r="O11" s="141">
        <v>84838</v>
      </c>
      <c r="P11" s="141">
        <v>0</v>
      </c>
      <c r="Q11" s="141">
        <v>0</v>
      </c>
      <c r="R11" s="141">
        <f t="shared" si="8"/>
        <v>23023</v>
      </c>
      <c r="S11" s="141">
        <v>4830</v>
      </c>
      <c r="T11" s="141">
        <v>18193</v>
      </c>
      <c r="U11" s="141">
        <v>0</v>
      </c>
      <c r="V11" s="141">
        <v>8305</v>
      </c>
      <c r="W11" s="141">
        <f t="shared" si="9"/>
        <v>135131</v>
      </c>
      <c r="X11" s="141">
        <v>109523</v>
      </c>
      <c r="Y11" s="141">
        <v>20892</v>
      </c>
      <c r="Z11" s="141">
        <v>0</v>
      </c>
      <c r="AA11" s="141">
        <v>4716</v>
      </c>
      <c r="AB11" s="141">
        <v>249118</v>
      </c>
      <c r="AC11" s="141">
        <v>0</v>
      </c>
      <c r="AD11" s="141">
        <v>16174</v>
      </c>
      <c r="AE11" s="141">
        <f t="shared" si="10"/>
        <v>304016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390</v>
      </c>
      <c r="AO11" s="141">
        <f t="shared" si="14"/>
        <v>390</v>
      </c>
      <c r="AP11" s="141">
        <v>390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138960</v>
      </c>
      <c r="BE11" s="141">
        <v>0</v>
      </c>
      <c r="BF11" s="141">
        <v>0</v>
      </c>
      <c r="BG11" s="141">
        <f t="shared" si="17"/>
        <v>390</v>
      </c>
      <c r="BH11" s="141">
        <f t="shared" si="18"/>
        <v>15173</v>
      </c>
      <c r="BI11" s="141">
        <f t="shared" si="19"/>
        <v>15173</v>
      </c>
      <c r="BJ11" s="141">
        <f t="shared" si="20"/>
        <v>0</v>
      </c>
      <c r="BK11" s="141">
        <f t="shared" si="21"/>
        <v>15173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7432</v>
      </c>
      <c r="BP11" s="141">
        <f t="shared" si="26"/>
        <v>273059</v>
      </c>
      <c r="BQ11" s="141">
        <f t="shared" si="27"/>
        <v>106600</v>
      </c>
      <c r="BR11" s="141">
        <f t="shared" si="28"/>
        <v>21762</v>
      </c>
      <c r="BS11" s="141">
        <f t="shared" si="29"/>
        <v>84838</v>
      </c>
      <c r="BT11" s="141">
        <f t="shared" si="30"/>
        <v>0</v>
      </c>
      <c r="BU11" s="141">
        <f t="shared" si="31"/>
        <v>0</v>
      </c>
      <c r="BV11" s="141">
        <f t="shared" si="32"/>
        <v>23023</v>
      </c>
      <c r="BW11" s="141">
        <f t="shared" si="33"/>
        <v>4830</v>
      </c>
      <c r="BX11" s="141">
        <f t="shared" si="34"/>
        <v>18193</v>
      </c>
      <c r="BY11" s="141">
        <f t="shared" si="35"/>
        <v>0</v>
      </c>
      <c r="BZ11" s="141">
        <f t="shared" si="36"/>
        <v>8305</v>
      </c>
      <c r="CA11" s="141">
        <f t="shared" si="37"/>
        <v>135131</v>
      </c>
      <c r="CB11" s="141">
        <f t="shared" si="38"/>
        <v>109523</v>
      </c>
      <c r="CC11" s="141">
        <f t="shared" si="39"/>
        <v>20892</v>
      </c>
      <c r="CD11" s="141">
        <f t="shared" si="40"/>
        <v>0</v>
      </c>
      <c r="CE11" s="141">
        <f t="shared" si="41"/>
        <v>4716</v>
      </c>
      <c r="CF11" s="141">
        <f t="shared" si="42"/>
        <v>388078</v>
      </c>
      <c r="CG11" s="141">
        <f t="shared" si="43"/>
        <v>0</v>
      </c>
      <c r="CH11" s="141">
        <f t="shared" si="44"/>
        <v>16174</v>
      </c>
      <c r="CI11" s="141">
        <f t="shared" si="45"/>
        <v>304406</v>
      </c>
    </row>
    <row r="12" spans="1:87" ht="12" customHeight="1">
      <c r="A12" s="142" t="s">
        <v>123</v>
      </c>
      <c r="B12" s="140" t="s">
        <v>330</v>
      </c>
      <c r="C12" s="142" t="s">
        <v>358</v>
      </c>
      <c r="D12" s="141">
        <f t="shared" si="4"/>
        <v>29928</v>
      </c>
      <c r="E12" s="141">
        <f t="shared" si="5"/>
        <v>29928</v>
      </c>
      <c r="F12" s="141">
        <v>0</v>
      </c>
      <c r="G12" s="141">
        <v>0</v>
      </c>
      <c r="H12" s="141">
        <v>29928</v>
      </c>
      <c r="I12" s="141">
        <v>0</v>
      </c>
      <c r="J12" s="141">
        <v>0</v>
      </c>
      <c r="K12" s="141">
        <v>0</v>
      </c>
      <c r="L12" s="141">
        <f t="shared" si="6"/>
        <v>318584</v>
      </c>
      <c r="M12" s="141">
        <f t="shared" si="7"/>
        <v>62513</v>
      </c>
      <c r="N12" s="141">
        <v>0</v>
      </c>
      <c r="O12" s="141">
        <v>36361</v>
      </c>
      <c r="P12" s="141">
        <v>6101</v>
      </c>
      <c r="Q12" s="141">
        <v>20051</v>
      </c>
      <c r="R12" s="141">
        <f t="shared" si="8"/>
        <v>89325</v>
      </c>
      <c r="S12" s="141">
        <v>34114</v>
      </c>
      <c r="T12" s="141">
        <v>45492</v>
      </c>
      <c r="U12" s="141">
        <v>9719</v>
      </c>
      <c r="V12" s="141">
        <v>19178</v>
      </c>
      <c r="W12" s="141">
        <f t="shared" si="9"/>
        <v>147568</v>
      </c>
      <c r="X12" s="141">
        <v>70247</v>
      </c>
      <c r="Y12" s="141">
        <v>70694</v>
      </c>
      <c r="Z12" s="141">
        <v>6627</v>
      </c>
      <c r="AA12" s="141">
        <v>0</v>
      </c>
      <c r="AB12" s="141">
        <v>8458</v>
      </c>
      <c r="AC12" s="141">
        <v>0</v>
      </c>
      <c r="AD12" s="141">
        <v>0</v>
      </c>
      <c r="AE12" s="141">
        <f t="shared" si="10"/>
        <v>348512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104964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29928</v>
      </c>
      <c r="BI12" s="141">
        <f t="shared" si="19"/>
        <v>29928</v>
      </c>
      <c r="BJ12" s="141">
        <f t="shared" si="20"/>
        <v>0</v>
      </c>
      <c r="BK12" s="141">
        <f t="shared" si="21"/>
        <v>0</v>
      </c>
      <c r="BL12" s="141">
        <f t="shared" si="22"/>
        <v>29928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318584</v>
      </c>
      <c r="BQ12" s="141">
        <f t="shared" si="27"/>
        <v>62513</v>
      </c>
      <c r="BR12" s="141">
        <f t="shared" si="28"/>
        <v>0</v>
      </c>
      <c r="BS12" s="141">
        <f t="shared" si="29"/>
        <v>36361</v>
      </c>
      <c r="BT12" s="141">
        <f t="shared" si="30"/>
        <v>6101</v>
      </c>
      <c r="BU12" s="141">
        <f t="shared" si="31"/>
        <v>20051</v>
      </c>
      <c r="BV12" s="141">
        <f t="shared" si="32"/>
        <v>89325</v>
      </c>
      <c r="BW12" s="141">
        <f t="shared" si="33"/>
        <v>34114</v>
      </c>
      <c r="BX12" s="141">
        <f t="shared" si="34"/>
        <v>45492</v>
      </c>
      <c r="BY12" s="141">
        <f t="shared" si="35"/>
        <v>9719</v>
      </c>
      <c r="BZ12" s="141">
        <f t="shared" si="36"/>
        <v>19178</v>
      </c>
      <c r="CA12" s="141">
        <f t="shared" si="37"/>
        <v>147568</v>
      </c>
      <c r="CB12" s="141">
        <f t="shared" si="38"/>
        <v>70247</v>
      </c>
      <c r="CC12" s="141">
        <f t="shared" si="39"/>
        <v>70694</v>
      </c>
      <c r="CD12" s="141">
        <f t="shared" si="40"/>
        <v>6627</v>
      </c>
      <c r="CE12" s="141">
        <f t="shared" si="41"/>
        <v>0</v>
      </c>
      <c r="CF12" s="141">
        <f t="shared" si="42"/>
        <v>113422</v>
      </c>
      <c r="CG12" s="141">
        <f t="shared" si="43"/>
        <v>0</v>
      </c>
      <c r="CH12" s="141">
        <f t="shared" si="44"/>
        <v>0</v>
      </c>
      <c r="CI12" s="141">
        <f t="shared" si="45"/>
        <v>348512</v>
      </c>
    </row>
    <row r="13" spans="1:87" ht="12" customHeight="1">
      <c r="A13" s="142" t="s">
        <v>123</v>
      </c>
      <c r="B13" s="140" t="s">
        <v>331</v>
      </c>
      <c r="C13" s="142" t="s">
        <v>359</v>
      </c>
      <c r="D13" s="141">
        <f t="shared" si="4"/>
        <v>1155</v>
      </c>
      <c r="E13" s="141">
        <f t="shared" si="5"/>
        <v>1155</v>
      </c>
      <c r="F13" s="141">
        <v>0</v>
      </c>
      <c r="G13" s="141">
        <v>0</v>
      </c>
      <c r="H13" s="141">
        <v>1155</v>
      </c>
      <c r="I13" s="141">
        <v>0</v>
      </c>
      <c r="J13" s="141">
        <v>0</v>
      </c>
      <c r="K13" s="141">
        <v>101536</v>
      </c>
      <c r="L13" s="141">
        <f t="shared" si="6"/>
        <v>494339</v>
      </c>
      <c r="M13" s="141">
        <f t="shared" si="7"/>
        <v>316890</v>
      </c>
      <c r="N13" s="141">
        <v>69074</v>
      </c>
      <c r="O13" s="141">
        <v>230214</v>
      </c>
      <c r="P13" s="141">
        <v>0</v>
      </c>
      <c r="Q13" s="141">
        <v>17602</v>
      </c>
      <c r="R13" s="141">
        <f t="shared" si="8"/>
        <v>40410</v>
      </c>
      <c r="S13" s="141">
        <v>33061</v>
      </c>
      <c r="T13" s="141">
        <v>2331</v>
      </c>
      <c r="U13" s="141">
        <v>5018</v>
      </c>
      <c r="V13" s="141">
        <v>0</v>
      </c>
      <c r="W13" s="141">
        <f t="shared" si="9"/>
        <v>137039</v>
      </c>
      <c r="X13" s="141">
        <v>44363</v>
      </c>
      <c r="Y13" s="141">
        <v>88282</v>
      </c>
      <c r="Z13" s="141">
        <v>4394</v>
      </c>
      <c r="AA13" s="141">
        <v>0</v>
      </c>
      <c r="AB13" s="141">
        <v>192120</v>
      </c>
      <c r="AC13" s="141">
        <v>0</v>
      </c>
      <c r="AD13" s="141">
        <v>120767</v>
      </c>
      <c r="AE13" s="141">
        <f t="shared" si="10"/>
        <v>616261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17760</v>
      </c>
      <c r="AO13" s="141">
        <f t="shared" si="14"/>
        <v>17760</v>
      </c>
      <c r="AP13" s="141">
        <v>0</v>
      </c>
      <c r="AQ13" s="141">
        <v>0</v>
      </c>
      <c r="AR13" s="141">
        <v>17760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f t="shared" si="17"/>
        <v>17760</v>
      </c>
      <c r="BH13" s="141">
        <f t="shared" si="18"/>
        <v>1155</v>
      </c>
      <c r="BI13" s="141">
        <f t="shared" si="19"/>
        <v>1155</v>
      </c>
      <c r="BJ13" s="141">
        <f t="shared" si="20"/>
        <v>0</v>
      </c>
      <c r="BK13" s="141">
        <f t="shared" si="21"/>
        <v>0</v>
      </c>
      <c r="BL13" s="141">
        <f t="shared" si="22"/>
        <v>1155</v>
      </c>
      <c r="BM13" s="141">
        <f t="shared" si="23"/>
        <v>0</v>
      </c>
      <c r="BN13" s="141">
        <f t="shared" si="24"/>
        <v>0</v>
      </c>
      <c r="BO13" s="141">
        <f t="shared" si="25"/>
        <v>101536</v>
      </c>
      <c r="BP13" s="141">
        <f t="shared" si="26"/>
        <v>512099</v>
      </c>
      <c r="BQ13" s="141">
        <f t="shared" si="27"/>
        <v>334650</v>
      </c>
      <c r="BR13" s="141">
        <f t="shared" si="28"/>
        <v>69074</v>
      </c>
      <c r="BS13" s="141">
        <f t="shared" si="29"/>
        <v>230214</v>
      </c>
      <c r="BT13" s="141">
        <f t="shared" si="30"/>
        <v>17760</v>
      </c>
      <c r="BU13" s="141">
        <f t="shared" si="31"/>
        <v>17602</v>
      </c>
      <c r="BV13" s="141">
        <f t="shared" si="32"/>
        <v>40410</v>
      </c>
      <c r="BW13" s="141">
        <f t="shared" si="33"/>
        <v>33061</v>
      </c>
      <c r="BX13" s="141">
        <f t="shared" si="34"/>
        <v>2331</v>
      </c>
      <c r="BY13" s="141">
        <f t="shared" si="35"/>
        <v>5018</v>
      </c>
      <c r="BZ13" s="141">
        <f t="shared" si="36"/>
        <v>0</v>
      </c>
      <c r="CA13" s="141">
        <f t="shared" si="37"/>
        <v>137039</v>
      </c>
      <c r="CB13" s="141">
        <f t="shared" si="38"/>
        <v>44363</v>
      </c>
      <c r="CC13" s="141">
        <f t="shared" si="39"/>
        <v>88282</v>
      </c>
      <c r="CD13" s="141">
        <f t="shared" si="40"/>
        <v>4394</v>
      </c>
      <c r="CE13" s="141">
        <f t="shared" si="41"/>
        <v>0</v>
      </c>
      <c r="CF13" s="141">
        <f t="shared" si="42"/>
        <v>192120</v>
      </c>
      <c r="CG13" s="141">
        <f t="shared" si="43"/>
        <v>0</v>
      </c>
      <c r="CH13" s="141">
        <f t="shared" si="44"/>
        <v>120767</v>
      </c>
      <c r="CI13" s="141">
        <f t="shared" si="45"/>
        <v>634021</v>
      </c>
    </row>
    <row r="14" spans="1:87" ht="12" customHeight="1">
      <c r="A14" s="142" t="s">
        <v>123</v>
      </c>
      <c r="B14" s="140" t="s">
        <v>332</v>
      </c>
      <c r="C14" s="142" t="s">
        <v>360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200861</v>
      </c>
      <c r="M14" s="141">
        <f t="shared" si="7"/>
        <v>18283</v>
      </c>
      <c r="N14" s="141">
        <v>18283</v>
      </c>
      <c r="O14" s="141">
        <v>0</v>
      </c>
      <c r="P14" s="141">
        <v>0</v>
      </c>
      <c r="Q14" s="141">
        <v>0</v>
      </c>
      <c r="R14" s="141">
        <f t="shared" si="8"/>
        <v>63993</v>
      </c>
      <c r="S14" s="141">
        <v>2376</v>
      </c>
      <c r="T14" s="141">
        <v>61617</v>
      </c>
      <c r="U14" s="141">
        <v>0</v>
      </c>
      <c r="V14" s="141">
        <v>5834</v>
      </c>
      <c r="W14" s="141">
        <f t="shared" si="9"/>
        <v>112751</v>
      </c>
      <c r="X14" s="141">
        <v>81837</v>
      </c>
      <c r="Y14" s="141">
        <v>30870</v>
      </c>
      <c r="Z14" s="141">
        <v>0</v>
      </c>
      <c r="AA14" s="141">
        <v>44</v>
      </c>
      <c r="AB14" s="141">
        <v>17482</v>
      </c>
      <c r="AC14" s="141">
        <v>0</v>
      </c>
      <c r="AD14" s="141">
        <v>100799</v>
      </c>
      <c r="AE14" s="141">
        <f t="shared" si="10"/>
        <v>301660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83837</v>
      </c>
      <c r="AO14" s="141">
        <f t="shared" si="14"/>
        <v>10692</v>
      </c>
      <c r="AP14" s="141">
        <v>10692</v>
      </c>
      <c r="AQ14" s="141">
        <v>0</v>
      </c>
      <c r="AR14" s="141">
        <v>0</v>
      </c>
      <c r="AS14" s="141">
        <v>0</v>
      </c>
      <c r="AT14" s="141">
        <f t="shared" si="15"/>
        <v>44270</v>
      </c>
      <c r="AU14" s="141">
        <v>0</v>
      </c>
      <c r="AV14" s="141">
        <v>44270</v>
      </c>
      <c r="AW14" s="141">
        <v>0</v>
      </c>
      <c r="AX14" s="141">
        <v>0</v>
      </c>
      <c r="AY14" s="141">
        <f t="shared" si="16"/>
        <v>28875</v>
      </c>
      <c r="AZ14" s="141">
        <v>0</v>
      </c>
      <c r="BA14" s="141">
        <v>28875</v>
      </c>
      <c r="BB14" s="141">
        <v>0</v>
      </c>
      <c r="BC14" s="141">
        <v>0</v>
      </c>
      <c r="BD14" s="141">
        <v>0</v>
      </c>
      <c r="BE14" s="141">
        <v>0</v>
      </c>
      <c r="BF14" s="141">
        <v>7997</v>
      </c>
      <c r="BG14" s="141">
        <f t="shared" si="17"/>
        <v>91834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284698</v>
      </c>
      <c r="BQ14" s="141">
        <f t="shared" si="27"/>
        <v>28975</v>
      </c>
      <c r="BR14" s="141">
        <f t="shared" si="28"/>
        <v>28975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108263</v>
      </c>
      <c r="BW14" s="141">
        <f t="shared" si="33"/>
        <v>2376</v>
      </c>
      <c r="BX14" s="141">
        <f t="shared" si="34"/>
        <v>105887</v>
      </c>
      <c r="BY14" s="141">
        <f t="shared" si="35"/>
        <v>0</v>
      </c>
      <c r="BZ14" s="141">
        <f t="shared" si="36"/>
        <v>5834</v>
      </c>
      <c r="CA14" s="141">
        <f t="shared" si="37"/>
        <v>141626</v>
      </c>
      <c r="CB14" s="141">
        <f t="shared" si="38"/>
        <v>81837</v>
      </c>
      <c r="CC14" s="141">
        <f t="shared" si="39"/>
        <v>59745</v>
      </c>
      <c r="CD14" s="141">
        <f t="shared" si="40"/>
        <v>0</v>
      </c>
      <c r="CE14" s="141">
        <f t="shared" si="41"/>
        <v>44</v>
      </c>
      <c r="CF14" s="141">
        <f t="shared" si="42"/>
        <v>17482</v>
      </c>
      <c r="CG14" s="141">
        <f t="shared" si="43"/>
        <v>0</v>
      </c>
      <c r="CH14" s="141">
        <f t="shared" si="44"/>
        <v>108796</v>
      </c>
      <c r="CI14" s="141">
        <f t="shared" si="45"/>
        <v>393494</v>
      </c>
    </row>
    <row r="15" spans="1:87" ht="12" customHeight="1">
      <c r="A15" s="142" t="s">
        <v>123</v>
      </c>
      <c r="B15" s="140" t="s">
        <v>333</v>
      </c>
      <c r="C15" s="142" t="s">
        <v>361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45264</v>
      </c>
      <c r="L15" s="141">
        <f t="shared" si="6"/>
        <v>112906</v>
      </c>
      <c r="M15" s="141">
        <f t="shared" si="7"/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f t="shared" si="8"/>
        <v>47</v>
      </c>
      <c r="S15" s="141">
        <v>0</v>
      </c>
      <c r="T15" s="141">
        <v>47</v>
      </c>
      <c r="U15" s="141">
        <v>0</v>
      </c>
      <c r="V15" s="141">
        <v>0</v>
      </c>
      <c r="W15" s="141">
        <f t="shared" si="9"/>
        <v>111864</v>
      </c>
      <c r="X15" s="141">
        <v>100317</v>
      </c>
      <c r="Y15" s="141">
        <v>2129</v>
      </c>
      <c r="Z15" s="141">
        <v>86</v>
      </c>
      <c r="AA15" s="141">
        <v>9332</v>
      </c>
      <c r="AB15" s="141">
        <v>10933</v>
      </c>
      <c r="AC15" s="141">
        <v>995</v>
      </c>
      <c r="AD15" s="141">
        <v>209465</v>
      </c>
      <c r="AE15" s="141">
        <f t="shared" si="10"/>
        <v>322371</v>
      </c>
      <c r="AF15" s="141">
        <f t="shared" si="11"/>
        <v>347</v>
      </c>
      <c r="AG15" s="141">
        <f t="shared" si="12"/>
        <v>347</v>
      </c>
      <c r="AH15" s="141">
        <v>0</v>
      </c>
      <c r="AI15" s="141">
        <v>347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129905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47055</v>
      </c>
      <c r="AU15" s="141">
        <v>0</v>
      </c>
      <c r="AV15" s="141">
        <v>47055</v>
      </c>
      <c r="AW15" s="141">
        <v>0</v>
      </c>
      <c r="AX15" s="141">
        <v>0</v>
      </c>
      <c r="AY15" s="141">
        <f t="shared" si="16"/>
        <v>82310</v>
      </c>
      <c r="AZ15" s="141">
        <v>46679</v>
      </c>
      <c r="BA15" s="141">
        <v>34299</v>
      </c>
      <c r="BB15" s="141">
        <v>1332</v>
      </c>
      <c r="BC15" s="141">
        <v>0</v>
      </c>
      <c r="BD15" s="141">
        <v>0</v>
      </c>
      <c r="BE15" s="141">
        <v>540</v>
      </c>
      <c r="BF15" s="141">
        <v>0</v>
      </c>
      <c r="BG15" s="141">
        <f t="shared" si="17"/>
        <v>130252</v>
      </c>
      <c r="BH15" s="141">
        <f t="shared" si="18"/>
        <v>347</v>
      </c>
      <c r="BI15" s="141">
        <f t="shared" si="19"/>
        <v>347</v>
      </c>
      <c r="BJ15" s="141">
        <f t="shared" si="20"/>
        <v>0</v>
      </c>
      <c r="BK15" s="141">
        <f t="shared" si="21"/>
        <v>347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45264</v>
      </c>
      <c r="BP15" s="141">
        <f t="shared" si="26"/>
        <v>242811</v>
      </c>
      <c r="BQ15" s="141">
        <f t="shared" si="27"/>
        <v>0</v>
      </c>
      <c r="BR15" s="141">
        <f t="shared" si="28"/>
        <v>0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47102</v>
      </c>
      <c r="BW15" s="141">
        <f t="shared" si="33"/>
        <v>0</v>
      </c>
      <c r="BX15" s="141">
        <f t="shared" si="34"/>
        <v>47102</v>
      </c>
      <c r="BY15" s="141">
        <f t="shared" si="35"/>
        <v>0</v>
      </c>
      <c r="BZ15" s="141">
        <f t="shared" si="36"/>
        <v>0</v>
      </c>
      <c r="CA15" s="141">
        <f t="shared" si="37"/>
        <v>194174</v>
      </c>
      <c r="CB15" s="141">
        <f t="shared" si="38"/>
        <v>146996</v>
      </c>
      <c r="CC15" s="141">
        <f t="shared" si="39"/>
        <v>36428</v>
      </c>
      <c r="CD15" s="141">
        <f t="shared" si="40"/>
        <v>1418</v>
      </c>
      <c r="CE15" s="141">
        <f t="shared" si="41"/>
        <v>9332</v>
      </c>
      <c r="CF15" s="141">
        <f t="shared" si="42"/>
        <v>10933</v>
      </c>
      <c r="CG15" s="141">
        <f t="shared" si="43"/>
        <v>1535</v>
      </c>
      <c r="CH15" s="141">
        <f t="shared" si="44"/>
        <v>209465</v>
      </c>
      <c r="CI15" s="141">
        <f t="shared" si="45"/>
        <v>452623</v>
      </c>
    </row>
    <row r="16" spans="1:87" ht="12" customHeight="1">
      <c r="A16" s="142" t="s">
        <v>123</v>
      </c>
      <c r="B16" s="140" t="s">
        <v>334</v>
      </c>
      <c r="C16" s="142" t="s">
        <v>362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333436</v>
      </c>
      <c r="M16" s="141">
        <f t="shared" si="7"/>
        <v>75766</v>
      </c>
      <c r="N16" s="141">
        <v>64079</v>
      </c>
      <c r="O16" s="141">
        <v>11687</v>
      </c>
      <c r="P16" s="141">
        <v>0</v>
      </c>
      <c r="Q16" s="141">
        <v>0</v>
      </c>
      <c r="R16" s="141">
        <f t="shared" si="8"/>
        <v>89078</v>
      </c>
      <c r="S16" s="141">
        <v>2264</v>
      </c>
      <c r="T16" s="141">
        <v>74516</v>
      </c>
      <c r="U16" s="141">
        <v>12298</v>
      </c>
      <c r="V16" s="141">
        <v>0</v>
      </c>
      <c r="W16" s="141">
        <f t="shared" si="9"/>
        <v>168592</v>
      </c>
      <c r="X16" s="141">
        <v>34377</v>
      </c>
      <c r="Y16" s="141">
        <v>127855</v>
      </c>
      <c r="Z16" s="141">
        <v>6236</v>
      </c>
      <c r="AA16" s="141">
        <v>124</v>
      </c>
      <c r="AB16" s="141">
        <v>0</v>
      </c>
      <c r="AC16" s="141">
        <v>0</v>
      </c>
      <c r="AD16" s="141">
        <v>20708</v>
      </c>
      <c r="AE16" s="141">
        <f t="shared" si="10"/>
        <v>354144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74541</v>
      </c>
      <c r="AO16" s="141">
        <f t="shared" si="14"/>
        <v>5459</v>
      </c>
      <c r="AP16" s="141">
        <v>5459</v>
      </c>
      <c r="AQ16" s="141">
        <v>0</v>
      </c>
      <c r="AR16" s="141">
        <v>0</v>
      </c>
      <c r="AS16" s="141">
        <v>0</v>
      </c>
      <c r="AT16" s="141">
        <f t="shared" si="15"/>
        <v>43264</v>
      </c>
      <c r="AU16" s="141">
        <v>0</v>
      </c>
      <c r="AV16" s="141">
        <v>43264</v>
      </c>
      <c r="AW16" s="141">
        <v>0</v>
      </c>
      <c r="AX16" s="141">
        <v>0</v>
      </c>
      <c r="AY16" s="141">
        <f t="shared" si="16"/>
        <v>25818</v>
      </c>
      <c r="AZ16" s="141">
        <v>0</v>
      </c>
      <c r="BA16" s="141">
        <v>25818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f t="shared" si="17"/>
        <v>74541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407977</v>
      </c>
      <c r="BQ16" s="141">
        <f t="shared" si="27"/>
        <v>81225</v>
      </c>
      <c r="BR16" s="141">
        <f t="shared" si="28"/>
        <v>69538</v>
      </c>
      <c r="BS16" s="141">
        <f t="shared" si="29"/>
        <v>11687</v>
      </c>
      <c r="BT16" s="141">
        <f t="shared" si="30"/>
        <v>0</v>
      </c>
      <c r="BU16" s="141">
        <f t="shared" si="31"/>
        <v>0</v>
      </c>
      <c r="BV16" s="141">
        <f t="shared" si="32"/>
        <v>132342</v>
      </c>
      <c r="BW16" s="141">
        <f t="shared" si="33"/>
        <v>2264</v>
      </c>
      <c r="BX16" s="141">
        <f t="shared" si="34"/>
        <v>117780</v>
      </c>
      <c r="BY16" s="141">
        <f t="shared" si="35"/>
        <v>12298</v>
      </c>
      <c r="BZ16" s="141">
        <f t="shared" si="36"/>
        <v>0</v>
      </c>
      <c r="CA16" s="141">
        <f t="shared" si="37"/>
        <v>194410</v>
      </c>
      <c r="CB16" s="141">
        <f t="shared" si="38"/>
        <v>34377</v>
      </c>
      <c r="CC16" s="141">
        <f t="shared" si="39"/>
        <v>153673</v>
      </c>
      <c r="CD16" s="141">
        <f t="shared" si="40"/>
        <v>6236</v>
      </c>
      <c r="CE16" s="141">
        <f t="shared" si="41"/>
        <v>124</v>
      </c>
      <c r="CF16" s="141">
        <f t="shared" si="42"/>
        <v>0</v>
      </c>
      <c r="CG16" s="141">
        <f t="shared" si="43"/>
        <v>0</v>
      </c>
      <c r="CH16" s="141">
        <f t="shared" si="44"/>
        <v>20708</v>
      </c>
      <c r="CI16" s="141">
        <f t="shared" si="45"/>
        <v>428685</v>
      </c>
    </row>
    <row r="17" spans="1:87" ht="12" customHeight="1">
      <c r="A17" s="142" t="s">
        <v>123</v>
      </c>
      <c r="B17" s="140" t="s">
        <v>335</v>
      </c>
      <c r="C17" s="142" t="s">
        <v>363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156837</v>
      </c>
      <c r="M17" s="141">
        <f t="shared" si="7"/>
        <v>3000</v>
      </c>
      <c r="N17" s="141">
        <v>3000</v>
      </c>
      <c r="O17" s="141">
        <v>0</v>
      </c>
      <c r="P17" s="141">
        <v>0</v>
      </c>
      <c r="Q17" s="141">
        <v>0</v>
      </c>
      <c r="R17" s="141">
        <f t="shared" si="8"/>
        <v>7454</v>
      </c>
      <c r="S17" s="141">
        <v>0</v>
      </c>
      <c r="T17" s="141">
        <v>0</v>
      </c>
      <c r="U17" s="141">
        <v>7454</v>
      </c>
      <c r="V17" s="141">
        <v>0</v>
      </c>
      <c r="W17" s="141">
        <f t="shared" si="9"/>
        <v>146383</v>
      </c>
      <c r="X17" s="141">
        <v>84274</v>
      </c>
      <c r="Y17" s="141">
        <v>47440</v>
      </c>
      <c r="Z17" s="141">
        <v>14669</v>
      </c>
      <c r="AA17" s="141">
        <v>0</v>
      </c>
      <c r="AB17" s="141">
        <v>63762</v>
      </c>
      <c r="AC17" s="141">
        <v>0</v>
      </c>
      <c r="AD17" s="141">
        <v>0</v>
      </c>
      <c r="AE17" s="141">
        <f t="shared" si="10"/>
        <v>156837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3000</v>
      </c>
      <c r="AO17" s="141">
        <f t="shared" si="14"/>
        <v>3000</v>
      </c>
      <c r="AP17" s="141">
        <v>3000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60688</v>
      </c>
      <c r="BE17" s="141">
        <v>0</v>
      </c>
      <c r="BF17" s="141">
        <v>0</v>
      </c>
      <c r="BG17" s="141">
        <f t="shared" si="17"/>
        <v>3000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159837</v>
      </c>
      <c r="BQ17" s="141">
        <f t="shared" si="27"/>
        <v>6000</v>
      </c>
      <c r="BR17" s="141">
        <f t="shared" si="28"/>
        <v>6000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7454</v>
      </c>
      <c r="BW17" s="141">
        <f t="shared" si="33"/>
        <v>0</v>
      </c>
      <c r="BX17" s="141">
        <f t="shared" si="34"/>
        <v>0</v>
      </c>
      <c r="BY17" s="141">
        <f t="shared" si="35"/>
        <v>7454</v>
      </c>
      <c r="BZ17" s="141">
        <f t="shared" si="36"/>
        <v>0</v>
      </c>
      <c r="CA17" s="141">
        <f t="shared" si="37"/>
        <v>146383</v>
      </c>
      <c r="CB17" s="141">
        <f t="shared" si="38"/>
        <v>84274</v>
      </c>
      <c r="CC17" s="141">
        <f t="shared" si="39"/>
        <v>47440</v>
      </c>
      <c r="CD17" s="141">
        <f t="shared" si="40"/>
        <v>14669</v>
      </c>
      <c r="CE17" s="141">
        <f t="shared" si="41"/>
        <v>0</v>
      </c>
      <c r="CF17" s="141">
        <f t="shared" si="42"/>
        <v>124450</v>
      </c>
      <c r="CG17" s="141">
        <f t="shared" si="43"/>
        <v>0</v>
      </c>
      <c r="CH17" s="141">
        <f t="shared" si="44"/>
        <v>0</v>
      </c>
      <c r="CI17" s="141">
        <f t="shared" si="45"/>
        <v>159837</v>
      </c>
    </row>
    <row r="18" spans="1:87" ht="12" customHeight="1">
      <c r="A18" s="142" t="s">
        <v>123</v>
      </c>
      <c r="B18" s="140" t="s">
        <v>336</v>
      </c>
      <c r="C18" s="142" t="s">
        <v>364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254709</v>
      </c>
      <c r="M18" s="141">
        <f t="shared" si="7"/>
        <v>12154</v>
      </c>
      <c r="N18" s="141">
        <v>2431</v>
      </c>
      <c r="O18" s="141">
        <v>0</v>
      </c>
      <c r="P18" s="141">
        <v>7292</v>
      </c>
      <c r="Q18" s="141">
        <v>2431</v>
      </c>
      <c r="R18" s="141">
        <f t="shared" si="8"/>
        <v>10140</v>
      </c>
      <c r="S18" s="141">
        <v>0</v>
      </c>
      <c r="T18" s="141">
        <v>0</v>
      </c>
      <c r="U18" s="141">
        <v>10140</v>
      </c>
      <c r="V18" s="141">
        <v>0</v>
      </c>
      <c r="W18" s="141">
        <f t="shared" si="9"/>
        <v>232415</v>
      </c>
      <c r="X18" s="141">
        <v>44707</v>
      </c>
      <c r="Y18" s="141">
        <v>174430</v>
      </c>
      <c r="Z18" s="141">
        <v>13278</v>
      </c>
      <c r="AA18" s="141">
        <v>0</v>
      </c>
      <c r="AB18" s="141">
        <v>0</v>
      </c>
      <c r="AC18" s="141">
        <v>0</v>
      </c>
      <c r="AD18" s="141">
        <v>21509</v>
      </c>
      <c r="AE18" s="141">
        <f t="shared" si="10"/>
        <v>276218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151999</v>
      </c>
      <c r="AO18" s="141">
        <f t="shared" si="14"/>
        <v>64008</v>
      </c>
      <c r="AP18" s="141">
        <v>9745</v>
      </c>
      <c r="AQ18" s="141">
        <v>0</v>
      </c>
      <c r="AR18" s="141">
        <v>54263</v>
      </c>
      <c r="AS18" s="141">
        <v>0</v>
      </c>
      <c r="AT18" s="141">
        <f t="shared" si="15"/>
        <v>87991</v>
      </c>
      <c r="AU18" s="141">
        <v>0</v>
      </c>
      <c r="AV18" s="141">
        <v>87991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f t="shared" si="17"/>
        <v>151999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406708</v>
      </c>
      <c r="BQ18" s="141">
        <f t="shared" si="27"/>
        <v>76162</v>
      </c>
      <c r="BR18" s="141">
        <f t="shared" si="28"/>
        <v>12176</v>
      </c>
      <c r="BS18" s="141">
        <f t="shared" si="29"/>
        <v>0</v>
      </c>
      <c r="BT18" s="141">
        <f t="shared" si="30"/>
        <v>61555</v>
      </c>
      <c r="BU18" s="141">
        <f t="shared" si="31"/>
        <v>2431</v>
      </c>
      <c r="BV18" s="141">
        <f t="shared" si="32"/>
        <v>98131</v>
      </c>
      <c r="BW18" s="141">
        <f t="shared" si="33"/>
        <v>0</v>
      </c>
      <c r="BX18" s="141">
        <f t="shared" si="34"/>
        <v>87991</v>
      </c>
      <c r="BY18" s="141">
        <f t="shared" si="35"/>
        <v>10140</v>
      </c>
      <c r="BZ18" s="141">
        <f t="shared" si="36"/>
        <v>0</v>
      </c>
      <c r="CA18" s="141">
        <f t="shared" si="37"/>
        <v>232415</v>
      </c>
      <c r="CB18" s="141">
        <f t="shared" si="38"/>
        <v>44707</v>
      </c>
      <c r="CC18" s="141">
        <f t="shared" si="39"/>
        <v>174430</v>
      </c>
      <c r="CD18" s="141">
        <f t="shared" si="40"/>
        <v>13278</v>
      </c>
      <c r="CE18" s="141">
        <f t="shared" si="41"/>
        <v>0</v>
      </c>
      <c r="CF18" s="141">
        <f t="shared" si="42"/>
        <v>0</v>
      </c>
      <c r="CG18" s="141">
        <f t="shared" si="43"/>
        <v>0</v>
      </c>
      <c r="CH18" s="141">
        <f t="shared" si="44"/>
        <v>21509</v>
      </c>
      <c r="CI18" s="141">
        <f t="shared" si="45"/>
        <v>428217</v>
      </c>
    </row>
    <row r="19" spans="1:87" ht="12" customHeight="1">
      <c r="A19" s="142" t="s">
        <v>123</v>
      </c>
      <c r="B19" s="140" t="s">
        <v>337</v>
      </c>
      <c r="C19" s="142" t="s">
        <v>365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f t="shared" si="6"/>
        <v>70275</v>
      </c>
      <c r="M19" s="141">
        <f t="shared" si="7"/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70275</v>
      </c>
      <c r="X19" s="141">
        <v>18377</v>
      </c>
      <c r="Y19" s="141">
        <v>0</v>
      </c>
      <c r="Z19" s="141">
        <v>0</v>
      </c>
      <c r="AA19" s="141">
        <v>51898</v>
      </c>
      <c r="AB19" s="141">
        <v>57090</v>
      </c>
      <c r="AC19" s="141">
        <v>0</v>
      </c>
      <c r="AD19" s="141">
        <v>0</v>
      </c>
      <c r="AE19" s="141">
        <f t="shared" si="10"/>
        <v>70275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51584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51584</v>
      </c>
      <c r="AZ19" s="141">
        <v>0</v>
      </c>
      <c r="BA19" s="141">
        <v>0</v>
      </c>
      <c r="BB19" s="141">
        <v>0</v>
      </c>
      <c r="BC19" s="141">
        <v>51584</v>
      </c>
      <c r="BD19" s="141">
        <v>38565</v>
      </c>
      <c r="BE19" s="141">
        <v>0</v>
      </c>
      <c r="BF19" s="141">
        <v>0</v>
      </c>
      <c r="BG19" s="141">
        <f t="shared" si="17"/>
        <v>51584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121859</v>
      </c>
      <c r="BQ19" s="141">
        <f t="shared" si="27"/>
        <v>0</v>
      </c>
      <c r="BR19" s="141">
        <f t="shared" si="28"/>
        <v>0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121859</v>
      </c>
      <c r="CB19" s="141">
        <f t="shared" si="38"/>
        <v>18377</v>
      </c>
      <c r="CC19" s="141">
        <f t="shared" si="39"/>
        <v>0</v>
      </c>
      <c r="CD19" s="141">
        <f t="shared" si="40"/>
        <v>0</v>
      </c>
      <c r="CE19" s="141">
        <f t="shared" si="41"/>
        <v>103482</v>
      </c>
      <c r="CF19" s="141">
        <f t="shared" si="42"/>
        <v>95655</v>
      </c>
      <c r="CG19" s="141">
        <f t="shared" si="43"/>
        <v>0</v>
      </c>
      <c r="CH19" s="141">
        <f t="shared" si="44"/>
        <v>0</v>
      </c>
      <c r="CI19" s="141">
        <f t="shared" si="45"/>
        <v>121859</v>
      </c>
    </row>
    <row r="20" spans="1:87" ht="12" customHeight="1">
      <c r="A20" s="142" t="s">
        <v>123</v>
      </c>
      <c r="B20" s="140" t="s">
        <v>338</v>
      </c>
      <c r="C20" s="142" t="s">
        <v>366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18550</v>
      </c>
      <c r="M20" s="141">
        <f t="shared" si="7"/>
        <v>5404</v>
      </c>
      <c r="N20" s="141">
        <v>5404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13146</v>
      </c>
      <c r="X20" s="141">
        <v>13146</v>
      </c>
      <c r="Y20" s="141">
        <v>0</v>
      </c>
      <c r="Z20" s="141">
        <v>0</v>
      </c>
      <c r="AA20" s="141">
        <v>0</v>
      </c>
      <c r="AB20" s="141">
        <v>39196</v>
      </c>
      <c r="AC20" s="141">
        <v>0</v>
      </c>
      <c r="AD20" s="141">
        <v>0</v>
      </c>
      <c r="AE20" s="141">
        <f t="shared" si="10"/>
        <v>18550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491</v>
      </c>
      <c r="AO20" s="141">
        <f t="shared" si="14"/>
        <v>491</v>
      </c>
      <c r="AP20" s="141">
        <v>491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32502</v>
      </c>
      <c r="BE20" s="141">
        <v>0</v>
      </c>
      <c r="BF20" s="141">
        <v>0</v>
      </c>
      <c r="BG20" s="141">
        <f t="shared" si="17"/>
        <v>491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19041</v>
      </c>
      <c r="BQ20" s="141">
        <f t="shared" si="27"/>
        <v>5895</v>
      </c>
      <c r="BR20" s="141">
        <f t="shared" si="28"/>
        <v>5895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13146</v>
      </c>
      <c r="CB20" s="141">
        <f t="shared" si="38"/>
        <v>13146</v>
      </c>
      <c r="CC20" s="141">
        <f t="shared" si="39"/>
        <v>0</v>
      </c>
      <c r="CD20" s="141">
        <f t="shared" si="40"/>
        <v>0</v>
      </c>
      <c r="CE20" s="141">
        <f t="shared" si="41"/>
        <v>0</v>
      </c>
      <c r="CF20" s="141">
        <f t="shared" si="42"/>
        <v>71698</v>
      </c>
      <c r="CG20" s="141">
        <f t="shared" si="43"/>
        <v>0</v>
      </c>
      <c r="CH20" s="141">
        <f t="shared" si="44"/>
        <v>0</v>
      </c>
      <c r="CI20" s="141">
        <f t="shared" si="45"/>
        <v>19041</v>
      </c>
    </row>
    <row r="21" spans="1:87" ht="12" customHeight="1">
      <c r="A21" s="142" t="s">
        <v>123</v>
      </c>
      <c r="B21" s="140" t="s">
        <v>339</v>
      </c>
      <c r="C21" s="142" t="s">
        <v>367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172083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172083</v>
      </c>
      <c r="X21" s="141">
        <v>90000</v>
      </c>
      <c r="Y21" s="141">
        <v>69213</v>
      </c>
      <c r="Z21" s="141">
        <v>11161</v>
      </c>
      <c r="AA21" s="141">
        <v>1709</v>
      </c>
      <c r="AB21" s="141">
        <v>0</v>
      </c>
      <c r="AC21" s="141">
        <v>0</v>
      </c>
      <c r="AD21" s="141">
        <v>6060</v>
      </c>
      <c r="AE21" s="141">
        <f t="shared" si="10"/>
        <v>178143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58404</v>
      </c>
      <c r="BE21" s="141">
        <v>0</v>
      </c>
      <c r="BF21" s="141">
        <v>12</v>
      </c>
      <c r="BG21" s="141">
        <f t="shared" si="17"/>
        <v>12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172083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172083</v>
      </c>
      <c r="CB21" s="141">
        <f t="shared" si="38"/>
        <v>90000</v>
      </c>
      <c r="CC21" s="141">
        <f t="shared" si="39"/>
        <v>69213</v>
      </c>
      <c r="CD21" s="141">
        <f t="shared" si="40"/>
        <v>11161</v>
      </c>
      <c r="CE21" s="141">
        <f t="shared" si="41"/>
        <v>1709</v>
      </c>
      <c r="CF21" s="141">
        <f t="shared" si="42"/>
        <v>58404</v>
      </c>
      <c r="CG21" s="141">
        <f t="shared" si="43"/>
        <v>0</v>
      </c>
      <c r="CH21" s="141">
        <f t="shared" si="44"/>
        <v>6072</v>
      </c>
      <c r="CI21" s="141">
        <f t="shared" si="45"/>
        <v>178155</v>
      </c>
    </row>
    <row r="22" spans="1:87" ht="12" customHeight="1">
      <c r="A22" s="142" t="s">
        <v>123</v>
      </c>
      <c r="B22" s="140" t="s">
        <v>340</v>
      </c>
      <c r="C22" s="142" t="s">
        <v>368</v>
      </c>
      <c r="D22" s="141">
        <f t="shared" si="4"/>
        <v>2720</v>
      </c>
      <c r="E22" s="141">
        <f t="shared" si="5"/>
        <v>2720</v>
      </c>
      <c r="F22" s="141">
        <v>0</v>
      </c>
      <c r="G22" s="141">
        <v>95</v>
      </c>
      <c r="H22" s="141">
        <v>2625</v>
      </c>
      <c r="I22" s="141">
        <v>0</v>
      </c>
      <c r="J22" s="141">
        <v>0</v>
      </c>
      <c r="K22" s="141">
        <v>0</v>
      </c>
      <c r="L22" s="141">
        <f t="shared" si="6"/>
        <v>70076</v>
      </c>
      <c r="M22" s="141">
        <f t="shared" si="7"/>
        <v>15286</v>
      </c>
      <c r="N22" s="141">
        <v>6740</v>
      </c>
      <c r="O22" s="141">
        <v>8546</v>
      </c>
      <c r="P22" s="141">
        <v>0</v>
      </c>
      <c r="Q22" s="141">
        <v>0</v>
      </c>
      <c r="R22" s="141">
        <f t="shared" si="8"/>
        <v>15329</v>
      </c>
      <c r="S22" s="141">
        <v>3055</v>
      </c>
      <c r="T22" s="141">
        <v>9018</v>
      </c>
      <c r="U22" s="141">
        <v>3256</v>
      </c>
      <c r="V22" s="141">
        <v>0</v>
      </c>
      <c r="W22" s="141">
        <f t="shared" si="9"/>
        <v>39461</v>
      </c>
      <c r="X22" s="141">
        <v>8678</v>
      </c>
      <c r="Y22" s="141">
        <v>26245</v>
      </c>
      <c r="Z22" s="141">
        <v>4538</v>
      </c>
      <c r="AA22" s="141">
        <v>0</v>
      </c>
      <c r="AB22" s="141">
        <v>0</v>
      </c>
      <c r="AC22" s="141">
        <v>0</v>
      </c>
      <c r="AD22" s="141">
        <v>0</v>
      </c>
      <c r="AE22" s="141">
        <f t="shared" si="10"/>
        <v>72796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12170</v>
      </c>
      <c r="AO22" s="141">
        <f t="shared" si="14"/>
        <v>2539</v>
      </c>
      <c r="AP22" s="141">
        <v>0</v>
      </c>
      <c r="AQ22" s="141">
        <v>0</v>
      </c>
      <c r="AR22" s="141">
        <v>2539</v>
      </c>
      <c r="AS22" s="141">
        <v>0</v>
      </c>
      <c r="AT22" s="141">
        <f t="shared" si="15"/>
        <v>7015</v>
      </c>
      <c r="AU22" s="141">
        <v>0</v>
      </c>
      <c r="AV22" s="141">
        <v>7015</v>
      </c>
      <c r="AW22" s="141">
        <v>0</v>
      </c>
      <c r="AX22" s="141">
        <v>0</v>
      </c>
      <c r="AY22" s="141">
        <f t="shared" si="16"/>
        <v>2616</v>
      </c>
      <c r="AZ22" s="141">
        <v>0</v>
      </c>
      <c r="BA22" s="141">
        <v>2616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f t="shared" si="17"/>
        <v>12170</v>
      </c>
      <c r="BH22" s="141">
        <f t="shared" si="18"/>
        <v>2720</v>
      </c>
      <c r="BI22" s="141">
        <f t="shared" si="19"/>
        <v>2720</v>
      </c>
      <c r="BJ22" s="141">
        <f t="shared" si="20"/>
        <v>0</v>
      </c>
      <c r="BK22" s="141">
        <f t="shared" si="21"/>
        <v>95</v>
      </c>
      <c r="BL22" s="141">
        <f t="shared" si="22"/>
        <v>2625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82246</v>
      </c>
      <c r="BQ22" s="141">
        <f t="shared" si="27"/>
        <v>17825</v>
      </c>
      <c r="BR22" s="141">
        <f t="shared" si="28"/>
        <v>6740</v>
      </c>
      <c r="BS22" s="141">
        <f t="shared" si="29"/>
        <v>8546</v>
      </c>
      <c r="BT22" s="141">
        <f t="shared" si="30"/>
        <v>2539</v>
      </c>
      <c r="BU22" s="141">
        <f t="shared" si="31"/>
        <v>0</v>
      </c>
      <c r="BV22" s="141">
        <f t="shared" si="32"/>
        <v>22344</v>
      </c>
      <c r="BW22" s="141">
        <f t="shared" si="33"/>
        <v>3055</v>
      </c>
      <c r="BX22" s="141">
        <f t="shared" si="34"/>
        <v>16033</v>
      </c>
      <c r="BY22" s="141">
        <f t="shared" si="35"/>
        <v>3256</v>
      </c>
      <c r="BZ22" s="141">
        <f t="shared" si="36"/>
        <v>0</v>
      </c>
      <c r="CA22" s="141">
        <f t="shared" si="37"/>
        <v>42077</v>
      </c>
      <c r="CB22" s="141">
        <f t="shared" si="38"/>
        <v>8678</v>
      </c>
      <c r="CC22" s="141">
        <f t="shared" si="39"/>
        <v>28861</v>
      </c>
      <c r="CD22" s="141">
        <f t="shared" si="40"/>
        <v>4538</v>
      </c>
      <c r="CE22" s="141">
        <f t="shared" si="41"/>
        <v>0</v>
      </c>
      <c r="CF22" s="141">
        <f t="shared" si="42"/>
        <v>0</v>
      </c>
      <c r="CG22" s="141">
        <f t="shared" si="43"/>
        <v>0</v>
      </c>
      <c r="CH22" s="141">
        <f t="shared" si="44"/>
        <v>0</v>
      </c>
      <c r="CI22" s="141">
        <f t="shared" si="45"/>
        <v>84966</v>
      </c>
    </row>
    <row r="23" spans="1:87" ht="12" customHeight="1">
      <c r="A23" s="142" t="s">
        <v>123</v>
      </c>
      <c r="B23" s="140" t="s">
        <v>341</v>
      </c>
      <c r="C23" s="142" t="s">
        <v>369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54086</v>
      </c>
      <c r="M23" s="141">
        <f t="shared" si="7"/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f t="shared" si="8"/>
        <v>6488</v>
      </c>
      <c r="S23" s="141">
        <v>1198</v>
      </c>
      <c r="T23" s="141">
        <v>0</v>
      </c>
      <c r="U23" s="141">
        <v>5290</v>
      </c>
      <c r="V23" s="141">
        <v>0</v>
      </c>
      <c r="W23" s="141">
        <f t="shared" si="9"/>
        <v>47598</v>
      </c>
      <c r="X23" s="141">
        <v>46199</v>
      </c>
      <c r="Y23" s="141">
        <v>0</v>
      </c>
      <c r="Z23" s="141">
        <v>1399</v>
      </c>
      <c r="AA23" s="141">
        <v>0</v>
      </c>
      <c r="AB23" s="141">
        <v>59257</v>
      </c>
      <c r="AC23" s="141">
        <v>0</v>
      </c>
      <c r="AD23" s="141">
        <v>0</v>
      </c>
      <c r="AE23" s="141">
        <f t="shared" si="10"/>
        <v>54086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35763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35763</v>
      </c>
      <c r="AZ23" s="141">
        <v>35763</v>
      </c>
      <c r="BA23" s="141">
        <v>0</v>
      </c>
      <c r="BB23" s="141">
        <v>0</v>
      </c>
      <c r="BC23" s="141">
        <v>0</v>
      </c>
      <c r="BD23" s="141">
        <v>85463</v>
      </c>
      <c r="BE23" s="141">
        <v>0</v>
      </c>
      <c r="BF23" s="141">
        <v>0</v>
      </c>
      <c r="BG23" s="141">
        <f t="shared" si="17"/>
        <v>35763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89849</v>
      </c>
      <c r="BQ23" s="141">
        <f t="shared" si="27"/>
        <v>0</v>
      </c>
      <c r="BR23" s="141">
        <f t="shared" si="28"/>
        <v>0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6488</v>
      </c>
      <c r="BW23" s="141">
        <f t="shared" si="33"/>
        <v>1198</v>
      </c>
      <c r="BX23" s="141">
        <f t="shared" si="34"/>
        <v>0</v>
      </c>
      <c r="BY23" s="141">
        <f t="shared" si="35"/>
        <v>5290</v>
      </c>
      <c r="BZ23" s="141">
        <f t="shared" si="36"/>
        <v>0</v>
      </c>
      <c r="CA23" s="141">
        <f t="shared" si="37"/>
        <v>83361</v>
      </c>
      <c r="CB23" s="141">
        <f t="shared" si="38"/>
        <v>81962</v>
      </c>
      <c r="CC23" s="141">
        <f t="shared" si="39"/>
        <v>0</v>
      </c>
      <c r="CD23" s="141">
        <f t="shared" si="40"/>
        <v>1399</v>
      </c>
      <c r="CE23" s="141">
        <f t="shared" si="41"/>
        <v>0</v>
      </c>
      <c r="CF23" s="141">
        <f t="shared" si="42"/>
        <v>144720</v>
      </c>
      <c r="CG23" s="141">
        <f t="shared" si="43"/>
        <v>0</v>
      </c>
      <c r="CH23" s="141">
        <f t="shared" si="44"/>
        <v>0</v>
      </c>
      <c r="CI23" s="141">
        <f t="shared" si="45"/>
        <v>89849</v>
      </c>
    </row>
    <row r="24" spans="1:87" ht="12" customHeight="1">
      <c r="A24" s="142" t="s">
        <v>123</v>
      </c>
      <c r="B24" s="140" t="s">
        <v>342</v>
      </c>
      <c r="C24" s="142" t="s">
        <v>370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66816</v>
      </c>
      <c r="M24" s="141">
        <f t="shared" si="7"/>
        <v>16472</v>
      </c>
      <c r="N24" s="141">
        <v>16472</v>
      </c>
      <c r="O24" s="141">
        <v>0</v>
      </c>
      <c r="P24" s="141">
        <v>0</v>
      </c>
      <c r="Q24" s="141">
        <v>0</v>
      </c>
      <c r="R24" s="141">
        <f t="shared" si="8"/>
        <v>13502</v>
      </c>
      <c r="S24" s="141">
        <v>13502</v>
      </c>
      <c r="T24" s="141">
        <v>0</v>
      </c>
      <c r="U24" s="141">
        <v>0</v>
      </c>
      <c r="V24" s="141">
        <v>0</v>
      </c>
      <c r="W24" s="141">
        <f t="shared" si="9"/>
        <v>36842</v>
      </c>
      <c r="X24" s="141">
        <v>36842</v>
      </c>
      <c r="Y24" s="141">
        <v>0</v>
      </c>
      <c r="Z24" s="141">
        <v>0</v>
      </c>
      <c r="AA24" s="141">
        <v>0</v>
      </c>
      <c r="AB24" s="141">
        <v>15210</v>
      </c>
      <c r="AC24" s="141">
        <v>0</v>
      </c>
      <c r="AD24" s="141">
        <v>0</v>
      </c>
      <c r="AE24" s="141">
        <f t="shared" si="10"/>
        <v>66816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80811</v>
      </c>
      <c r="AO24" s="141">
        <f t="shared" si="14"/>
        <v>7592</v>
      </c>
      <c r="AP24" s="141">
        <v>7592</v>
      </c>
      <c r="AQ24" s="141">
        <v>0</v>
      </c>
      <c r="AR24" s="141">
        <v>0</v>
      </c>
      <c r="AS24" s="141">
        <v>0</v>
      </c>
      <c r="AT24" s="141">
        <f t="shared" si="15"/>
        <v>34481</v>
      </c>
      <c r="AU24" s="141">
        <v>252</v>
      </c>
      <c r="AV24" s="141">
        <v>34229</v>
      </c>
      <c r="AW24" s="141">
        <v>0</v>
      </c>
      <c r="AX24" s="141">
        <v>0</v>
      </c>
      <c r="AY24" s="141">
        <f t="shared" si="16"/>
        <v>38738</v>
      </c>
      <c r="AZ24" s="141">
        <v>0</v>
      </c>
      <c r="BA24" s="141">
        <v>0</v>
      </c>
      <c r="BB24" s="141">
        <v>38475</v>
      </c>
      <c r="BC24" s="141">
        <v>263</v>
      </c>
      <c r="BD24" s="141">
        <v>0</v>
      </c>
      <c r="BE24" s="141">
        <v>0</v>
      </c>
      <c r="BF24" s="141">
        <v>0</v>
      </c>
      <c r="BG24" s="141">
        <f t="shared" si="17"/>
        <v>80811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147627</v>
      </c>
      <c r="BQ24" s="141">
        <f t="shared" si="27"/>
        <v>24064</v>
      </c>
      <c r="BR24" s="141">
        <f t="shared" si="28"/>
        <v>24064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47983</v>
      </c>
      <c r="BW24" s="141">
        <f t="shared" si="33"/>
        <v>13754</v>
      </c>
      <c r="BX24" s="141">
        <f t="shared" si="34"/>
        <v>34229</v>
      </c>
      <c r="BY24" s="141">
        <f t="shared" si="35"/>
        <v>0</v>
      </c>
      <c r="BZ24" s="141">
        <f t="shared" si="36"/>
        <v>0</v>
      </c>
      <c r="CA24" s="141">
        <f t="shared" si="37"/>
        <v>75580</v>
      </c>
      <c r="CB24" s="141">
        <f t="shared" si="38"/>
        <v>36842</v>
      </c>
      <c r="CC24" s="141">
        <f t="shared" si="39"/>
        <v>0</v>
      </c>
      <c r="CD24" s="141">
        <f t="shared" si="40"/>
        <v>38475</v>
      </c>
      <c r="CE24" s="141">
        <f t="shared" si="41"/>
        <v>263</v>
      </c>
      <c r="CF24" s="141">
        <f t="shared" si="42"/>
        <v>15210</v>
      </c>
      <c r="CG24" s="141">
        <f t="shared" si="43"/>
        <v>0</v>
      </c>
      <c r="CH24" s="141">
        <f t="shared" si="44"/>
        <v>0</v>
      </c>
      <c r="CI24" s="141">
        <f t="shared" si="45"/>
        <v>147627</v>
      </c>
    </row>
    <row r="25" spans="1:87" ht="12" customHeight="1">
      <c r="A25" s="142" t="s">
        <v>123</v>
      </c>
      <c r="B25" s="140" t="s">
        <v>343</v>
      </c>
      <c r="C25" s="142" t="s">
        <v>371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4380</v>
      </c>
      <c r="M25" s="141">
        <f t="shared" si="7"/>
        <v>4380</v>
      </c>
      <c r="N25" s="141">
        <v>0</v>
      </c>
      <c r="O25" s="141">
        <v>4380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17625</v>
      </c>
      <c r="AC25" s="141">
        <v>0</v>
      </c>
      <c r="AD25" s="141">
        <v>23</v>
      </c>
      <c r="AE25" s="141">
        <f t="shared" si="10"/>
        <v>4403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3171</v>
      </c>
      <c r="AO25" s="141">
        <f t="shared" si="14"/>
        <v>3171</v>
      </c>
      <c r="AP25" s="141">
        <v>0</v>
      </c>
      <c r="AQ25" s="141">
        <v>3171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0</v>
      </c>
      <c r="BE25" s="141">
        <v>0</v>
      </c>
      <c r="BF25" s="141">
        <v>3068</v>
      </c>
      <c r="BG25" s="141">
        <f t="shared" si="17"/>
        <v>6239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7551</v>
      </c>
      <c r="BQ25" s="141">
        <f t="shared" si="27"/>
        <v>7551</v>
      </c>
      <c r="BR25" s="141">
        <f t="shared" si="28"/>
        <v>0</v>
      </c>
      <c r="BS25" s="141">
        <f t="shared" si="29"/>
        <v>7551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0</v>
      </c>
      <c r="CB25" s="141">
        <f t="shared" si="38"/>
        <v>0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17625</v>
      </c>
      <c r="CG25" s="141">
        <f t="shared" si="43"/>
        <v>0</v>
      </c>
      <c r="CH25" s="141">
        <f t="shared" si="44"/>
        <v>3091</v>
      </c>
      <c r="CI25" s="141">
        <f t="shared" si="45"/>
        <v>10642</v>
      </c>
    </row>
    <row r="26" spans="1:87" ht="12" customHeight="1">
      <c r="A26" s="142" t="s">
        <v>123</v>
      </c>
      <c r="B26" s="140" t="s">
        <v>344</v>
      </c>
      <c r="C26" s="142" t="s">
        <v>372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25981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25981</v>
      </c>
      <c r="X26" s="141">
        <v>20158</v>
      </c>
      <c r="Y26" s="141">
        <v>0</v>
      </c>
      <c r="Z26" s="141">
        <v>0</v>
      </c>
      <c r="AA26" s="141">
        <v>5823</v>
      </c>
      <c r="AB26" s="141">
        <v>10683</v>
      </c>
      <c r="AC26" s="141">
        <v>0</v>
      </c>
      <c r="AD26" s="141">
        <v>0</v>
      </c>
      <c r="AE26" s="141">
        <f t="shared" si="10"/>
        <v>25981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21366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25981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25981</v>
      </c>
      <c r="CB26" s="141">
        <f t="shared" si="38"/>
        <v>20158</v>
      </c>
      <c r="CC26" s="141">
        <f t="shared" si="39"/>
        <v>0</v>
      </c>
      <c r="CD26" s="141">
        <f t="shared" si="40"/>
        <v>0</v>
      </c>
      <c r="CE26" s="141">
        <f t="shared" si="41"/>
        <v>5823</v>
      </c>
      <c r="CF26" s="141">
        <f t="shared" si="42"/>
        <v>32049</v>
      </c>
      <c r="CG26" s="141">
        <f t="shared" si="43"/>
        <v>0</v>
      </c>
      <c r="CH26" s="141">
        <f t="shared" si="44"/>
        <v>0</v>
      </c>
      <c r="CI26" s="141">
        <f t="shared" si="45"/>
        <v>25981</v>
      </c>
    </row>
    <row r="27" spans="1:87" ht="12" customHeight="1">
      <c r="A27" s="142" t="s">
        <v>123</v>
      </c>
      <c r="B27" s="140" t="s">
        <v>345</v>
      </c>
      <c r="C27" s="142" t="s">
        <v>373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67089</v>
      </c>
      <c r="M27" s="141">
        <f t="shared" si="7"/>
        <v>25312</v>
      </c>
      <c r="N27" s="141">
        <v>25312</v>
      </c>
      <c r="O27" s="141">
        <v>0</v>
      </c>
      <c r="P27" s="141">
        <v>0</v>
      </c>
      <c r="Q27" s="141">
        <v>0</v>
      </c>
      <c r="R27" s="141">
        <f t="shared" si="8"/>
        <v>3513</v>
      </c>
      <c r="S27" s="141">
        <v>3513</v>
      </c>
      <c r="T27" s="141">
        <v>0</v>
      </c>
      <c r="U27" s="141">
        <v>0</v>
      </c>
      <c r="V27" s="141">
        <v>0</v>
      </c>
      <c r="W27" s="141">
        <f t="shared" si="9"/>
        <v>38264</v>
      </c>
      <c r="X27" s="141">
        <v>37310</v>
      </c>
      <c r="Y27" s="141">
        <v>954</v>
      </c>
      <c r="Z27" s="141">
        <v>0</v>
      </c>
      <c r="AA27" s="141">
        <v>0</v>
      </c>
      <c r="AB27" s="141">
        <v>27427</v>
      </c>
      <c r="AC27" s="141">
        <v>0</v>
      </c>
      <c r="AD27" s="141">
        <v>0</v>
      </c>
      <c r="AE27" s="141">
        <f t="shared" si="10"/>
        <v>67089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64577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67089</v>
      </c>
      <c r="BQ27" s="141">
        <f t="shared" si="27"/>
        <v>25312</v>
      </c>
      <c r="BR27" s="141">
        <f t="shared" si="28"/>
        <v>25312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3513</v>
      </c>
      <c r="BW27" s="141">
        <f t="shared" si="33"/>
        <v>3513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38264</v>
      </c>
      <c r="CB27" s="141">
        <f t="shared" si="38"/>
        <v>37310</v>
      </c>
      <c r="CC27" s="141">
        <f t="shared" si="39"/>
        <v>954</v>
      </c>
      <c r="CD27" s="141">
        <f t="shared" si="40"/>
        <v>0</v>
      </c>
      <c r="CE27" s="141">
        <f t="shared" si="41"/>
        <v>0</v>
      </c>
      <c r="CF27" s="141">
        <f t="shared" si="42"/>
        <v>92004</v>
      </c>
      <c r="CG27" s="141">
        <f t="shared" si="43"/>
        <v>0</v>
      </c>
      <c r="CH27" s="141">
        <f t="shared" si="44"/>
        <v>0</v>
      </c>
      <c r="CI27" s="141">
        <f t="shared" si="45"/>
        <v>67089</v>
      </c>
    </row>
    <row r="28" spans="1:87" ht="12" customHeight="1">
      <c r="A28" s="142" t="s">
        <v>123</v>
      </c>
      <c r="B28" s="140" t="s">
        <v>346</v>
      </c>
      <c r="C28" s="142" t="s">
        <v>374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11972</v>
      </c>
      <c r="M28" s="141">
        <f t="shared" si="7"/>
        <v>11879</v>
      </c>
      <c r="N28" s="141">
        <v>11879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93</v>
      </c>
      <c r="X28" s="141">
        <v>0</v>
      </c>
      <c r="Y28" s="141">
        <v>93</v>
      </c>
      <c r="Z28" s="141">
        <v>0</v>
      </c>
      <c r="AA28" s="141">
        <v>0</v>
      </c>
      <c r="AB28" s="141">
        <v>15799</v>
      </c>
      <c r="AC28" s="141">
        <v>0</v>
      </c>
      <c r="AD28" s="141">
        <v>107233</v>
      </c>
      <c r="AE28" s="141">
        <f t="shared" si="10"/>
        <v>119205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5553</v>
      </c>
      <c r="AO28" s="141">
        <f t="shared" si="14"/>
        <v>5553</v>
      </c>
      <c r="AP28" s="141">
        <v>5553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51699</v>
      </c>
      <c r="BE28" s="141">
        <v>0</v>
      </c>
      <c r="BF28" s="141">
        <v>0</v>
      </c>
      <c r="BG28" s="141">
        <f t="shared" si="17"/>
        <v>5553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17525</v>
      </c>
      <c r="BQ28" s="141">
        <f t="shared" si="27"/>
        <v>17432</v>
      </c>
      <c r="BR28" s="141">
        <f t="shared" si="28"/>
        <v>17432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93</v>
      </c>
      <c r="CB28" s="141">
        <f t="shared" si="38"/>
        <v>0</v>
      </c>
      <c r="CC28" s="141">
        <f t="shared" si="39"/>
        <v>93</v>
      </c>
      <c r="CD28" s="141">
        <f t="shared" si="40"/>
        <v>0</v>
      </c>
      <c r="CE28" s="141">
        <f t="shared" si="41"/>
        <v>0</v>
      </c>
      <c r="CF28" s="141">
        <f t="shared" si="42"/>
        <v>67498</v>
      </c>
      <c r="CG28" s="141">
        <f t="shared" si="43"/>
        <v>0</v>
      </c>
      <c r="CH28" s="141">
        <f t="shared" si="44"/>
        <v>107233</v>
      </c>
      <c r="CI28" s="141">
        <f t="shared" si="45"/>
        <v>124758</v>
      </c>
    </row>
    <row r="29" spans="1:87" ht="12" customHeight="1">
      <c r="A29" s="142" t="s">
        <v>123</v>
      </c>
      <c r="B29" s="140" t="s">
        <v>347</v>
      </c>
      <c r="C29" s="142" t="s">
        <v>375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15912</v>
      </c>
      <c r="L29" s="141">
        <f t="shared" si="6"/>
        <v>89641</v>
      </c>
      <c r="M29" s="141">
        <f t="shared" si="7"/>
        <v>726</v>
      </c>
      <c r="N29" s="141">
        <v>726</v>
      </c>
      <c r="O29" s="141">
        <v>0</v>
      </c>
      <c r="P29" s="141">
        <v>0</v>
      </c>
      <c r="Q29" s="141">
        <v>0</v>
      </c>
      <c r="R29" s="141">
        <f t="shared" si="8"/>
        <v>4744</v>
      </c>
      <c r="S29" s="141">
        <v>2001</v>
      </c>
      <c r="T29" s="141">
        <v>2743</v>
      </c>
      <c r="U29" s="141">
        <v>0</v>
      </c>
      <c r="V29" s="141">
        <v>1532</v>
      </c>
      <c r="W29" s="141">
        <f t="shared" si="9"/>
        <v>82639</v>
      </c>
      <c r="X29" s="141">
        <v>33976</v>
      </c>
      <c r="Y29" s="141">
        <v>27607</v>
      </c>
      <c r="Z29" s="141">
        <v>21056</v>
      </c>
      <c r="AA29" s="141">
        <v>0</v>
      </c>
      <c r="AB29" s="141">
        <v>64051</v>
      </c>
      <c r="AC29" s="141">
        <v>0</v>
      </c>
      <c r="AD29" s="141">
        <v>0</v>
      </c>
      <c r="AE29" s="141">
        <f t="shared" si="10"/>
        <v>89641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55688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23751</v>
      </c>
      <c r="AU29" s="141">
        <v>0</v>
      </c>
      <c r="AV29" s="141">
        <v>23751</v>
      </c>
      <c r="AW29" s="141">
        <v>0</v>
      </c>
      <c r="AX29" s="141">
        <v>0</v>
      </c>
      <c r="AY29" s="141">
        <f t="shared" si="16"/>
        <v>31937</v>
      </c>
      <c r="AZ29" s="141">
        <v>0</v>
      </c>
      <c r="BA29" s="141">
        <v>31937</v>
      </c>
      <c r="BB29" s="141">
        <v>0</v>
      </c>
      <c r="BC29" s="141">
        <v>0</v>
      </c>
      <c r="BD29" s="141">
        <v>0</v>
      </c>
      <c r="BE29" s="141">
        <v>0</v>
      </c>
      <c r="BF29" s="141">
        <v>0</v>
      </c>
      <c r="BG29" s="141">
        <f t="shared" si="17"/>
        <v>55688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15912</v>
      </c>
      <c r="BP29" s="141">
        <f t="shared" si="26"/>
        <v>145329</v>
      </c>
      <c r="BQ29" s="141">
        <f t="shared" si="27"/>
        <v>726</v>
      </c>
      <c r="BR29" s="141">
        <f t="shared" si="28"/>
        <v>726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28495</v>
      </c>
      <c r="BW29" s="141">
        <f t="shared" si="33"/>
        <v>2001</v>
      </c>
      <c r="BX29" s="141">
        <f t="shared" si="34"/>
        <v>26494</v>
      </c>
      <c r="BY29" s="141">
        <f t="shared" si="35"/>
        <v>0</v>
      </c>
      <c r="BZ29" s="141">
        <f t="shared" si="36"/>
        <v>1532</v>
      </c>
      <c r="CA29" s="141">
        <f t="shared" si="37"/>
        <v>114576</v>
      </c>
      <c r="CB29" s="141">
        <f t="shared" si="38"/>
        <v>33976</v>
      </c>
      <c r="CC29" s="141">
        <f t="shared" si="39"/>
        <v>59544</v>
      </c>
      <c r="CD29" s="141">
        <f t="shared" si="40"/>
        <v>21056</v>
      </c>
      <c r="CE29" s="141">
        <f t="shared" si="41"/>
        <v>0</v>
      </c>
      <c r="CF29" s="141">
        <f t="shared" si="42"/>
        <v>64051</v>
      </c>
      <c r="CG29" s="141">
        <f t="shared" si="43"/>
        <v>0</v>
      </c>
      <c r="CH29" s="141">
        <f t="shared" si="44"/>
        <v>0</v>
      </c>
      <c r="CI29" s="141">
        <f t="shared" si="45"/>
        <v>145329</v>
      </c>
    </row>
    <row r="30" spans="1:87" ht="12" customHeight="1">
      <c r="A30" s="142" t="s">
        <v>123</v>
      </c>
      <c r="B30" s="140" t="s">
        <v>348</v>
      </c>
      <c r="C30" s="142" t="s">
        <v>376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2927</v>
      </c>
      <c r="L30" s="141">
        <f t="shared" si="6"/>
        <v>16691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16691</v>
      </c>
      <c r="X30" s="141">
        <v>15791</v>
      </c>
      <c r="Y30" s="141">
        <v>900</v>
      </c>
      <c r="Z30" s="141">
        <v>0</v>
      </c>
      <c r="AA30" s="141">
        <v>0</v>
      </c>
      <c r="AB30" s="141">
        <v>18263</v>
      </c>
      <c r="AC30" s="141">
        <v>0</v>
      </c>
      <c r="AD30" s="141">
        <v>0</v>
      </c>
      <c r="AE30" s="141">
        <f t="shared" si="10"/>
        <v>16691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10054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10054</v>
      </c>
      <c r="AZ30" s="141">
        <v>0</v>
      </c>
      <c r="BA30" s="141">
        <v>0</v>
      </c>
      <c r="BB30" s="141">
        <v>0</v>
      </c>
      <c r="BC30" s="141">
        <v>10054</v>
      </c>
      <c r="BD30" s="141">
        <v>15159</v>
      </c>
      <c r="BE30" s="141">
        <v>0</v>
      </c>
      <c r="BF30" s="141">
        <v>0</v>
      </c>
      <c r="BG30" s="141">
        <f t="shared" si="17"/>
        <v>10054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2927</v>
      </c>
      <c r="BP30" s="141">
        <f t="shared" si="26"/>
        <v>26745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26745</v>
      </c>
      <c r="CB30" s="141">
        <f t="shared" si="38"/>
        <v>15791</v>
      </c>
      <c r="CC30" s="141">
        <f t="shared" si="39"/>
        <v>900</v>
      </c>
      <c r="CD30" s="141">
        <f t="shared" si="40"/>
        <v>0</v>
      </c>
      <c r="CE30" s="141">
        <f t="shared" si="41"/>
        <v>10054</v>
      </c>
      <c r="CF30" s="141">
        <f t="shared" si="42"/>
        <v>33422</v>
      </c>
      <c r="CG30" s="141">
        <f t="shared" si="43"/>
        <v>0</v>
      </c>
      <c r="CH30" s="141">
        <f t="shared" si="44"/>
        <v>0</v>
      </c>
      <c r="CI30" s="141">
        <f t="shared" si="45"/>
        <v>26745</v>
      </c>
    </row>
    <row r="31" spans="1:87" ht="12" customHeight="1">
      <c r="A31" s="142" t="s">
        <v>123</v>
      </c>
      <c r="B31" s="140" t="s">
        <v>349</v>
      </c>
      <c r="C31" s="142" t="s">
        <v>377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3247</v>
      </c>
      <c r="L31" s="141">
        <f t="shared" si="6"/>
        <v>26561</v>
      </c>
      <c r="M31" s="141">
        <f t="shared" si="7"/>
        <v>292</v>
      </c>
      <c r="N31" s="141">
        <v>292</v>
      </c>
      <c r="O31" s="141">
        <v>0</v>
      </c>
      <c r="P31" s="141">
        <v>0</v>
      </c>
      <c r="Q31" s="141">
        <v>0</v>
      </c>
      <c r="R31" s="141">
        <f t="shared" si="8"/>
        <v>774</v>
      </c>
      <c r="S31" s="141">
        <v>0</v>
      </c>
      <c r="T31" s="141">
        <v>774</v>
      </c>
      <c r="U31" s="141">
        <v>0</v>
      </c>
      <c r="V31" s="141">
        <v>0</v>
      </c>
      <c r="W31" s="141">
        <f t="shared" si="9"/>
        <v>25495</v>
      </c>
      <c r="X31" s="141">
        <v>17766</v>
      </c>
      <c r="Y31" s="141">
        <v>7729</v>
      </c>
      <c r="Z31" s="141">
        <v>0</v>
      </c>
      <c r="AA31" s="141">
        <v>0</v>
      </c>
      <c r="AB31" s="141">
        <v>19064</v>
      </c>
      <c r="AC31" s="141">
        <v>0</v>
      </c>
      <c r="AD31" s="141">
        <v>0</v>
      </c>
      <c r="AE31" s="141">
        <f t="shared" si="10"/>
        <v>26561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4540</v>
      </c>
      <c r="AO31" s="141">
        <f t="shared" si="14"/>
        <v>16</v>
      </c>
      <c r="AP31" s="141">
        <v>16</v>
      </c>
      <c r="AQ31" s="141">
        <v>0</v>
      </c>
      <c r="AR31" s="141">
        <v>0</v>
      </c>
      <c r="AS31" s="141">
        <v>0</v>
      </c>
      <c r="AT31" s="141">
        <f t="shared" si="15"/>
        <v>56</v>
      </c>
      <c r="AU31" s="141">
        <v>0</v>
      </c>
      <c r="AV31" s="141">
        <v>56</v>
      </c>
      <c r="AW31" s="141">
        <v>0</v>
      </c>
      <c r="AX31" s="141">
        <v>0</v>
      </c>
      <c r="AY31" s="141">
        <f t="shared" si="16"/>
        <v>4468</v>
      </c>
      <c r="AZ31" s="141">
        <v>4468</v>
      </c>
      <c r="BA31" s="141">
        <v>0</v>
      </c>
      <c r="BB31" s="141">
        <v>0</v>
      </c>
      <c r="BC31" s="141">
        <v>0</v>
      </c>
      <c r="BD31" s="141">
        <v>17402</v>
      </c>
      <c r="BE31" s="141">
        <v>0</v>
      </c>
      <c r="BF31" s="141">
        <v>0</v>
      </c>
      <c r="BG31" s="141">
        <f t="shared" si="17"/>
        <v>4540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3247</v>
      </c>
      <c r="BP31" s="141">
        <f t="shared" si="26"/>
        <v>31101</v>
      </c>
      <c r="BQ31" s="141">
        <f t="shared" si="27"/>
        <v>308</v>
      </c>
      <c r="BR31" s="141">
        <f t="shared" si="28"/>
        <v>308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830</v>
      </c>
      <c r="BW31" s="141">
        <f t="shared" si="33"/>
        <v>0</v>
      </c>
      <c r="BX31" s="141">
        <f t="shared" si="34"/>
        <v>830</v>
      </c>
      <c r="BY31" s="141">
        <f t="shared" si="35"/>
        <v>0</v>
      </c>
      <c r="BZ31" s="141">
        <f t="shared" si="36"/>
        <v>0</v>
      </c>
      <c r="CA31" s="141">
        <f t="shared" si="37"/>
        <v>29963</v>
      </c>
      <c r="CB31" s="141">
        <f t="shared" si="38"/>
        <v>22234</v>
      </c>
      <c r="CC31" s="141">
        <f t="shared" si="39"/>
        <v>7729</v>
      </c>
      <c r="CD31" s="141">
        <f t="shared" si="40"/>
        <v>0</v>
      </c>
      <c r="CE31" s="141">
        <f t="shared" si="41"/>
        <v>0</v>
      </c>
      <c r="CF31" s="141">
        <f t="shared" si="42"/>
        <v>36466</v>
      </c>
      <c r="CG31" s="141">
        <f t="shared" si="43"/>
        <v>0</v>
      </c>
      <c r="CH31" s="141">
        <f t="shared" si="44"/>
        <v>0</v>
      </c>
      <c r="CI31" s="141">
        <f t="shared" si="45"/>
        <v>31101</v>
      </c>
    </row>
    <row r="32" spans="1:87" ht="12" customHeight="1">
      <c r="A32" s="142" t="s">
        <v>123</v>
      </c>
      <c r="B32" s="140" t="s">
        <v>350</v>
      </c>
      <c r="C32" s="142" t="s">
        <v>378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8535</v>
      </c>
      <c r="L32" s="141">
        <f t="shared" si="6"/>
        <v>52775</v>
      </c>
      <c r="M32" s="141">
        <f t="shared" si="7"/>
        <v>7251</v>
      </c>
      <c r="N32" s="141">
        <v>4776</v>
      </c>
      <c r="O32" s="141">
        <v>1303</v>
      </c>
      <c r="P32" s="141">
        <v>1172</v>
      </c>
      <c r="Q32" s="141">
        <v>0</v>
      </c>
      <c r="R32" s="141">
        <f t="shared" si="8"/>
        <v>2018</v>
      </c>
      <c r="S32" s="141">
        <v>177</v>
      </c>
      <c r="T32" s="141">
        <v>853</v>
      </c>
      <c r="U32" s="141">
        <v>988</v>
      </c>
      <c r="V32" s="141">
        <v>0</v>
      </c>
      <c r="W32" s="141">
        <f t="shared" si="9"/>
        <v>43506</v>
      </c>
      <c r="X32" s="141">
        <v>38892</v>
      </c>
      <c r="Y32" s="141">
        <v>512</v>
      </c>
      <c r="Z32" s="141">
        <v>4102</v>
      </c>
      <c r="AA32" s="141">
        <v>0</v>
      </c>
      <c r="AB32" s="141">
        <v>22064</v>
      </c>
      <c r="AC32" s="141">
        <v>0</v>
      </c>
      <c r="AD32" s="141">
        <v>0</v>
      </c>
      <c r="AE32" s="141">
        <f t="shared" si="10"/>
        <v>52775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38939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8535</v>
      </c>
      <c r="BP32" s="141">
        <f t="shared" si="26"/>
        <v>52775</v>
      </c>
      <c r="BQ32" s="141">
        <f t="shared" si="27"/>
        <v>7251</v>
      </c>
      <c r="BR32" s="141">
        <f t="shared" si="28"/>
        <v>4776</v>
      </c>
      <c r="BS32" s="141">
        <f t="shared" si="29"/>
        <v>1303</v>
      </c>
      <c r="BT32" s="141">
        <f t="shared" si="30"/>
        <v>1172</v>
      </c>
      <c r="BU32" s="141">
        <f t="shared" si="31"/>
        <v>0</v>
      </c>
      <c r="BV32" s="141">
        <f t="shared" si="32"/>
        <v>2018</v>
      </c>
      <c r="BW32" s="141">
        <f t="shared" si="33"/>
        <v>177</v>
      </c>
      <c r="BX32" s="141">
        <f t="shared" si="34"/>
        <v>853</v>
      </c>
      <c r="BY32" s="141">
        <f t="shared" si="35"/>
        <v>988</v>
      </c>
      <c r="BZ32" s="141">
        <f t="shared" si="36"/>
        <v>0</v>
      </c>
      <c r="CA32" s="141">
        <f t="shared" si="37"/>
        <v>43506</v>
      </c>
      <c r="CB32" s="141">
        <f t="shared" si="38"/>
        <v>38892</v>
      </c>
      <c r="CC32" s="141">
        <f t="shared" si="39"/>
        <v>512</v>
      </c>
      <c r="CD32" s="141">
        <f t="shared" si="40"/>
        <v>4102</v>
      </c>
      <c r="CE32" s="141">
        <f t="shared" si="41"/>
        <v>0</v>
      </c>
      <c r="CF32" s="141">
        <f t="shared" si="42"/>
        <v>61003</v>
      </c>
      <c r="CG32" s="141">
        <f t="shared" si="43"/>
        <v>0</v>
      </c>
      <c r="CH32" s="141">
        <f t="shared" si="44"/>
        <v>0</v>
      </c>
      <c r="CI32" s="141">
        <f t="shared" si="45"/>
        <v>52775</v>
      </c>
    </row>
    <row r="33" spans="1:87" ht="12" customHeight="1">
      <c r="A33" s="142" t="s">
        <v>123</v>
      </c>
      <c r="B33" s="140" t="s">
        <v>351</v>
      </c>
      <c r="C33" s="142" t="s">
        <v>379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0</v>
      </c>
      <c r="M33" s="141">
        <f t="shared" si="7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8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9"/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114645</v>
      </c>
      <c r="AC33" s="141">
        <v>0</v>
      </c>
      <c r="AD33" s="141">
        <v>0</v>
      </c>
      <c r="AE33" s="141">
        <f t="shared" si="10"/>
        <v>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43213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0</v>
      </c>
      <c r="BQ33" s="141">
        <f t="shared" si="27"/>
        <v>0</v>
      </c>
      <c r="BR33" s="141">
        <f t="shared" si="28"/>
        <v>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0</v>
      </c>
      <c r="BW33" s="141">
        <f t="shared" si="33"/>
        <v>0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0</v>
      </c>
      <c r="CB33" s="141">
        <f t="shared" si="38"/>
        <v>0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157858</v>
      </c>
      <c r="CG33" s="141">
        <f t="shared" si="43"/>
        <v>0</v>
      </c>
      <c r="CH33" s="141">
        <f t="shared" si="44"/>
        <v>0</v>
      </c>
      <c r="CI33" s="141">
        <f t="shared" si="45"/>
        <v>0</v>
      </c>
    </row>
    <row r="34" spans="1:87" ht="12" customHeight="1">
      <c r="A34" s="142" t="s">
        <v>123</v>
      </c>
      <c r="B34" s="140" t="s">
        <v>352</v>
      </c>
      <c r="C34" s="142" t="s">
        <v>380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0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47756</v>
      </c>
      <c r="AC34" s="141">
        <v>0</v>
      </c>
      <c r="AD34" s="141">
        <v>0</v>
      </c>
      <c r="AE34" s="141">
        <f t="shared" si="10"/>
        <v>0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18001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0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0</v>
      </c>
      <c r="CB34" s="141">
        <f t="shared" si="38"/>
        <v>0</v>
      </c>
      <c r="CC34" s="141">
        <f t="shared" si="39"/>
        <v>0</v>
      </c>
      <c r="CD34" s="141">
        <f t="shared" si="40"/>
        <v>0</v>
      </c>
      <c r="CE34" s="141">
        <f t="shared" si="41"/>
        <v>0</v>
      </c>
      <c r="CF34" s="141">
        <f t="shared" si="42"/>
        <v>65757</v>
      </c>
      <c r="CG34" s="141">
        <f t="shared" si="43"/>
        <v>0</v>
      </c>
      <c r="CH34" s="141">
        <f t="shared" si="44"/>
        <v>0</v>
      </c>
      <c r="CI34" s="141">
        <f t="shared" si="45"/>
        <v>0</v>
      </c>
    </row>
    <row r="35" spans="1:87" ht="12" customHeight="1">
      <c r="A35" s="142" t="s">
        <v>123</v>
      </c>
      <c r="B35" s="140" t="s">
        <v>353</v>
      </c>
      <c r="C35" s="142" t="s">
        <v>381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0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46234</v>
      </c>
      <c r="AC35" s="141">
        <v>0</v>
      </c>
      <c r="AD35" s="141">
        <v>0</v>
      </c>
      <c r="AE35" s="141">
        <f t="shared" si="10"/>
        <v>0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17427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0</v>
      </c>
      <c r="BQ35" s="141">
        <f t="shared" si="27"/>
        <v>0</v>
      </c>
      <c r="BR35" s="141">
        <f t="shared" si="28"/>
        <v>0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0</v>
      </c>
      <c r="BW35" s="141">
        <f t="shared" si="33"/>
        <v>0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0</v>
      </c>
      <c r="CB35" s="141">
        <f t="shared" si="38"/>
        <v>0</v>
      </c>
      <c r="CC35" s="141">
        <f t="shared" si="39"/>
        <v>0</v>
      </c>
      <c r="CD35" s="141">
        <f t="shared" si="40"/>
        <v>0</v>
      </c>
      <c r="CE35" s="141">
        <f t="shared" si="41"/>
        <v>0</v>
      </c>
      <c r="CF35" s="141">
        <f t="shared" si="42"/>
        <v>63661</v>
      </c>
      <c r="CG35" s="141">
        <f t="shared" si="43"/>
        <v>0</v>
      </c>
      <c r="CH35" s="141">
        <f t="shared" si="44"/>
        <v>0</v>
      </c>
      <c r="CI35" s="141">
        <f t="shared" si="45"/>
        <v>0</v>
      </c>
    </row>
    <row r="36" spans="1:87" ht="12" customHeight="1">
      <c r="A36" s="142" t="s">
        <v>123</v>
      </c>
      <c r="B36" s="140" t="s">
        <v>384</v>
      </c>
      <c r="C36" s="142" t="s">
        <v>395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/>
      <c r="L36" s="141">
        <f t="shared" si="6"/>
        <v>0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0</v>
      </c>
      <c r="X36" s="141">
        <v>0</v>
      </c>
      <c r="Y36" s="141">
        <v>0</v>
      </c>
      <c r="Z36" s="141">
        <v>0</v>
      </c>
      <c r="AA36" s="141">
        <v>0</v>
      </c>
      <c r="AB36" s="141"/>
      <c r="AC36" s="141">
        <v>0</v>
      </c>
      <c r="AD36" s="141">
        <v>0</v>
      </c>
      <c r="AE36" s="141">
        <f t="shared" si="10"/>
        <v>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/>
      <c r="AN36" s="141">
        <f t="shared" si="13"/>
        <v>105087</v>
      </c>
      <c r="AO36" s="141">
        <f t="shared" si="14"/>
        <v>30579</v>
      </c>
      <c r="AP36" s="141">
        <v>21926</v>
      </c>
      <c r="AQ36" s="141">
        <v>0</v>
      </c>
      <c r="AR36" s="141">
        <v>8653</v>
      </c>
      <c r="AS36" s="141">
        <v>0</v>
      </c>
      <c r="AT36" s="141">
        <f t="shared" si="15"/>
        <v>53884</v>
      </c>
      <c r="AU36" s="141">
        <v>0</v>
      </c>
      <c r="AV36" s="141">
        <v>53884</v>
      </c>
      <c r="AW36" s="141">
        <v>0</v>
      </c>
      <c r="AX36" s="141">
        <v>0</v>
      </c>
      <c r="AY36" s="141">
        <f t="shared" si="16"/>
        <v>20624</v>
      </c>
      <c r="AZ36" s="141">
        <v>0</v>
      </c>
      <c r="BA36" s="141">
        <v>20624</v>
      </c>
      <c r="BB36" s="141">
        <v>0</v>
      </c>
      <c r="BC36" s="141">
        <v>0</v>
      </c>
      <c r="BD36" s="141"/>
      <c r="BE36" s="141">
        <v>0</v>
      </c>
      <c r="BF36" s="141">
        <v>8240</v>
      </c>
      <c r="BG36" s="141">
        <f t="shared" si="17"/>
        <v>113327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105087</v>
      </c>
      <c r="BQ36" s="141">
        <f t="shared" si="27"/>
        <v>30579</v>
      </c>
      <c r="BR36" s="141">
        <f t="shared" si="28"/>
        <v>21926</v>
      </c>
      <c r="BS36" s="141">
        <f t="shared" si="29"/>
        <v>0</v>
      </c>
      <c r="BT36" s="141">
        <f t="shared" si="30"/>
        <v>8653</v>
      </c>
      <c r="BU36" s="141">
        <f t="shared" si="31"/>
        <v>0</v>
      </c>
      <c r="BV36" s="141">
        <f t="shared" si="32"/>
        <v>53884</v>
      </c>
      <c r="BW36" s="141">
        <f t="shared" si="33"/>
        <v>0</v>
      </c>
      <c r="BX36" s="141">
        <f t="shared" si="34"/>
        <v>53884</v>
      </c>
      <c r="BY36" s="141">
        <f t="shared" si="35"/>
        <v>0</v>
      </c>
      <c r="BZ36" s="141">
        <f t="shared" si="36"/>
        <v>0</v>
      </c>
      <c r="CA36" s="141">
        <f t="shared" si="37"/>
        <v>20624</v>
      </c>
      <c r="CB36" s="141">
        <f t="shared" si="38"/>
        <v>0</v>
      </c>
      <c r="CC36" s="141">
        <f t="shared" si="39"/>
        <v>20624</v>
      </c>
      <c r="CD36" s="141">
        <f t="shared" si="40"/>
        <v>0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8240</v>
      </c>
      <c r="CI36" s="141">
        <f t="shared" si="45"/>
        <v>113327</v>
      </c>
    </row>
    <row r="37" spans="1:87" ht="12" customHeight="1">
      <c r="A37" s="142" t="s">
        <v>123</v>
      </c>
      <c r="B37" s="140" t="s">
        <v>385</v>
      </c>
      <c r="C37" s="142" t="s">
        <v>396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/>
      <c r="L37" s="141">
        <f t="shared" si="6"/>
        <v>0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0</v>
      </c>
      <c r="X37" s="141">
        <v>0</v>
      </c>
      <c r="Y37" s="141">
        <v>0</v>
      </c>
      <c r="Z37" s="141">
        <v>0</v>
      </c>
      <c r="AA37" s="141">
        <v>0</v>
      </c>
      <c r="AB37" s="141"/>
      <c r="AC37" s="141">
        <v>0</v>
      </c>
      <c r="AD37" s="141">
        <v>0</v>
      </c>
      <c r="AE37" s="141">
        <f t="shared" si="10"/>
        <v>0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118097</v>
      </c>
      <c r="AO37" s="141">
        <f t="shared" si="14"/>
        <v>27930</v>
      </c>
      <c r="AP37" s="141">
        <v>10476</v>
      </c>
      <c r="AQ37" s="141">
        <v>0</v>
      </c>
      <c r="AR37" s="141">
        <v>17454</v>
      </c>
      <c r="AS37" s="141">
        <v>0</v>
      </c>
      <c r="AT37" s="141">
        <f t="shared" si="15"/>
        <v>50459</v>
      </c>
      <c r="AU37" s="141">
        <v>0</v>
      </c>
      <c r="AV37" s="141">
        <v>50459</v>
      </c>
      <c r="AW37" s="141">
        <v>0</v>
      </c>
      <c r="AX37" s="141">
        <v>0</v>
      </c>
      <c r="AY37" s="141">
        <f t="shared" si="16"/>
        <v>39708</v>
      </c>
      <c r="AZ37" s="141">
        <v>0</v>
      </c>
      <c r="BA37" s="141">
        <v>28078</v>
      </c>
      <c r="BB37" s="141">
        <v>0</v>
      </c>
      <c r="BC37" s="141">
        <v>11630</v>
      </c>
      <c r="BD37" s="141"/>
      <c r="BE37" s="141">
        <v>0</v>
      </c>
      <c r="BF37" s="141">
        <v>0</v>
      </c>
      <c r="BG37" s="141">
        <f t="shared" si="17"/>
        <v>118097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118097</v>
      </c>
      <c r="BQ37" s="141">
        <f t="shared" si="27"/>
        <v>27930</v>
      </c>
      <c r="BR37" s="141">
        <f t="shared" si="28"/>
        <v>10476</v>
      </c>
      <c r="BS37" s="141">
        <f t="shared" si="29"/>
        <v>0</v>
      </c>
      <c r="BT37" s="141">
        <f t="shared" si="30"/>
        <v>17454</v>
      </c>
      <c r="BU37" s="141">
        <f t="shared" si="31"/>
        <v>0</v>
      </c>
      <c r="BV37" s="141">
        <f t="shared" si="32"/>
        <v>50459</v>
      </c>
      <c r="BW37" s="141">
        <f t="shared" si="33"/>
        <v>0</v>
      </c>
      <c r="BX37" s="141">
        <f t="shared" si="34"/>
        <v>50459</v>
      </c>
      <c r="BY37" s="141">
        <f t="shared" si="35"/>
        <v>0</v>
      </c>
      <c r="BZ37" s="141">
        <f t="shared" si="36"/>
        <v>0</v>
      </c>
      <c r="CA37" s="141">
        <f t="shared" si="37"/>
        <v>39708</v>
      </c>
      <c r="CB37" s="141">
        <f t="shared" si="38"/>
        <v>0</v>
      </c>
      <c r="CC37" s="141">
        <f t="shared" si="39"/>
        <v>28078</v>
      </c>
      <c r="CD37" s="141">
        <f t="shared" si="40"/>
        <v>0</v>
      </c>
      <c r="CE37" s="141">
        <f t="shared" si="41"/>
        <v>11630</v>
      </c>
      <c r="CF37" s="141">
        <f t="shared" si="42"/>
        <v>0</v>
      </c>
      <c r="CG37" s="141">
        <f t="shared" si="43"/>
        <v>0</v>
      </c>
      <c r="CH37" s="141">
        <f t="shared" si="44"/>
        <v>0</v>
      </c>
      <c r="CI37" s="141">
        <f t="shared" si="45"/>
        <v>118097</v>
      </c>
    </row>
    <row r="38" spans="1:87" ht="12" customHeight="1">
      <c r="A38" s="142" t="s">
        <v>123</v>
      </c>
      <c r="B38" s="140" t="s">
        <v>386</v>
      </c>
      <c r="C38" s="142" t="s">
        <v>397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/>
      <c r="L38" s="141">
        <f t="shared" si="6"/>
        <v>124119</v>
      </c>
      <c r="M38" s="141">
        <f t="shared" si="7"/>
        <v>72427</v>
      </c>
      <c r="N38" s="141">
        <v>27160</v>
      </c>
      <c r="O38" s="141">
        <v>0</v>
      </c>
      <c r="P38" s="141">
        <v>45267</v>
      </c>
      <c r="Q38" s="141">
        <v>0</v>
      </c>
      <c r="R38" s="141">
        <f t="shared" si="8"/>
        <v>49125</v>
      </c>
      <c r="S38" s="141">
        <v>0</v>
      </c>
      <c r="T38" s="141">
        <v>49125</v>
      </c>
      <c r="U38" s="141">
        <v>0</v>
      </c>
      <c r="V38" s="141">
        <v>0</v>
      </c>
      <c r="W38" s="141">
        <f t="shared" si="9"/>
        <v>2567</v>
      </c>
      <c r="X38" s="141">
        <v>0</v>
      </c>
      <c r="Y38" s="141">
        <v>0</v>
      </c>
      <c r="Z38" s="141">
        <v>0</v>
      </c>
      <c r="AA38" s="141">
        <v>2567</v>
      </c>
      <c r="AB38" s="141"/>
      <c r="AC38" s="141">
        <v>0</v>
      </c>
      <c r="AD38" s="141">
        <v>17302</v>
      </c>
      <c r="AE38" s="141">
        <f t="shared" si="10"/>
        <v>141421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282011</v>
      </c>
      <c r="AO38" s="141">
        <f t="shared" si="14"/>
        <v>16998</v>
      </c>
      <c r="AP38" s="141">
        <v>16998</v>
      </c>
      <c r="AQ38" s="141">
        <v>0</v>
      </c>
      <c r="AR38" s="141">
        <v>0</v>
      </c>
      <c r="AS38" s="141">
        <v>0</v>
      </c>
      <c r="AT38" s="141">
        <f t="shared" si="15"/>
        <v>99368</v>
      </c>
      <c r="AU38" s="141">
        <v>0</v>
      </c>
      <c r="AV38" s="141">
        <v>99368</v>
      </c>
      <c r="AW38" s="141">
        <v>0</v>
      </c>
      <c r="AX38" s="141">
        <v>0</v>
      </c>
      <c r="AY38" s="141">
        <f t="shared" si="16"/>
        <v>165645</v>
      </c>
      <c r="AZ38" s="141">
        <v>112908</v>
      </c>
      <c r="BA38" s="141">
        <v>0</v>
      </c>
      <c r="BB38" s="141">
        <v>0</v>
      </c>
      <c r="BC38" s="141">
        <v>52737</v>
      </c>
      <c r="BD38" s="141"/>
      <c r="BE38" s="141">
        <v>0</v>
      </c>
      <c r="BF38" s="141">
        <v>28204</v>
      </c>
      <c r="BG38" s="141">
        <f t="shared" si="17"/>
        <v>310215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406130</v>
      </c>
      <c r="BQ38" s="141">
        <f t="shared" si="27"/>
        <v>89425</v>
      </c>
      <c r="BR38" s="141">
        <f t="shared" si="28"/>
        <v>44158</v>
      </c>
      <c r="BS38" s="141">
        <f t="shared" si="29"/>
        <v>0</v>
      </c>
      <c r="BT38" s="141">
        <f t="shared" si="30"/>
        <v>45267</v>
      </c>
      <c r="BU38" s="141">
        <f t="shared" si="31"/>
        <v>0</v>
      </c>
      <c r="BV38" s="141">
        <f t="shared" si="32"/>
        <v>148493</v>
      </c>
      <c r="BW38" s="141">
        <f t="shared" si="33"/>
        <v>0</v>
      </c>
      <c r="BX38" s="141">
        <f t="shared" si="34"/>
        <v>148493</v>
      </c>
      <c r="BY38" s="141">
        <f t="shared" si="35"/>
        <v>0</v>
      </c>
      <c r="BZ38" s="141">
        <f t="shared" si="36"/>
        <v>0</v>
      </c>
      <c r="CA38" s="141">
        <f t="shared" si="37"/>
        <v>168212</v>
      </c>
      <c r="CB38" s="141">
        <f t="shared" si="38"/>
        <v>112908</v>
      </c>
      <c r="CC38" s="141">
        <f t="shared" si="39"/>
        <v>0</v>
      </c>
      <c r="CD38" s="141">
        <f t="shared" si="40"/>
        <v>0</v>
      </c>
      <c r="CE38" s="141">
        <f t="shared" si="41"/>
        <v>55304</v>
      </c>
      <c r="CF38" s="141">
        <f t="shared" si="42"/>
        <v>0</v>
      </c>
      <c r="CG38" s="141">
        <f t="shared" si="43"/>
        <v>0</v>
      </c>
      <c r="CH38" s="141">
        <f t="shared" si="44"/>
        <v>45506</v>
      </c>
      <c r="CI38" s="141">
        <f t="shared" si="45"/>
        <v>451636</v>
      </c>
    </row>
    <row r="39" spans="1:87" ht="12" customHeight="1">
      <c r="A39" s="142" t="s">
        <v>123</v>
      </c>
      <c r="B39" s="140" t="s">
        <v>387</v>
      </c>
      <c r="C39" s="142" t="s">
        <v>398</v>
      </c>
      <c r="D39" s="141">
        <f t="shared" si="4"/>
        <v>29132</v>
      </c>
      <c r="E39" s="141">
        <f t="shared" si="5"/>
        <v>29132</v>
      </c>
      <c r="F39" s="141">
        <v>0</v>
      </c>
      <c r="G39" s="141">
        <v>29132</v>
      </c>
      <c r="H39" s="141">
        <v>0</v>
      </c>
      <c r="I39" s="141">
        <v>0</v>
      </c>
      <c r="J39" s="141">
        <v>0</v>
      </c>
      <c r="K39" s="141"/>
      <c r="L39" s="141">
        <f t="shared" si="6"/>
        <v>201992</v>
      </c>
      <c r="M39" s="141">
        <f t="shared" si="7"/>
        <v>16523</v>
      </c>
      <c r="N39" s="141">
        <v>16523</v>
      </c>
      <c r="O39" s="141">
        <v>0</v>
      </c>
      <c r="P39" s="141">
        <v>0</v>
      </c>
      <c r="Q39" s="141">
        <v>0</v>
      </c>
      <c r="R39" s="141">
        <f t="shared" si="8"/>
        <v>135699</v>
      </c>
      <c r="S39" s="141">
        <v>0</v>
      </c>
      <c r="T39" s="141">
        <v>135699</v>
      </c>
      <c r="U39" s="141">
        <v>0</v>
      </c>
      <c r="V39" s="141">
        <v>0</v>
      </c>
      <c r="W39" s="141">
        <f t="shared" si="9"/>
        <v>49770</v>
      </c>
      <c r="X39" s="141">
        <v>0</v>
      </c>
      <c r="Y39" s="141">
        <v>49770</v>
      </c>
      <c r="Z39" s="141">
        <v>0</v>
      </c>
      <c r="AA39" s="141">
        <v>0</v>
      </c>
      <c r="AB39" s="141"/>
      <c r="AC39" s="141">
        <v>0</v>
      </c>
      <c r="AD39" s="141">
        <v>876</v>
      </c>
      <c r="AE39" s="141">
        <f t="shared" si="10"/>
        <v>232000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134636</v>
      </c>
      <c r="AO39" s="141">
        <f t="shared" si="14"/>
        <v>61564</v>
      </c>
      <c r="AP39" s="141">
        <v>43038</v>
      </c>
      <c r="AQ39" s="141">
        <v>0</v>
      </c>
      <c r="AR39" s="141">
        <v>18526</v>
      </c>
      <c r="AS39" s="141">
        <v>0</v>
      </c>
      <c r="AT39" s="141">
        <f t="shared" si="15"/>
        <v>73072</v>
      </c>
      <c r="AU39" s="141">
        <v>0</v>
      </c>
      <c r="AV39" s="141">
        <v>73072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/>
      <c r="BE39" s="141">
        <v>0</v>
      </c>
      <c r="BF39" s="141">
        <v>4395</v>
      </c>
      <c r="BG39" s="141">
        <f t="shared" si="17"/>
        <v>139031</v>
      </c>
      <c r="BH39" s="141">
        <f t="shared" si="18"/>
        <v>29132</v>
      </c>
      <c r="BI39" s="141">
        <f t="shared" si="19"/>
        <v>29132</v>
      </c>
      <c r="BJ39" s="141">
        <f t="shared" si="20"/>
        <v>0</v>
      </c>
      <c r="BK39" s="141">
        <f t="shared" si="21"/>
        <v>29132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336628</v>
      </c>
      <c r="BQ39" s="141">
        <f t="shared" si="27"/>
        <v>78087</v>
      </c>
      <c r="BR39" s="141">
        <f t="shared" si="28"/>
        <v>59561</v>
      </c>
      <c r="BS39" s="141">
        <f t="shared" si="29"/>
        <v>0</v>
      </c>
      <c r="BT39" s="141">
        <f t="shared" si="30"/>
        <v>18526</v>
      </c>
      <c r="BU39" s="141">
        <f t="shared" si="31"/>
        <v>0</v>
      </c>
      <c r="BV39" s="141">
        <f t="shared" si="32"/>
        <v>208771</v>
      </c>
      <c r="BW39" s="141">
        <f t="shared" si="33"/>
        <v>0</v>
      </c>
      <c r="BX39" s="141">
        <f t="shared" si="34"/>
        <v>208771</v>
      </c>
      <c r="BY39" s="141">
        <f t="shared" si="35"/>
        <v>0</v>
      </c>
      <c r="BZ39" s="141">
        <f t="shared" si="36"/>
        <v>0</v>
      </c>
      <c r="CA39" s="141">
        <f t="shared" si="37"/>
        <v>49770</v>
      </c>
      <c r="CB39" s="141">
        <f t="shared" si="38"/>
        <v>0</v>
      </c>
      <c r="CC39" s="141">
        <f t="shared" si="39"/>
        <v>49770</v>
      </c>
      <c r="CD39" s="141">
        <f t="shared" si="40"/>
        <v>0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5271</v>
      </c>
      <c r="CI39" s="141">
        <f t="shared" si="45"/>
        <v>371031</v>
      </c>
    </row>
    <row r="40" spans="1:87" ht="12" customHeight="1">
      <c r="A40" s="142" t="s">
        <v>123</v>
      </c>
      <c r="B40" s="140" t="s">
        <v>388</v>
      </c>
      <c r="C40" s="142" t="s">
        <v>399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254142</v>
      </c>
      <c r="M40" s="141">
        <f t="shared" si="7"/>
        <v>48944</v>
      </c>
      <c r="N40" s="141">
        <v>48944</v>
      </c>
      <c r="O40" s="141">
        <v>0</v>
      </c>
      <c r="P40" s="141">
        <v>0</v>
      </c>
      <c r="Q40" s="141">
        <v>0</v>
      </c>
      <c r="R40" s="141">
        <f t="shared" si="8"/>
        <v>16555</v>
      </c>
      <c r="S40" s="141">
        <v>7713</v>
      </c>
      <c r="T40" s="141">
        <v>8842</v>
      </c>
      <c r="U40" s="141">
        <v>0</v>
      </c>
      <c r="V40" s="141">
        <v>0</v>
      </c>
      <c r="W40" s="141">
        <f t="shared" si="9"/>
        <v>188643</v>
      </c>
      <c r="X40" s="141">
        <v>117576</v>
      </c>
      <c r="Y40" s="141">
        <v>64747</v>
      </c>
      <c r="Z40" s="141">
        <v>5601</v>
      </c>
      <c r="AA40" s="141">
        <v>719</v>
      </c>
      <c r="AB40" s="141"/>
      <c r="AC40" s="141">
        <v>0</v>
      </c>
      <c r="AD40" s="141">
        <v>0</v>
      </c>
      <c r="AE40" s="141">
        <f t="shared" si="10"/>
        <v>254142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143616</v>
      </c>
      <c r="AO40" s="141">
        <f t="shared" si="14"/>
        <v>39021</v>
      </c>
      <c r="AP40" s="141">
        <v>39021</v>
      </c>
      <c r="AQ40" s="141">
        <v>0</v>
      </c>
      <c r="AR40" s="141">
        <v>0</v>
      </c>
      <c r="AS40" s="141">
        <v>0</v>
      </c>
      <c r="AT40" s="141">
        <f t="shared" si="15"/>
        <v>36677</v>
      </c>
      <c r="AU40" s="141">
        <v>0</v>
      </c>
      <c r="AV40" s="141">
        <v>36677</v>
      </c>
      <c r="AW40" s="141">
        <v>0</v>
      </c>
      <c r="AX40" s="141">
        <v>0</v>
      </c>
      <c r="AY40" s="141">
        <f t="shared" si="16"/>
        <v>67918</v>
      </c>
      <c r="AZ40" s="141">
        <v>62941</v>
      </c>
      <c r="BA40" s="141">
        <v>3539</v>
      </c>
      <c r="BB40" s="141">
        <v>0</v>
      </c>
      <c r="BC40" s="141">
        <v>1438</v>
      </c>
      <c r="BD40" s="141"/>
      <c r="BE40" s="141">
        <v>0</v>
      </c>
      <c r="BF40" s="141">
        <v>0</v>
      </c>
      <c r="BG40" s="141">
        <f t="shared" si="17"/>
        <v>143616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397758</v>
      </c>
      <c r="BQ40" s="141">
        <f t="shared" si="27"/>
        <v>87965</v>
      </c>
      <c r="BR40" s="141">
        <f t="shared" si="28"/>
        <v>87965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53232</v>
      </c>
      <c r="BW40" s="141">
        <f t="shared" si="33"/>
        <v>7713</v>
      </c>
      <c r="BX40" s="141">
        <f t="shared" si="34"/>
        <v>45519</v>
      </c>
      <c r="BY40" s="141">
        <f t="shared" si="35"/>
        <v>0</v>
      </c>
      <c r="BZ40" s="141">
        <f t="shared" si="36"/>
        <v>0</v>
      </c>
      <c r="CA40" s="141">
        <f t="shared" si="37"/>
        <v>256561</v>
      </c>
      <c r="CB40" s="141">
        <f t="shared" si="38"/>
        <v>180517</v>
      </c>
      <c r="CC40" s="141">
        <f t="shared" si="39"/>
        <v>68286</v>
      </c>
      <c r="CD40" s="141">
        <f t="shared" si="40"/>
        <v>5601</v>
      </c>
      <c r="CE40" s="141">
        <f t="shared" si="41"/>
        <v>2157</v>
      </c>
      <c r="CF40" s="141">
        <f t="shared" si="42"/>
        <v>0</v>
      </c>
      <c r="CG40" s="141">
        <f t="shared" si="43"/>
        <v>0</v>
      </c>
      <c r="CH40" s="141">
        <f t="shared" si="44"/>
        <v>0</v>
      </c>
      <c r="CI40" s="141">
        <f t="shared" si="45"/>
        <v>397758</v>
      </c>
    </row>
    <row r="41" spans="1:87" ht="12" customHeight="1">
      <c r="A41" s="142" t="s">
        <v>123</v>
      </c>
      <c r="B41" s="140" t="s">
        <v>389</v>
      </c>
      <c r="C41" s="142" t="s">
        <v>400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/>
      <c r="L41" s="141">
        <f t="shared" si="6"/>
        <v>0</v>
      </c>
      <c r="M41" s="141">
        <f t="shared" si="7"/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/>
      <c r="AC41" s="141">
        <v>0</v>
      </c>
      <c r="AD41" s="141">
        <v>0</v>
      </c>
      <c r="AE41" s="141">
        <f t="shared" si="10"/>
        <v>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74827</v>
      </c>
      <c r="AO41" s="141">
        <f t="shared" si="14"/>
        <v>35094</v>
      </c>
      <c r="AP41" s="141">
        <v>9861</v>
      </c>
      <c r="AQ41" s="141">
        <v>0</v>
      </c>
      <c r="AR41" s="141">
        <v>25233</v>
      </c>
      <c r="AS41" s="141">
        <v>0</v>
      </c>
      <c r="AT41" s="141">
        <f t="shared" si="15"/>
        <v>39402</v>
      </c>
      <c r="AU41" s="141">
        <v>0</v>
      </c>
      <c r="AV41" s="141">
        <v>39402</v>
      </c>
      <c r="AW41" s="141">
        <v>0</v>
      </c>
      <c r="AX41" s="141">
        <v>0</v>
      </c>
      <c r="AY41" s="141">
        <f t="shared" si="16"/>
        <v>331</v>
      </c>
      <c r="AZ41" s="141">
        <v>0</v>
      </c>
      <c r="BA41" s="141">
        <v>331</v>
      </c>
      <c r="BB41" s="141">
        <v>0</v>
      </c>
      <c r="BC41" s="141">
        <v>0</v>
      </c>
      <c r="BD41" s="141"/>
      <c r="BE41" s="141">
        <v>0</v>
      </c>
      <c r="BF41" s="141">
        <v>0</v>
      </c>
      <c r="BG41" s="141">
        <f t="shared" si="17"/>
        <v>74827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74827</v>
      </c>
      <c r="BQ41" s="141">
        <f t="shared" si="27"/>
        <v>35094</v>
      </c>
      <c r="BR41" s="141">
        <f t="shared" si="28"/>
        <v>9861</v>
      </c>
      <c r="BS41" s="141">
        <f t="shared" si="29"/>
        <v>0</v>
      </c>
      <c r="BT41" s="141">
        <f t="shared" si="30"/>
        <v>25233</v>
      </c>
      <c r="BU41" s="141">
        <f t="shared" si="31"/>
        <v>0</v>
      </c>
      <c r="BV41" s="141">
        <f t="shared" si="32"/>
        <v>39402</v>
      </c>
      <c r="BW41" s="141">
        <f t="shared" si="33"/>
        <v>0</v>
      </c>
      <c r="BX41" s="141">
        <f t="shared" si="34"/>
        <v>39402</v>
      </c>
      <c r="BY41" s="141">
        <f t="shared" si="35"/>
        <v>0</v>
      </c>
      <c r="BZ41" s="141">
        <f t="shared" si="36"/>
        <v>0</v>
      </c>
      <c r="CA41" s="141">
        <f t="shared" si="37"/>
        <v>331</v>
      </c>
      <c r="CB41" s="141">
        <f t="shared" si="38"/>
        <v>0</v>
      </c>
      <c r="CC41" s="141">
        <f t="shared" si="39"/>
        <v>331</v>
      </c>
      <c r="CD41" s="141">
        <f t="shared" si="40"/>
        <v>0</v>
      </c>
      <c r="CE41" s="141">
        <f t="shared" si="41"/>
        <v>0</v>
      </c>
      <c r="CF41" s="141">
        <f t="shared" si="42"/>
        <v>0</v>
      </c>
      <c r="CG41" s="141">
        <f t="shared" si="43"/>
        <v>0</v>
      </c>
      <c r="CH41" s="141">
        <f t="shared" si="44"/>
        <v>0</v>
      </c>
      <c r="CI41" s="141">
        <f t="shared" si="45"/>
        <v>74827</v>
      </c>
    </row>
    <row r="42" spans="1:87" ht="12" customHeight="1">
      <c r="A42" s="142" t="s">
        <v>123</v>
      </c>
      <c r="B42" s="140" t="s">
        <v>390</v>
      </c>
      <c r="C42" s="142" t="s">
        <v>401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/>
      <c r="L42" s="141">
        <f t="shared" si="6"/>
        <v>125191</v>
      </c>
      <c r="M42" s="141">
        <f t="shared" si="7"/>
        <v>56346</v>
      </c>
      <c r="N42" s="141">
        <v>56346</v>
      </c>
      <c r="O42" s="141">
        <v>0</v>
      </c>
      <c r="P42" s="141">
        <v>0</v>
      </c>
      <c r="Q42" s="141">
        <v>0</v>
      </c>
      <c r="R42" s="141">
        <f t="shared" si="8"/>
        <v>29160</v>
      </c>
      <c r="S42" s="141">
        <v>0</v>
      </c>
      <c r="T42" s="141">
        <v>18439</v>
      </c>
      <c r="U42" s="141">
        <v>10721</v>
      </c>
      <c r="V42" s="141">
        <v>0</v>
      </c>
      <c r="W42" s="141">
        <f t="shared" si="9"/>
        <v>39685</v>
      </c>
      <c r="X42" s="141">
        <v>0</v>
      </c>
      <c r="Y42" s="141">
        <v>31754</v>
      </c>
      <c r="Z42" s="141">
        <v>7931</v>
      </c>
      <c r="AA42" s="141">
        <v>0</v>
      </c>
      <c r="AB42" s="141"/>
      <c r="AC42" s="141">
        <v>0</v>
      </c>
      <c r="AD42" s="141">
        <v>0</v>
      </c>
      <c r="AE42" s="141">
        <f t="shared" si="10"/>
        <v>125191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/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125191</v>
      </c>
      <c r="BQ42" s="141">
        <f t="shared" si="27"/>
        <v>56346</v>
      </c>
      <c r="BR42" s="141">
        <f t="shared" si="28"/>
        <v>56346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29160</v>
      </c>
      <c r="BW42" s="141">
        <f t="shared" si="33"/>
        <v>0</v>
      </c>
      <c r="BX42" s="141">
        <f t="shared" si="34"/>
        <v>18439</v>
      </c>
      <c r="BY42" s="141">
        <f t="shared" si="35"/>
        <v>10721</v>
      </c>
      <c r="BZ42" s="141">
        <f t="shared" si="36"/>
        <v>0</v>
      </c>
      <c r="CA42" s="141">
        <f t="shared" si="37"/>
        <v>39685</v>
      </c>
      <c r="CB42" s="141">
        <f t="shared" si="38"/>
        <v>0</v>
      </c>
      <c r="CC42" s="141">
        <f t="shared" si="39"/>
        <v>31754</v>
      </c>
      <c r="CD42" s="141">
        <f t="shared" si="40"/>
        <v>7931</v>
      </c>
      <c r="CE42" s="141">
        <f t="shared" si="41"/>
        <v>0</v>
      </c>
      <c r="CF42" s="141">
        <f t="shared" si="42"/>
        <v>0</v>
      </c>
      <c r="CG42" s="141">
        <f t="shared" si="43"/>
        <v>0</v>
      </c>
      <c r="CH42" s="141">
        <f t="shared" si="44"/>
        <v>0</v>
      </c>
      <c r="CI42" s="141">
        <f t="shared" si="45"/>
        <v>125191</v>
      </c>
    </row>
    <row r="43" spans="1:87" ht="12" customHeight="1">
      <c r="A43" s="142" t="s">
        <v>123</v>
      </c>
      <c r="B43" s="140" t="s">
        <v>391</v>
      </c>
      <c r="C43" s="142" t="s">
        <v>402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/>
      <c r="L43" s="141">
        <f t="shared" si="6"/>
        <v>388537</v>
      </c>
      <c r="M43" s="141">
        <f t="shared" si="7"/>
        <v>80021</v>
      </c>
      <c r="N43" s="141">
        <v>29998</v>
      </c>
      <c r="O43" s="141">
        <v>0</v>
      </c>
      <c r="P43" s="141">
        <v>50023</v>
      </c>
      <c r="Q43" s="141">
        <v>0</v>
      </c>
      <c r="R43" s="141">
        <f t="shared" si="8"/>
        <v>66167</v>
      </c>
      <c r="S43" s="141">
        <v>0</v>
      </c>
      <c r="T43" s="141">
        <v>62943</v>
      </c>
      <c r="U43" s="141">
        <v>3224</v>
      </c>
      <c r="V43" s="141">
        <v>0</v>
      </c>
      <c r="W43" s="141">
        <f t="shared" si="9"/>
        <v>242349</v>
      </c>
      <c r="X43" s="141">
        <v>0</v>
      </c>
      <c r="Y43" s="141">
        <v>237356</v>
      </c>
      <c r="Z43" s="141">
        <v>0</v>
      </c>
      <c r="AA43" s="141">
        <v>4993</v>
      </c>
      <c r="AB43" s="141"/>
      <c r="AC43" s="141">
        <v>0</v>
      </c>
      <c r="AD43" s="141">
        <v>9197</v>
      </c>
      <c r="AE43" s="141">
        <f t="shared" si="10"/>
        <v>397734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/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/>
      <c r="BE43" s="141">
        <v>0</v>
      </c>
      <c r="BF43" s="141">
        <v>0</v>
      </c>
      <c r="BG43" s="141">
        <f t="shared" si="17"/>
        <v>0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388537</v>
      </c>
      <c r="BQ43" s="141">
        <f t="shared" si="27"/>
        <v>80021</v>
      </c>
      <c r="BR43" s="141">
        <f t="shared" si="28"/>
        <v>29998</v>
      </c>
      <c r="BS43" s="141">
        <f t="shared" si="29"/>
        <v>0</v>
      </c>
      <c r="BT43" s="141">
        <f t="shared" si="30"/>
        <v>50023</v>
      </c>
      <c r="BU43" s="141">
        <f t="shared" si="31"/>
        <v>0</v>
      </c>
      <c r="BV43" s="141">
        <f t="shared" si="32"/>
        <v>66167</v>
      </c>
      <c r="BW43" s="141">
        <f t="shared" si="33"/>
        <v>0</v>
      </c>
      <c r="BX43" s="141">
        <f t="shared" si="34"/>
        <v>62943</v>
      </c>
      <c r="BY43" s="141">
        <f t="shared" si="35"/>
        <v>3224</v>
      </c>
      <c r="BZ43" s="141">
        <f t="shared" si="36"/>
        <v>0</v>
      </c>
      <c r="CA43" s="141">
        <f t="shared" si="37"/>
        <v>242349</v>
      </c>
      <c r="CB43" s="141">
        <f t="shared" si="38"/>
        <v>0</v>
      </c>
      <c r="CC43" s="141">
        <f t="shared" si="39"/>
        <v>237356</v>
      </c>
      <c r="CD43" s="141">
        <f t="shared" si="40"/>
        <v>0</v>
      </c>
      <c r="CE43" s="141">
        <f t="shared" si="41"/>
        <v>4993</v>
      </c>
      <c r="CF43" s="141">
        <f t="shared" si="42"/>
        <v>0</v>
      </c>
      <c r="CG43" s="141">
        <f t="shared" si="43"/>
        <v>0</v>
      </c>
      <c r="CH43" s="141">
        <f t="shared" si="44"/>
        <v>9197</v>
      </c>
      <c r="CI43" s="141">
        <f t="shared" si="45"/>
        <v>397734</v>
      </c>
    </row>
    <row r="44" spans="1:87" ht="12" customHeight="1">
      <c r="A44" s="142" t="s">
        <v>123</v>
      </c>
      <c r="B44" s="140" t="s">
        <v>392</v>
      </c>
      <c r="C44" s="142" t="s">
        <v>403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/>
      <c r="L44" s="141">
        <f t="shared" si="6"/>
        <v>92330</v>
      </c>
      <c r="M44" s="141">
        <f t="shared" si="7"/>
        <v>15701</v>
      </c>
      <c r="N44" s="141">
        <v>15701</v>
      </c>
      <c r="O44" s="141">
        <v>0</v>
      </c>
      <c r="P44" s="141">
        <v>0</v>
      </c>
      <c r="Q44" s="141">
        <v>0</v>
      </c>
      <c r="R44" s="141">
        <f t="shared" si="8"/>
        <v>21001</v>
      </c>
      <c r="S44" s="141">
        <v>6225</v>
      </c>
      <c r="T44" s="141">
        <v>975</v>
      </c>
      <c r="U44" s="141">
        <v>13801</v>
      </c>
      <c r="V44" s="141">
        <v>0</v>
      </c>
      <c r="W44" s="141">
        <f t="shared" si="9"/>
        <v>55628</v>
      </c>
      <c r="X44" s="141">
        <v>0</v>
      </c>
      <c r="Y44" s="141">
        <v>49157</v>
      </c>
      <c r="Z44" s="141">
        <v>6471</v>
      </c>
      <c r="AA44" s="141">
        <v>0</v>
      </c>
      <c r="AB44" s="141"/>
      <c r="AC44" s="141">
        <v>0</v>
      </c>
      <c r="AD44" s="141">
        <v>14471</v>
      </c>
      <c r="AE44" s="141">
        <f t="shared" si="10"/>
        <v>106801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/>
      <c r="BE44" s="141">
        <v>0</v>
      </c>
      <c r="BF44" s="141">
        <v>0</v>
      </c>
      <c r="BG44" s="141">
        <f t="shared" si="17"/>
        <v>0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92330</v>
      </c>
      <c r="BQ44" s="141">
        <f t="shared" si="27"/>
        <v>15701</v>
      </c>
      <c r="BR44" s="141">
        <f t="shared" si="28"/>
        <v>15701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21001</v>
      </c>
      <c r="BW44" s="141">
        <f t="shared" si="33"/>
        <v>6225</v>
      </c>
      <c r="BX44" s="141">
        <f t="shared" si="34"/>
        <v>975</v>
      </c>
      <c r="BY44" s="141">
        <f t="shared" si="35"/>
        <v>13801</v>
      </c>
      <c r="BZ44" s="141">
        <f t="shared" si="36"/>
        <v>0</v>
      </c>
      <c r="CA44" s="141">
        <f t="shared" si="37"/>
        <v>55628</v>
      </c>
      <c r="CB44" s="141">
        <f t="shared" si="38"/>
        <v>0</v>
      </c>
      <c r="CC44" s="141">
        <f t="shared" si="39"/>
        <v>49157</v>
      </c>
      <c r="CD44" s="141">
        <f t="shared" si="40"/>
        <v>6471</v>
      </c>
      <c r="CE44" s="141">
        <f t="shared" si="41"/>
        <v>0</v>
      </c>
      <c r="CF44" s="141">
        <f t="shared" si="42"/>
        <v>0</v>
      </c>
      <c r="CG44" s="141">
        <f t="shared" si="43"/>
        <v>0</v>
      </c>
      <c r="CH44" s="141">
        <f t="shared" si="44"/>
        <v>14471</v>
      </c>
      <c r="CI44" s="141">
        <f t="shared" si="45"/>
        <v>106801</v>
      </c>
    </row>
    <row r="45" spans="1:87" ht="12" customHeight="1">
      <c r="A45" s="142" t="s">
        <v>123</v>
      </c>
      <c r="B45" s="140" t="s">
        <v>393</v>
      </c>
      <c r="C45" s="142" t="s">
        <v>404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/>
      <c r="L45" s="141">
        <f t="shared" si="6"/>
        <v>0</v>
      </c>
      <c r="M45" s="141">
        <f t="shared" si="7"/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f t="shared" si="8"/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f t="shared" si="9"/>
        <v>0</v>
      </c>
      <c r="X45" s="141">
        <v>0</v>
      </c>
      <c r="Y45" s="141">
        <v>0</v>
      </c>
      <c r="Z45" s="141">
        <v>0</v>
      </c>
      <c r="AA45" s="141">
        <v>0</v>
      </c>
      <c r="AB45" s="141"/>
      <c r="AC45" s="141">
        <v>0</v>
      </c>
      <c r="AD45" s="141">
        <v>0</v>
      </c>
      <c r="AE45" s="141">
        <f t="shared" si="10"/>
        <v>0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193637</v>
      </c>
      <c r="AO45" s="141">
        <f t="shared" si="14"/>
        <v>68062</v>
      </c>
      <c r="AP45" s="141">
        <v>68062</v>
      </c>
      <c r="AQ45" s="141">
        <v>0</v>
      </c>
      <c r="AR45" s="141">
        <v>0</v>
      </c>
      <c r="AS45" s="141">
        <v>0</v>
      </c>
      <c r="AT45" s="141">
        <f t="shared" si="15"/>
        <v>104639</v>
      </c>
      <c r="AU45" s="141">
        <v>0</v>
      </c>
      <c r="AV45" s="141">
        <v>104639</v>
      </c>
      <c r="AW45" s="141">
        <v>0</v>
      </c>
      <c r="AX45" s="141">
        <v>0</v>
      </c>
      <c r="AY45" s="141">
        <f t="shared" si="16"/>
        <v>20936</v>
      </c>
      <c r="AZ45" s="141">
        <v>0</v>
      </c>
      <c r="BA45" s="141">
        <v>19152</v>
      </c>
      <c r="BB45" s="141">
        <v>1784</v>
      </c>
      <c r="BC45" s="141">
        <v>0</v>
      </c>
      <c r="BD45" s="141"/>
      <c r="BE45" s="141">
        <v>0</v>
      </c>
      <c r="BF45" s="141">
        <v>12033</v>
      </c>
      <c r="BG45" s="141">
        <f t="shared" si="17"/>
        <v>205670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193637</v>
      </c>
      <c r="BQ45" s="141">
        <f t="shared" si="27"/>
        <v>68062</v>
      </c>
      <c r="BR45" s="141">
        <f t="shared" si="28"/>
        <v>68062</v>
      </c>
      <c r="BS45" s="141">
        <f t="shared" si="29"/>
        <v>0</v>
      </c>
      <c r="BT45" s="141">
        <f t="shared" si="30"/>
        <v>0</v>
      </c>
      <c r="BU45" s="141">
        <f t="shared" si="31"/>
        <v>0</v>
      </c>
      <c r="BV45" s="141">
        <f t="shared" si="32"/>
        <v>104639</v>
      </c>
      <c r="BW45" s="141">
        <f t="shared" si="33"/>
        <v>0</v>
      </c>
      <c r="BX45" s="141">
        <f t="shared" si="34"/>
        <v>104639</v>
      </c>
      <c r="BY45" s="141">
        <f t="shared" si="35"/>
        <v>0</v>
      </c>
      <c r="BZ45" s="141">
        <f t="shared" si="36"/>
        <v>0</v>
      </c>
      <c r="CA45" s="141">
        <f t="shared" si="37"/>
        <v>20936</v>
      </c>
      <c r="CB45" s="141">
        <f t="shared" si="38"/>
        <v>0</v>
      </c>
      <c r="CC45" s="141">
        <f t="shared" si="39"/>
        <v>19152</v>
      </c>
      <c r="CD45" s="141">
        <f t="shared" si="40"/>
        <v>1784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12033</v>
      </c>
      <c r="CI45" s="141">
        <f t="shared" si="45"/>
        <v>205670</v>
      </c>
    </row>
    <row r="46" spans="1:87" ht="12" customHeight="1">
      <c r="A46" s="142" t="s">
        <v>123</v>
      </c>
      <c r="B46" s="140" t="s">
        <v>394</v>
      </c>
      <c r="C46" s="142" t="s">
        <v>405</v>
      </c>
      <c r="D46" s="141">
        <f t="shared" si="4"/>
        <v>84663</v>
      </c>
      <c r="E46" s="141">
        <f t="shared" si="5"/>
        <v>84663</v>
      </c>
      <c r="F46" s="141">
        <v>0</v>
      </c>
      <c r="G46" s="141">
        <v>84663</v>
      </c>
      <c r="H46" s="141">
        <v>0</v>
      </c>
      <c r="I46" s="141">
        <v>0</v>
      </c>
      <c r="J46" s="141">
        <v>0</v>
      </c>
      <c r="K46" s="141"/>
      <c r="L46" s="141">
        <f t="shared" si="6"/>
        <v>316270</v>
      </c>
      <c r="M46" s="141">
        <f t="shared" si="7"/>
        <v>40900</v>
      </c>
      <c r="N46" s="141">
        <v>0</v>
      </c>
      <c r="O46" s="141">
        <v>0</v>
      </c>
      <c r="P46" s="141">
        <v>40900</v>
      </c>
      <c r="Q46" s="141">
        <v>0</v>
      </c>
      <c r="R46" s="141">
        <f t="shared" si="8"/>
        <v>131955</v>
      </c>
      <c r="S46" s="141">
        <v>0</v>
      </c>
      <c r="T46" s="141">
        <v>131955</v>
      </c>
      <c r="U46" s="141">
        <v>0</v>
      </c>
      <c r="V46" s="141">
        <v>0</v>
      </c>
      <c r="W46" s="141">
        <f t="shared" si="9"/>
        <v>143415</v>
      </c>
      <c r="X46" s="141">
        <v>0</v>
      </c>
      <c r="Y46" s="141">
        <v>143415</v>
      </c>
      <c r="Z46" s="141">
        <v>0</v>
      </c>
      <c r="AA46" s="141">
        <v>0</v>
      </c>
      <c r="AB46" s="141"/>
      <c r="AC46" s="141">
        <v>0</v>
      </c>
      <c r="AD46" s="141">
        <v>0</v>
      </c>
      <c r="AE46" s="141">
        <f t="shared" si="10"/>
        <v>400933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/>
      <c r="BE46" s="141">
        <v>0</v>
      </c>
      <c r="BF46" s="141">
        <v>0</v>
      </c>
      <c r="BG46" s="141">
        <f t="shared" si="17"/>
        <v>0</v>
      </c>
      <c r="BH46" s="141">
        <f t="shared" si="18"/>
        <v>84663</v>
      </c>
      <c r="BI46" s="141">
        <f t="shared" si="19"/>
        <v>84663</v>
      </c>
      <c r="BJ46" s="141">
        <f t="shared" si="20"/>
        <v>0</v>
      </c>
      <c r="BK46" s="141">
        <f t="shared" si="21"/>
        <v>84663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316270</v>
      </c>
      <c r="BQ46" s="141">
        <f t="shared" si="27"/>
        <v>40900</v>
      </c>
      <c r="BR46" s="141">
        <f t="shared" si="28"/>
        <v>0</v>
      </c>
      <c r="BS46" s="141">
        <f t="shared" si="29"/>
        <v>0</v>
      </c>
      <c r="BT46" s="141">
        <f t="shared" si="30"/>
        <v>40900</v>
      </c>
      <c r="BU46" s="141">
        <f t="shared" si="31"/>
        <v>0</v>
      </c>
      <c r="BV46" s="141">
        <f t="shared" si="32"/>
        <v>131955</v>
      </c>
      <c r="BW46" s="141">
        <f t="shared" si="33"/>
        <v>0</v>
      </c>
      <c r="BX46" s="141">
        <f t="shared" si="34"/>
        <v>131955</v>
      </c>
      <c r="BY46" s="141">
        <f t="shared" si="35"/>
        <v>0</v>
      </c>
      <c r="BZ46" s="141">
        <f t="shared" si="36"/>
        <v>0</v>
      </c>
      <c r="CA46" s="141">
        <f t="shared" si="37"/>
        <v>143415</v>
      </c>
      <c r="CB46" s="141">
        <f t="shared" si="38"/>
        <v>0</v>
      </c>
      <c r="CC46" s="141">
        <f t="shared" si="39"/>
        <v>143415</v>
      </c>
      <c r="CD46" s="141">
        <f t="shared" si="40"/>
        <v>0</v>
      </c>
      <c r="CE46" s="141">
        <f t="shared" si="41"/>
        <v>0</v>
      </c>
      <c r="CF46" s="141">
        <f t="shared" si="42"/>
        <v>0</v>
      </c>
      <c r="CG46" s="141">
        <f t="shared" si="43"/>
        <v>0</v>
      </c>
      <c r="CH46" s="141">
        <f t="shared" si="44"/>
        <v>0</v>
      </c>
      <c r="CI46" s="141">
        <f t="shared" si="45"/>
        <v>400933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421</v>
      </c>
      <c r="B7" s="140" t="s">
        <v>422</v>
      </c>
      <c r="C7" s="139" t="s">
        <v>383</v>
      </c>
      <c r="D7" s="141">
        <f aca="true" t="shared" si="0" ref="D7:I7">SUM(D8:D35)</f>
        <v>184853</v>
      </c>
      <c r="E7" s="141">
        <f t="shared" si="0"/>
        <v>1178070</v>
      </c>
      <c r="F7" s="141">
        <f t="shared" si="0"/>
        <v>1362923</v>
      </c>
      <c r="G7" s="141">
        <f t="shared" si="0"/>
        <v>0</v>
      </c>
      <c r="H7" s="141">
        <f t="shared" si="0"/>
        <v>878601</v>
      </c>
      <c r="I7" s="141">
        <f t="shared" si="0"/>
        <v>878601</v>
      </c>
      <c r="J7" s="143" t="s">
        <v>415</v>
      </c>
      <c r="K7" s="143" t="s">
        <v>415</v>
      </c>
      <c r="L7" s="141">
        <f aca="true" t="shared" si="1" ref="L7:Q7">SUM(L8:L35)</f>
        <v>173071</v>
      </c>
      <c r="M7" s="141">
        <f t="shared" si="1"/>
        <v>1038321</v>
      </c>
      <c r="N7" s="141">
        <f t="shared" si="1"/>
        <v>1211392</v>
      </c>
      <c r="O7" s="141">
        <f t="shared" si="1"/>
        <v>0</v>
      </c>
      <c r="P7" s="141">
        <f t="shared" si="1"/>
        <v>601772</v>
      </c>
      <c r="Q7" s="141">
        <f t="shared" si="1"/>
        <v>601772</v>
      </c>
      <c r="R7" s="143" t="s">
        <v>415</v>
      </c>
      <c r="S7" s="143" t="s">
        <v>415</v>
      </c>
      <c r="T7" s="141">
        <f aca="true" t="shared" si="2" ref="T7:Y7">SUM(T8:T35)</f>
        <v>11782</v>
      </c>
      <c r="U7" s="141">
        <f t="shared" si="2"/>
        <v>139749</v>
      </c>
      <c r="V7" s="141">
        <f t="shared" si="2"/>
        <v>151531</v>
      </c>
      <c r="W7" s="141">
        <f t="shared" si="2"/>
        <v>0</v>
      </c>
      <c r="X7" s="141">
        <f t="shared" si="2"/>
        <v>276829</v>
      </c>
      <c r="Y7" s="141">
        <f t="shared" si="2"/>
        <v>276829</v>
      </c>
      <c r="Z7" s="143" t="s">
        <v>415</v>
      </c>
      <c r="AA7" s="143" t="s">
        <v>415</v>
      </c>
      <c r="AB7" s="141">
        <f>SUM(AB8:AB35)</f>
        <v>0</v>
      </c>
      <c r="AC7" s="141">
        <f>SUM(AC8:AC35)</f>
        <v>0</v>
      </c>
      <c r="AD7" s="141">
        <f>SUM(AD8:AD35)</f>
        <v>0</v>
      </c>
      <c r="AE7" s="141"/>
      <c r="AF7" s="141"/>
      <c r="AG7" s="141"/>
      <c r="AH7" s="143" t="s">
        <v>415</v>
      </c>
      <c r="AI7" s="143" t="s">
        <v>415</v>
      </c>
      <c r="AJ7" s="141">
        <f aca="true" t="shared" si="3" ref="AJ7:AO7">SUM(AJ8:AJ35)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415</v>
      </c>
      <c r="AQ7" s="143" t="s">
        <v>415</v>
      </c>
      <c r="AR7" s="141">
        <f aca="true" t="shared" si="4" ref="AR7:AW7">SUM(AR8:AR35)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415</v>
      </c>
      <c r="AY7" s="143" t="s">
        <v>415</v>
      </c>
      <c r="AZ7" s="141">
        <f aca="true" t="shared" si="5" ref="AZ7:BE7">SUM(AZ8:AZ35)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123</v>
      </c>
      <c r="B8" s="140" t="s">
        <v>326</v>
      </c>
      <c r="C8" s="142" t="s">
        <v>354</v>
      </c>
      <c r="D8" s="141">
        <f>SUM(L8,T8,AB8,AJ8,AR8,AZ8)</f>
        <v>0</v>
      </c>
      <c r="E8" s="141">
        <f>SUM(M8,U8,AC8,AK8,AS8,BA8)</f>
        <v>61833</v>
      </c>
      <c r="F8" s="141">
        <f>SUM(D8:E8)</f>
        <v>61833</v>
      </c>
      <c r="G8" s="141">
        <f>SUM(O8,W8,AE8,AM8,AU8,BC8)</f>
        <v>0</v>
      </c>
      <c r="H8" s="141">
        <f>SUM(P8,X8,AF8,AN8,AV8,BD8)</f>
        <v>71272</v>
      </c>
      <c r="I8" s="141">
        <f>SUM(G8:H8)</f>
        <v>71272</v>
      </c>
      <c r="J8" s="143" t="s">
        <v>386</v>
      </c>
      <c r="K8" s="143" t="s">
        <v>406</v>
      </c>
      <c r="L8" s="141">
        <v>0</v>
      </c>
      <c r="M8" s="141">
        <v>61833</v>
      </c>
      <c r="N8" s="141">
        <f>SUM(L8,+M8)</f>
        <v>61833</v>
      </c>
      <c r="O8" s="141">
        <v>0</v>
      </c>
      <c r="P8" s="141">
        <v>71272</v>
      </c>
      <c r="Q8" s="141">
        <f>SUM(O8,+P8)</f>
        <v>71272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123</v>
      </c>
      <c r="B9" s="140" t="s">
        <v>327</v>
      </c>
      <c r="C9" s="142" t="s">
        <v>355</v>
      </c>
      <c r="D9" s="141">
        <f aca="true" t="shared" si="6" ref="D9:D35">SUM(L9,T9,AB9,AJ9,AR9,AZ9)</f>
        <v>0</v>
      </c>
      <c r="E9" s="141">
        <f aca="true" t="shared" si="7" ref="E9:E35">SUM(M9,U9,AC9,AK9,AS9,BA9)</f>
        <v>0</v>
      </c>
      <c r="F9" s="141">
        <f aca="true" t="shared" si="8" ref="F9:F35">SUM(D9:E9)</f>
        <v>0</v>
      </c>
      <c r="G9" s="141">
        <f aca="true" t="shared" si="9" ref="G9:G35">SUM(O9,W9,AE9,AM9,AU9,BC9)</f>
        <v>0</v>
      </c>
      <c r="H9" s="141">
        <f aca="true" t="shared" si="10" ref="H9:H35">SUM(P9,X9,AF9,AN9,AV9,BD9)</f>
        <v>0</v>
      </c>
      <c r="I9" s="141">
        <f aca="true" t="shared" si="11" ref="I9:I35">SUM(G9:H9)</f>
        <v>0</v>
      </c>
      <c r="J9" s="143"/>
      <c r="K9" s="143"/>
      <c r="L9" s="141">
        <v>0</v>
      </c>
      <c r="M9" s="141">
        <v>0</v>
      </c>
      <c r="N9" s="141">
        <f aca="true" t="shared" si="12" ref="N9:N35">SUM(L9,+M9)</f>
        <v>0</v>
      </c>
      <c r="O9" s="141">
        <v>0</v>
      </c>
      <c r="P9" s="141">
        <v>0</v>
      </c>
      <c r="Q9" s="141">
        <f aca="true" t="shared" si="13" ref="Q9:Q35">SUM(O9,+P9)</f>
        <v>0</v>
      </c>
      <c r="R9" s="143"/>
      <c r="S9" s="143"/>
      <c r="T9" s="141">
        <v>0</v>
      </c>
      <c r="U9" s="141">
        <v>0</v>
      </c>
      <c r="V9" s="141">
        <f aca="true" t="shared" si="14" ref="V9:V35">+SUM(T9,U9)</f>
        <v>0</v>
      </c>
      <c r="W9" s="141">
        <v>0</v>
      </c>
      <c r="X9" s="141">
        <v>0</v>
      </c>
      <c r="Y9" s="141">
        <f aca="true" t="shared" si="15" ref="Y9:Y35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5">+SUM(AB9,AC9)</f>
        <v>0</v>
      </c>
      <c r="AE9" s="141">
        <v>0</v>
      </c>
      <c r="AF9" s="141">
        <v>0</v>
      </c>
      <c r="AG9" s="141">
        <f aca="true" t="shared" si="17" ref="AG9:AG35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5">SUM(AJ9,+AK9)</f>
        <v>0</v>
      </c>
      <c r="AM9" s="141">
        <v>0</v>
      </c>
      <c r="AN9" s="141">
        <v>0</v>
      </c>
      <c r="AO9" s="141">
        <f aca="true" t="shared" si="19" ref="AO9:AO35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5">SUM(AR9,+AS9)</f>
        <v>0</v>
      </c>
      <c r="AU9" s="141">
        <v>0</v>
      </c>
      <c r="AV9" s="141">
        <v>0</v>
      </c>
      <c r="AW9" s="141">
        <f aca="true" t="shared" si="21" ref="AW9:AW35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5">SUM(AZ9,BA9)</f>
        <v>0</v>
      </c>
      <c r="BC9" s="141">
        <v>0</v>
      </c>
      <c r="BD9" s="141">
        <v>0</v>
      </c>
      <c r="BE9" s="141">
        <f aca="true" t="shared" si="23" ref="BE9:BE35">SUM(BC9,+BD9)</f>
        <v>0</v>
      </c>
    </row>
    <row r="10" spans="1:57" ht="12" customHeight="1">
      <c r="A10" s="142" t="s">
        <v>123</v>
      </c>
      <c r="B10" s="140" t="s">
        <v>328</v>
      </c>
      <c r="C10" s="142" t="s">
        <v>356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123</v>
      </c>
      <c r="B11" s="140" t="s">
        <v>329</v>
      </c>
      <c r="C11" s="142" t="s">
        <v>357</v>
      </c>
      <c r="D11" s="141">
        <f t="shared" si="6"/>
        <v>7432</v>
      </c>
      <c r="E11" s="141">
        <f t="shared" si="7"/>
        <v>249118</v>
      </c>
      <c r="F11" s="141">
        <f t="shared" si="8"/>
        <v>256550</v>
      </c>
      <c r="G11" s="141">
        <f t="shared" si="9"/>
        <v>0</v>
      </c>
      <c r="H11" s="141">
        <f t="shared" si="10"/>
        <v>138960</v>
      </c>
      <c r="I11" s="141">
        <f t="shared" si="11"/>
        <v>138960</v>
      </c>
      <c r="J11" s="143" t="s">
        <v>387</v>
      </c>
      <c r="K11" s="143" t="s">
        <v>407</v>
      </c>
      <c r="L11" s="141">
        <v>7432</v>
      </c>
      <c r="M11" s="141">
        <v>198151</v>
      </c>
      <c r="N11" s="141">
        <f t="shared" si="12"/>
        <v>205583</v>
      </c>
      <c r="O11" s="141">
        <v>0</v>
      </c>
      <c r="P11" s="141">
        <v>138960</v>
      </c>
      <c r="Q11" s="141">
        <f t="shared" si="13"/>
        <v>138960</v>
      </c>
      <c r="R11" s="143" t="s">
        <v>390</v>
      </c>
      <c r="S11" s="143" t="s">
        <v>401</v>
      </c>
      <c r="T11" s="141">
        <v>0</v>
      </c>
      <c r="U11" s="141">
        <v>50967</v>
      </c>
      <c r="V11" s="141">
        <f t="shared" si="14"/>
        <v>50967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123</v>
      </c>
      <c r="B12" s="140" t="s">
        <v>330</v>
      </c>
      <c r="C12" s="142" t="s">
        <v>358</v>
      </c>
      <c r="D12" s="141">
        <f t="shared" si="6"/>
        <v>0</v>
      </c>
      <c r="E12" s="141">
        <f t="shared" si="7"/>
        <v>8458</v>
      </c>
      <c r="F12" s="141">
        <f t="shared" si="8"/>
        <v>8458</v>
      </c>
      <c r="G12" s="141">
        <f t="shared" si="9"/>
        <v>0</v>
      </c>
      <c r="H12" s="141">
        <f t="shared" si="10"/>
        <v>104964</v>
      </c>
      <c r="I12" s="141">
        <f t="shared" si="11"/>
        <v>104964</v>
      </c>
      <c r="J12" s="143" t="s">
        <v>393</v>
      </c>
      <c r="K12" s="143" t="s">
        <v>408</v>
      </c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104964</v>
      </c>
      <c r="Q12" s="141">
        <f t="shared" si="13"/>
        <v>104964</v>
      </c>
      <c r="R12" s="143" t="s">
        <v>392</v>
      </c>
      <c r="S12" s="143" t="s">
        <v>412</v>
      </c>
      <c r="T12" s="141">
        <v>0</v>
      </c>
      <c r="U12" s="141">
        <v>8458</v>
      </c>
      <c r="V12" s="141">
        <f t="shared" si="14"/>
        <v>8458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123</v>
      </c>
      <c r="B13" s="140" t="s">
        <v>331</v>
      </c>
      <c r="C13" s="142" t="s">
        <v>359</v>
      </c>
      <c r="D13" s="141">
        <f t="shared" si="6"/>
        <v>101536</v>
      </c>
      <c r="E13" s="141">
        <f t="shared" si="7"/>
        <v>192120</v>
      </c>
      <c r="F13" s="141">
        <f t="shared" si="8"/>
        <v>293656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 t="s">
        <v>394</v>
      </c>
      <c r="K13" s="143" t="s">
        <v>405</v>
      </c>
      <c r="L13" s="141">
        <v>101536</v>
      </c>
      <c r="M13" s="141">
        <v>192120</v>
      </c>
      <c r="N13" s="141">
        <f t="shared" si="12"/>
        <v>293656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123</v>
      </c>
      <c r="B14" s="140" t="s">
        <v>332</v>
      </c>
      <c r="C14" s="142" t="s">
        <v>360</v>
      </c>
      <c r="D14" s="141">
        <f t="shared" si="6"/>
        <v>0</v>
      </c>
      <c r="E14" s="141">
        <f t="shared" si="7"/>
        <v>17482</v>
      </c>
      <c r="F14" s="141">
        <f t="shared" si="8"/>
        <v>17482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 t="s">
        <v>390</v>
      </c>
      <c r="K14" s="143" t="s">
        <v>401</v>
      </c>
      <c r="L14" s="141">
        <v>0</v>
      </c>
      <c r="M14" s="141">
        <v>17482</v>
      </c>
      <c r="N14" s="141">
        <f t="shared" si="12"/>
        <v>17482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123</v>
      </c>
      <c r="B15" s="140" t="s">
        <v>333</v>
      </c>
      <c r="C15" s="142" t="s">
        <v>361</v>
      </c>
      <c r="D15" s="141">
        <f t="shared" si="6"/>
        <v>45264</v>
      </c>
      <c r="E15" s="141">
        <f t="shared" si="7"/>
        <v>10933</v>
      </c>
      <c r="F15" s="141">
        <f t="shared" si="8"/>
        <v>56197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 t="s">
        <v>391</v>
      </c>
      <c r="K15" s="143" t="s">
        <v>402</v>
      </c>
      <c r="L15" s="141">
        <v>45264</v>
      </c>
      <c r="M15" s="141">
        <v>10933</v>
      </c>
      <c r="N15" s="141">
        <f t="shared" si="12"/>
        <v>56197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123</v>
      </c>
      <c r="B16" s="140" t="s">
        <v>334</v>
      </c>
      <c r="C16" s="142" t="s">
        <v>362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/>
      <c r="K16" s="143"/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123</v>
      </c>
      <c r="B17" s="140" t="s">
        <v>335</v>
      </c>
      <c r="C17" s="142" t="s">
        <v>363</v>
      </c>
      <c r="D17" s="141">
        <f t="shared" si="6"/>
        <v>0</v>
      </c>
      <c r="E17" s="141">
        <f t="shared" si="7"/>
        <v>63762</v>
      </c>
      <c r="F17" s="141">
        <f t="shared" si="8"/>
        <v>63762</v>
      </c>
      <c r="G17" s="141">
        <f t="shared" si="9"/>
        <v>0</v>
      </c>
      <c r="H17" s="141">
        <f t="shared" si="10"/>
        <v>60688</v>
      </c>
      <c r="I17" s="141">
        <f t="shared" si="11"/>
        <v>60688</v>
      </c>
      <c r="J17" s="143" t="s">
        <v>386</v>
      </c>
      <c r="K17" s="143" t="s">
        <v>397</v>
      </c>
      <c r="L17" s="141">
        <v>0</v>
      </c>
      <c r="M17" s="141">
        <v>63762</v>
      </c>
      <c r="N17" s="141">
        <f t="shared" si="12"/>
        <v>63762</v>
      </c>
      <c r="O17" s="141">
        <v>0</v>
      </c>
      <c r="P17" s="141">
        <v>60688</v>
      </c>
      <c r="Q17" s="141">
        <f t="shared" si="13"/>
        <v>60688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123</v>
      </c>
      <c r="B18" s="140" t="s">
        <v>336</v>
      </c>
      <c r="C18" s="142" t="s">
        <v>364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123</v>
      </c>
      <c r="B19" s="140" t="s">
        <v>337</v>
      </c>
      <c r="C19" s="142" t="s">
        <v>365</v>
      </c>
      <c r="D19" s="141">
        <f t="shared" si="6"/>
        <v>0</v>
      </c>
      <c r="E19" s="141">
        <f t="shared" si="7"/>
        <v>57090</v>
      </c>
      <c r="F19" s="141">
        <f t="shared" si="8"/>
        <v>57090</v>
      </c>
      <c r="G19" s="141">
        <f t="shared" si="9"/>
        <v>0</v>
      </c>
      <c r="H19" s="141">
        <f t="shared" si="10"/>
        <v>38565</v>
      </c>
      <c r="I19" s="141">
        <f t="shared" si="11"/>
        <v>38565</v>
      </c>
      <c r="J19" s="143" t="s">
        <v>392</v>
      </c>
      <c r="K19" s="143" t="s">
        <v>403</v>
      </c>
      <c r="L19" s="141">
        <v>0</v>
      </c>
      <c r="M19" s="141">
        <v>57090</v>
      </c>
      <c r="N19" s="141">
        <f t="shared" si="12"/>
        <v>57090</v>
      </c>
      <c r="O19" s="141">
        <v>0</v>
      </c>
      <c r="P19" s="141">
        <v>0</v>
      </c>
      <c r="Q19" s="141">
        <f t="shared" si="13"/>
        <v>0</v>
      </c>
      <c r="R19" s="143" t="s">
        <v>393</v>
      </c>
      <c r="S19" s="143" t="s">
        <v>404</v>
      </c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38565</v>
      </c>
      <c r="Y19" s="141">
        <f t="shared" si="15"/>
        <v>38565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123</v>
      </c>
      <c r="B20" s="140" t="s">
        <v>338</v>
      </c>
      <c r="C20" s="142" t="s">
        <v>366</v>
      </c>
      <c r="D20" s="141">
        <f t="shared" si="6"/>
        <v>0</v>
      </c>
      <c r="E20" s="141">
        <f t="shared" si="7"/>
        <v>39196</v>
      </c>
      <c r="F20" s="141">
        <f t="shared" si="8"/>
        <v>39196</v>
      </c>
      <c r="G20" s="141">
        <f t="shared" si="9"/>
        <v>0</v>
      </c>
      <c r="H20" s="141">
        <f t="shared" si="10"/>
        <v>32502</v>
      </c>
      <c r="I20" s="141">
        <f t="shared" si="11"/>
        <v>32502</v>
      </c>
      <c r="J20" s="143"/>
      <c r="K20" s="143" t="s">
        <v>409</v>
      </c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32502</v>
      </c>
      <c r="Q20" s="141">
        <f t="shared" si="13"/>
        <v>32502</v>
      </c>
      <c r="R20" s="143"/>
      <c r="S20" s="143" t="s">
        <v>412</v>
      </c>
      <c r="T20" s="141">
        <v>0</v>
      </c>
      <c r="U20" s="141">
        <v>39196</v>
      </c>
      <c r="V20" s="141">
        <f t="shared" si="14"/>
        <v>39196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123</v>
      </c>
      <c r="B21" s="140" t="s">
        <v>339</v>
      </c>
      <c r="C21" s="142" t="s">
        <v>367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58404</v>
      </c>
      <c r="I21" s="141">
        <f t="shared" si="11"/>
        <v>58404</v>
      </c>
      <c r="J21" s="143" t="s">
        <v>386</v>
      </c>
      <c r="K21" s="143" t="s">
        <v>397</v>
      </c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58404</v>
      </c>
      <c r="Q21" s="141">
        <f t="shared" si="13"/>
        <v>58404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123</v>
      </c>
      <c r="B22" s="140" t="s">
        <v>340</v>
      </c>
      <c r="C22" s="142" t="s">
        <v>368</v>
      </c>
      <c r="D22" s="141">
        <f t="shared" si="6"/>
        <v>0</v>
      </c>
      <c r="E22" s="141">
        <f t="shared" si="7"/>
        <v>0</v>
      </c>
      <c r="F22" s="141">
        <f t="shared" si="8"/>
        <v>0</v>
      </c>
      <c r="G22" s="141">
        <f t="shared" si="9"/>
        <v>0</v>
      </c>
      <c r="H22" s="141">
        <f t="shared" si="10"/>
        <v>0</v>
      </c>
      <c r="I22" s="141">
        <f t="shared" si="11"/>
        <v>0</v>
      </c>
      <c r="J22" s="143"/>
      <c r="K22" s="143"/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0</v>
      </c>
      <c r="Q22" s="141">
        <f t="shared" si="13"/>
        <v>0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123</v>
      </c>
      <c r="B23" s="140" t="s">
        <v>341</v>
      </c>
      <c r="C23" s="142" t="s">
        <v>369</v>
      </c>
      <c r="D23" s="141">
        <f t="shared" si="6"/>
        <v>0</v>
      </c>
      <c r="E23" s="141">
        <f t="shared" si="7"/>
        <v>59257</v>
      </c>
      <c r="F23" s="141">
        <f t="shared" si="8"/>
        <v>59257</v>
      </c>
      <c r="G23" s="141">
        <f t="shared" si="9"/>
        <v>0</v>
      </c>
      <c r="H23" s="141">
        <f t="shared" si="10"/>
        <v>85463</v>
      </c>
      <c r="I23" s="141">
        <f t="shared" si="11"/>
        <v>85463</v>
      </c>
      <c r="J23" s="143"/>
      <c r="K23" s="143" t="s">
        <v>402</v>
      </c>
      <c r="L23" s="141">
        <v>0</v>
      </c>
      <c r="M23" s="141">
        <v>59257</v>
      </c>
      <c r="N23" s="141">
        <f t="shared" si="12"/>
        <v>59257</v>
      </c>
      <c r="O23" s="141">
        <v>0</v>
      </c>
      <c r="P23" s="141">
        <v>0</v>
      </c>
      <c r="Q23" s="141">
        <f t="shared" si="13"/>
        <v>0</v>
      </c>
      <c r="R23" s="143"/>
      <c r="S23" s="143" t="s">
        <v>413</v>
      </c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85463</v>
      </c>
      <c r="Y23" s="141">
        <f t="shared" si="15"/>
        <v>85463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123</v>
      </c>
      <c r="B24" s="140" t="s">
        <v>342</v>
      </c>
      <c r="C24" s="142" t="s">
        <v>370</v>
      </c>
      <c r="D24" s="141">
        <f t="shared" si="6"/>
        <v>0</v>
      </c>
      <c r="E24" s="141">
        <f t="shared" si="7"/>
        <v>15210</v>
      </c>
      <c r="F24" s="141">
        <f t="shared" si="8"/>
        <v>15210</v>
      </c>
      <c r="G24" s="141">
        <f t="shared" si="9"/>
        <v>0</v>
      </c>
      <c r="H24" s="141">
        <f t="shared" si="10"/>
        <v>0</v>
      </c>
      <c r="I24" s="141">
        <f t="shared" si="11"/>
        <v>0</v>
      </c>
      <c r="J24" s="143" t="s">
        <v>391</v>
      </c>
      <c r="K24" s="143" t="s">
        <v>410</v>
      </c>
      <c r="L24" s="141">
        <v>0</v>
      </c>
      <c r="M24" s="141">
        <v>15210</v>
      </c>
      <c r="N24" s="141">
        <f t="shared" si="12"/>
        <v>15210</v>
      </c>
      <c r="O24" s="141">
        <v>0</v>
      </c>
      <c r="P24" s="141">
        <v>0</v>
      </c>
      <c r="Q24" s="141">
        <f t="shared" si="13"/>
        <v>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123</v>
      </c>
      <c r="B25" s="140" t="s">
        <v>343</v>
      </c>
      <c r="C25" s="142" t="s">
        <v>371</v>
      </c>
      <c r="D25" s="141">
        <f t="shared" si="6"/>
        <v>0</v>
      </c>
      <c r="E25" s="141">
        <f t="shared" si="7"/>
        <v>17625</v>
      </c>
      <c r="F25" s="141">
        <f t="shared" si="8"/>
        <v>17625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 t="s">
        <v>343</v>
      </c>
      <c r="K25" s="143" t="s">
        <v>411</v>
      </c>
      <c r="L25" s="141">
        <v>0</v>
      </c>
      <c r="M25" s="141">
        <v>17625</v>
      </c>
      <c r="N25" s="141">
        <f t="shared" si="12"/>
        <v>17625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123</v>
      </c>
      <c r="B26" s="140" t="s">
        <v>344</v>
      </c>
      <c r="C26" s="142" t="s">
        <v>372</v>
      </c>
      <c r="D26" s="141">
        <f t="shared" si="6"/>
        <v>0</v>
      </c>
      <c r="E26" s="141">
        <f t="shared" si="7"/>
        <v>10683</v>
      </c>
      <c r="F26" s="141">
        <f t="shared" si="8"/>
        <v>10683</v>
      </c>
      <c r="G26" s="141">
        <f t="shared" si="9"/>
        <v>0</v>
      </c>
      <c r="H26" s="141">
        <f t="shared" si="10"/>
        <v>21366</v>
      </c>
      <c r="I26" s="141">
        <f t="shared" si="11"/>
        <v>21366</v>
      </c>
      <c r="J26" s="143" t="s">
        <v>391</v>
      </c>
      <c r="K26" s="143" t="s">
        <v>410</v>
      </c>
      <c r="L26" s="141">
        <v>0</v>
      </c>
      <c r="M26" s="141">
        <v>10683</v>
      </c>
      <c r="N26" s="141">
        <f t="shared" si="12"/>
        <v>10683</v>
      </c>
      <c r="O26" s="141">
        <v>0</v>
      </c>
      <c r="P26" s="141">
        <v>0</v>
      </c>
      <c r="Q26" s="141">
        <f t="shared" si="13"/>
        <v>0</v>
      </c>
      <c r="R26" s="143" t="s">
        <v>384</v>
      </c>
      <c r="S26" s="143" t="s">
        <v>395</v>
      </c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21366</v>
      </c>
      <c r="Y26" s="141">
        <f t="shared" si="15"/>
        <v>21366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123</v>
      </c>
      <c r="B27" s="140" t="s">
        <v>345</v>
      </c>
      <c r="C27" s="142" t="s">
        <v>373</v>
      </c>
      <c r="D27" s="141">
        <f t="shared" si="6"/>
        <v>0</v>
      </c>
      <c r="E27" s="141">
        <f t="shared" si="7"/>
        <v>27427</v>
      </c>
      <c r="F27" s="141">
        <f t="shared" si="8"/>
        <v>27427</v>
      </c>
      <c r="G27" s="141">
        <f t="shared" si="9"/>
        <v>0</v>
      </c>
      <c r="H27" s="141">
        <f t="shared" si="10"/>
        <v>64577</v>
      </c>
      <c r="I27" s="141">
        <f t="shared" si="11"/>
        <v>64577</v>
      </c>
      <c r="J27" s="143" t="s">
        <v>391</v>
      </c>
      <c r="K27" s="143" t="s">
        <v>402</v>
      </c>
      <c r="L27" s="141">
        <v>0</v>
      </c>
      <c r="M27" s="141">
        <v>27427</v>
      </c>
      <c r="N27" s="141">
        <f t="shared" si="12"/>
        <v>27427</v>
      </c>
      <c r="O27" s="141">
        <v>0</v>
      </c>
      <c r="P27" s="141">
        <v>0</v>
      </c>
      <c r="Q27" s="141">
        <f t="shared" si="13"/>
        <v>0</v>
      </c>
      <c r="R27" s="143" t="s">
        <v>385</v>
      </c>
      <c r="S27" s="143" t="s">
        <v>414</v>
      </c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64577</v>
      </c>
      <c r="Y27" s="141">
        <f t="shared" si="15"/>
        <v>64577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123</v>
      </c>
      <c r="B28" s="140" t="s">
        <v>346</v>
      </c>
      <c r="C28" s="142" t="s">
        <v>374</v>
      </c>
      <c r="D28" s="141">
        <f t="shared" si="6"/>
        <v>0</v>
      </c>
      <c r="E28" s="141">
        <f t="shared" si="7"/>
        <v>15799</v>
      </c>
      <c r="F28" s="141">
        <f t="shared" si="8"/>
        <v>15799</v>
      </c>
      <c r="G28" s="141">
        <f t="shared" si="9"/>
        <v>0</v>
      </c>
      <c r="H28" s="141">
        <f t="shared" si="10"/>
        <v>51699</v>
      </c>
      <c r="I28" s="141">
        <f t="shared" si="11"/>
        <v>51699</v>
      </c>
      <c r="J28" s="143" t="s">
        <v>391</v>
      </c>
      <c r="K28" s="143" t="s">
        <v>402</v>
      </c>
      <c r="L28" s="141">
        <v>0</v>
      </c>
      <c r="M28" s="141">
        <v>15799</v>
      </c>
      <c r="N28" s="141">
        <f t="shared" si="12"/>
        <v>15799</v>
      </c>
      <c r="O28" s="141">
        <v>0</v>
      </c>
      <c r="P28" s="141">
        <v>0</v>
      </c>
      <c r="Q28" s="141">
        <f t="shared" si="13"/>
        <v>0</v>
      </c>
      <c r="R28" s="143" t="s">
        <v>385</v>
      </c>
      <c r="S28" s="143" t="s">
        <v>414</v>
      </c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51699</v>
      </c>
      <c r="Y28" s="141">
        <f t="shared" si="15"/>
        <v>51699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123</v>
      </c>
      <c r="B29" s="140" t="s">
        <v>347</v>
      </c>
      <c r="C29" s="142" t="s">
        <v>375</v>
      </c>
      <c r="D29" s="141">
        <f t="shared" si="6"/>
        <v>15912</v>
      </c>
      <c r="E29" s="141">
        <f t="shared" si="7"/>
        <v>64051</v>
      </c>
      <c r="F29" s="141">
        <f t="shared" si="8"/>
        <v>79963</v>
      </c>
      <c r="G29" s="141">
        <f t="shared" si="9"/>
        <v>0</v>
      </c>
      <c r="H29" s="141">
        <f t="shared" si="10"/>
        <v>0</v>
      </c>
      <c r="I29" s="141">
        <f t="shared" si="11"/>
        <v>0</v>
      </c>
      <c r="J29" s="143" t="s">
        <v>394</v>
      </c>
      <c r="K29" s="143" t="s">
        <v>405</v>
      </c>
      <c r="L29" s="141">
        <v>15912</v>
      </c>
      <c r="M29" s="141">
        <v>64051</v>
      </c>
      <c r="N29" s="141">
        <f t="shared" si="12"/>
        <v>79963</v>
      </c>
      <c r="O29" s="141">
        <v>0</v>
      </c>
      <c r="P29" s="141">
        <v>0</v>
      </c>
      <c r="Q29" s="141">
        <f t="shared" si="13"/>
        <v>0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123</v>
      </c>
      <c r="B30" s="140" t="s">
        <v>348</v>
      </c>
      <c r="C30" s="142" t="s">
        <v>376</v>
      </c>
      <c r="D30" s="141">
        <f t="shared" si="6"/>
        <v>2927</v>
      </c>
      <c r="E30" s="141">
        <f t="shared" si="7"/>
        <v>18263</v>
      </c>
      <c r="F30" s="141">
        <f t="shared" si="8"/>
        <v>21190</v>
      </c>
      <c r="G30" s="141">
        <f t="shared" si="9"/>
        <v>0</v>
      </c>
      <c r="H30" s="141">
        <f t="shared" si="10"/>
        <v>15159</v>
      </c>
      <c r="I30" s="141">
        <f t="shared" si="11"/>
        <v>15159</v>
      </c>
      <c r="J30" s="143"/>
      <c r="K30" s="143" t="s">
        <v>405</v>
      </c>
      <c r="L30" s="141">
        <v>2927</v>
      </c>
      <c r="M30" s="141">
        <v>18263</v>
      </c>
      <c r="N30" s="141">
        <f t="shared" si="12"/>
        <v>21190</v>
      </c>
      <c r="O30" s="141">
        <v>0</v>
      </c>
      <c r="P30" s="141">
        <v>0</v>
      </c>
      <c r="Q30" s="141">
        <f t="shared" si="13"/>
        <v>0</v>
      </c>
      <c r="R30" s="143"/>
      <c r="S30" s="143" t="s">
        <v>400</v>
      </c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15159</v>
      </c>
      <c r="Y30" s="141">
        <f t="shared" si="15"/>
        <v>15159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123</v>
      </c>
      <c r="B31" s="140" t="s">
        <v>349</v>
      </c>
      <c r="C31" s="142" t="s">
        <v>377</v>
      </c>
      <c r="D31" s="141">
        <f t="shared" si="6"/>
        <v>3247</v>
      </c>
      <c r="E31" s="141">
        <f t="shared" si="7"/>
        <v>19064</v>
      </c>
      <c r="F31" s="141">
        <f t="shared" si="8"/>
        <v>22311</v>
      </c>
      <c r="G31" s="141">
        <f t="shared" si="9"/>
        <v>0</v>
      </c>
      <c r="H31" s="141">
        <f t="shared" si="10"/>
        <v>17402</v>
      </c>
      <c r="I31" s="141">
        <f t="shared" si="11"/>
        <v>17402</v>
      </c>
      <c r="J31" s="143" t="s">
        <v>389</v>
      </c>
      <c r="K31" s="143" t="s">
        <v>400</v>
      </c>
      <c r="L31" s="141">
        <v>0</v>
      </c>
      <c r="M31" s="141">
        <v>0</v>
      </c>
      <c r="N31" s="141">
        <f t="shared" si="12"/>
        <v>0</v>
      </c>
      <c r="O31" s="141">
        <v>0</v>
      </c>
      <c r="P31" s="141">
        <v>17402</v>
      </c>
      <c r="Q31" s="141">
        <f t="shared" si="13"/>
        <v>17402</v>
      </c>
      <c r="R31" s="143" t="s">
        <v>394</v>
      </c>
      <c r="S31" s="143" t="s">
        <v>405</v>
      </c>
      <c r="T31" s="141">
        <v>3247</v>
      </c>
      <c r="U31" s="141">
        <v>19064</v>
      </c>
      <c r="V31" s="141">
        <f t="shared" si="14"/>
        <v>22311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123</v>
      </c>
      <c r="B32" s="140" t="s">
        <v>350</v>
      </c>
      <c r="C32" s="142" t="s">
        <v>378</v>
      </c>
      <c r="D32" s="141">
        <f t="shared" si="6"/>
        <v>8535</v>
      </c>
      <c r="E32" s="141">
        <f t="shared" si="7"/>
        <v>22064</v>
      </c>
      <c r="F32" s="141">
        <f t="shared" si="8"/>
        <v>30599</v>
      </c>
      <c r="G32" s="141">
        <f t="shared" si="9"/>
        <v>0</v>
      </c>
      <c r="H32" s="141">
        <f t="shared" si="10"/>
        <v>38939</v>
      </c>
      <c r="I32" s="141">
        <f t="shared" si="11"/>
        <v>38939</v>
      </c>
      <c r="J32" s="143" t="s">
        <v>389</v>
      </c>
      <c r="K32" s="143" t="s">
        <v>400</v>
      </c>
      <c r="L32" s="141">
        <v>0</v>
      </c>
      <c r="M32" s="141">
        <v>0</v>
      </c>
      <c r="N32" s="141">
        <f t="shared" si="12"/>
        <v>0</v>
      </c>
      <c r="O32" s="141">
        <v>0</v>
      </c>
      <c r="P32" s="141">
        <v>38939</v>
      </c>
      <c r="Q32" s="141">
        <f t="shared" si="13"/>
        <v>38939</v>
      </c>
      <c r="R32" s="143" t="s">
        <v>394</v>
      </c>
      <c r="S32" s="143" t="s">
        <v>405</v>
      </c>
      <c r="T32" s="141">
        <v>8535</v>
      </c>
      <c r="U32" s="141">
        <v>22064</v>
      </c>
      <c r="V32" s="141">
        <f t="shared" si="14"/>
        <v>30599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123</v>
      </c>
      <c r="B33" s="140" t="s">
        <v>351</v>
      </c>
      <c r="C33" s="142" t="s">
        <v>379</v>
      </c>
      <c r="D33" s="141">
        <f t="shared" si="6"/>
        <v>0</v>
      </c>
      <c r="E33" s="141">
        <f t="shared" si="7"/>
        <v>114645</v>
      </c>
      <c r="F33" s="141">
        <f t="shared" si="8"/>
        <v>114645</v>
      </c>
      <c r="G33" s="141">
        <f t="shared" si="9"/>
        <v>0</v>
      </c>
      <c r="H33" s="141">
        <f t="shared" si="10"/>
        <v>43213</v>
      </c>
      <c r="I33" s="141">
        <f t="shared" si="11"/>
        <v>43213</v>
      </c>
      <c r="J33" s="143"/>
      <c r="K33" s="143"/>
      <c r="L33" s="141">
        <v>0</v>
      </c>
      <c r="M33" s="141">
        <v>114645</v>
      </c>
      <c r="N33" s="141">
        <f t="shared" si="12"/>
        <v>114645</v>
      </c>
      <c r="O33" s="141">
        <v>0</v>
      </c>
      <c r="P33" s="141">
        <v>43213</v>
      </c>
      <c r="Q33" s="141">
        <f t="shared" si="13"/>
        <v>43213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123</v>
      </c>
      <c r="B34" s="140" t="s">
        <v>352</v>
      </c>
      <c r="C34" s="142" t="s">
        <v>380</v>
      </c>
      <c r="D34" s="141">
        <f t="shared" si="6"/>
        <v>0</v>
      </c>
      <c r="E34" s="141">
        <f t="shared" si="7"/>
        <v>47756</v>
      </c>
      <c r="F34" s="141">
        <f t="shared" si="8"/>
        <v>47756</v>
      </c>
      <c r="G34" s="141">
        <f t="shared" si="9"/>
        <v>0</v>
      </c>
      <c r="H34" s="141">
        <f t="shared" si="10"/>
        <v>18001</v>
      </c>
      <c r="I34" s="141">
        <f t="shared" si="11"/>
        <v>18001</v>
      </c>
      <c r="J34" s="143" t="s">
        <v>388</v>
      </c>
      <c r="K34" s="143" t="s">
        <v>399</v>
      </c>
      <c r="L34" s="141">
        <v>0</v>
      </c>
      <c r="M34" s="141">
        <v>47756</v>
      </c>
      <c r="N34" s="141">
        <f t="shared" si="12"/>
        <v>47756</v>
      </c>
      <c r="O34" s="141">
        <v>0</v>
      </c>
      <c r="P34" s="141">
        <v>18001</v>
      </c>
      <c r="Q34" s="141">
        <f t="shared" si="13"/>
        <v>18001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123</v>
      </c>
      <c r="B35" s="140" t="s">
        <v>353</v>
      </c>
      <c r="C35" s="142" t="s">
        <v>381</v>
      </c>
      <c r="D35" s="141">
        <f t="shared" si="6"/>
        <v>0</v>
      </c>
      <c r="E35" s="141">
        <f t="shared" si="7"/>
        <v>46234</v>
      </c>
      <c r="F35" s="141">
        <f t="shared" si="8"/>
        <v>46234</v>
      </c>
      <c r="G35" s="141">
        <f t="shared" si="9"/>
        <v>0</v>
      </c>
      <c r="H35" s="141">
        <f t="shared" si="10"/>
        <v>17427</v>
      </c>
      <c r="I35" s="141">
        <f t="shared" si="11"/>
        <v>17427</v>
      </c>
      <c r="J35" s="143" t="s">
        <v>388</v>
      </c>
      <c r="K35" s="143" t="s">
        <v>399</v>
      </c>
      <c r="L35" s="141">
        <v>0</v>
      </c>
      <c r="M35" s="141">
        <v>46234</v>
      </c>
      <c r="N35" s="141">
        <f t="shared" si="12"/>
        <v>46234</v>
      </c>
      <c r="O35" s="141">
        <v>0</v>
      </c>
      <c r="P35" s="141">
        <v>17427</v>
      </c>
      <c r="Q35" s="141">
        <f t="shared" si="13"/>
        <v>17427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418</v>
      </c>
      <c r="B7" s="140" t="s">
        <v>419</v>
      </c>
      <c r="C7" s="139" t="s">
        <v>420</v>
      </c>
      <c r="D7" s="141">
        <f>SUM(D8:D18)</f>
        <v>1323666</v>
      </c>
      <c r="E7" s="141">
        <f>SUM(E8:E18)</f>
        <v>876580</v>
      </c>
      <c r="F7" s="144"/>
      <c r="G7" s="143" t="s">
        <v>415</v>
      </c>
      <c r="H7" s="141">
        <f>SUM(H8:H18)</f>
        <v>690059</v>
      </c>
      <c r="I7" s="141">
        <f>SUM(I8:I18)</f>
        <v>491604</v>
      </c>
      <c r="J7" s="144"/>
      <c r="K7" s="143" t="s">
        <v>415</v>
      </c>
      <c r="L7" s="141">
        <f>SUM(L8:L18)</f>
        <v>363467</v>
      </c>
      <c r="M7" s="141">
        <f>SUM(M8:M18)</f>
        <v>216729</v>
      </c>
      <c r="N7" s="144"/>
      <c r="O7" s="143" t="s">
        <v>415</v>
      </c>
      <c r="P7" s="141">
        <f>SUM(P8:P18)</f>
        <v>158310</v>
      </c>
      <c r="Q7" s="141">
        <f>SUM(Q8:Q18)</f>
        <v>168247</v>
      </c>
      <c r="R7" s="144"/>
      <c r="S7" s="143" t="s">
        <v>415</v>
      </c>
      <c r="T7" s="141">
        <f>SUM(T8:T18)</f>
        <v>35610</v>
      </c>
      <c r="U7" s="141">
        <f>SUM(U8:U18)</f>
        <v>0</v>
      </c>
      <c r="V7" s="144"/>
      <c r="W7" s="143" t="s">
        <v>415</v>
      </c>
      <c r="X7" s="141">
        <f>SUM(X8:X18)</f>
        <v>32994</v>
      </c>
      <c r="Y7" s="141">
        <f>SUM(Y8:Y18)</f>
        <v>0</v>
      </c>
      <c r="Z7" s="144"/>
      <c r="AA7" s="143" t="s">
        <v>415</v>
      </c>
      <c r="AB7" s="141">
        <f>SUM(AB8:AB18)</f>
        <v>27427</v>
      </c>
      <c r="AC7" s="141">
        <f>SUM(AC8:AC18)</f>
        <v>0</v>
      </c>
      <c r="AD7" s="144"/>
      <c r="AE7" s="143" t="s">
        <v>415</v>
      </c>
      <c r="AF7" s="141">
        <f>SUM(AF8:AF18)</f>
        <v>15799</v>
      </c>
      <c r="AG7" s="141">
        <f>SUM(AG8:AG18)</f>
        <v>0</v>
      </c>
      <c r="AH7" s="144"/>
      <c r="AI7" s="143" t="s">
        <v>415</v>
      </c>
      <c r="AJ7" s="141">
        <f>SUM(AJ8:AJ18)</f>
        <v>0</v>
      </c>
      <c r="AK7" s="141">
        <f>SUM(AK8:AK18)</f>
        <v>0</v>
      </c>
      <c r="AL7" s="144"/>
      <c r="AM7" s="143" t="s">
        <v>415</v>
      </c>
      <c r="AN7" s="141">
        <f>SUM(AN8:AN18)</f>
        <v>0</v>
      </c>
      <c r="AO7" s="141">
        <f>SUM(AO8:AO18)</f>
        <v>0</v>
      </c>
      <c r="AP7" s="144"/>
      <c r="AQ7" s="143" t="s">
        <v>415</v>
      </c>
      <c r="AR7" s="141">
        <f>SUM(AR8:AR18)</f>
        <v>0</v>
      </c>
      <c r="AS7" s="141">
        <f>SUM(AS8:AS18)</f>
        <v>0</v>
      </c>
      <c r="AT7" s="144"/>
      <c r="AU7" s="143" t="s">
        <v>415</v>
      </c>
      <c r="AV7" s="141">
        <f>SUM(AV8:AV18)</f>
        <v>0</v>
      </c>
      <c r="AW7" s="141">
        <f>SUM(AW8:AW18)</f>
        <v>0</v>
      </c>
      <c r="AX7" s="144"/>
      <c r="AY7" s="143" t="s">
        <v>415</v>
      </c>
      <c r="AZ7" s="141">
        <f>SUM(AZ8:AZ18)</f>
        <v>0</v>
      </c>
      <c r="BA7" s="141">
        <f>SUM(BA8:BA18)</f>
        <v>0</v>
      </c>
      <c r="BB7" s="144"/>
      <c r="BC7" s="143" t="s">
        <v>415</v>
      </c>
      <c r="BD7" s="141">
        <f>SUM(BD8:BD18)</f>
        <v>0</v>
      </c>
      <c r="BE7" s="141">
        <f>SUM(BE8:BE18)</f>
        <v>0</v>
      </c>
      <c r="BF7" s="144"/>
      <c r="BG7" s="143" t="s">
        <v>415</v>
      </c>
      <c r="BH7" s="141">
        <f>SUM(BH8:BH18)</f>
        <v>0</v>
      </c>
      <c r="BI7" s="141">
        <f>SUM(BI8:BI18)</f>
        <v>0</v>
      </c>
      <c r="BJ7" s="144"/>
      <c r="BK7" s="143" t="s">
        <v>415</v>
      </c>
      <c r="BL7" s="141">
        <f>SUM(BL8:BL18)</f>
        <v>0</v>
      </c>
      <c r="BM7" s="141">
        <f>SUM(BM8:BM18)</f>
        <v>0</v>
      </c>
      <c r="BN7" s="144"/>
      <c r="BO7" s="143" t="s">
        <v>415</v>
      </c>
      <c r="BP7" s="141">
        <f>SUM(BP8:BP18)</f>
        <v>0</v>
      </c>
      <c r="BQ7" s="141">
        <f>SUM(BQ8:BQ18)</f>
        <v>0</v>
      </c>
      <c r="BR7" s="144"/>
      <c r="BS7" s="143" t="s">
        <v>415</v>
      </c>
      <c r="BT7" s="141">
        <f>SUM(BT8:BT18)</f>
        <v>0</v>
      </c>
      <c r="BU7" s="141">
        <f>SUM(BU8:BU18)</f>
        <v>0</v>
      </c>
      <c r="BV7" s="144"/>
      <c r="BW7" s="143" t="s">
        <v>415</v>
      </c>
      <c r="BX7" s="141">
        <f>SUM(BX8:BX18)</f>
        <v>0</v>
      </c>
      <c r="BY7" s="141">
        <f>SUM(BY8:BY18)</f>
        <v>0</v>
      </c>
      <c r="BZ7" s="144"/>
      <c r="CA7" s="143" t="s">
        <v>415</v>
      </c>
      <c r="CB7" s="141">
        <f>SUM(CB8:CB18)</f>
        <v>0</v>
      </c>
      <c r="CC7" s="141">
        <f>SUM(CC8:CC18)</f>
        <v>0</v>
      </c>
      <c r="CD7" s="144"/>
      <c r="CE7" s="143" t="s">
        <v>415</v>
      </c>
      <c r="CF7" s="141">
        <f>SUM(CF8:CF18)</f>
        <v>0</v>
      </c>
      <c r="CG7" s="141">
        <f>SUM(CG8:CG18)</f>
        <v>0</v>
      </c>
      <c r="CH7" s="144"/>
      <c r="CI7" s="143" t="s">
        <v>415</v>
      </c>
      <c r="CJ7" s="141">
        <f>SUM(CJ8:CJ18)</f>
        <v>0</v>
      </c>
      <c r="CK7" s="141">
        <f>SUM(CK8:CK18)</f>
        <v>0</v>
      </c>
      <c r="CL7" s="144"/>
      <c r="CM7" s="143" t="s">
        <v>415</v>
      </c>
      <c r="CN7" s="141">
        <f>SUM(CN8:CN18)</f>
        <v>0</v>
      </c>
      <c r="CO7" s="141">
        <f>SUM(CO8:CO18)</f>
        <v>0</v>
      </c>
      <c r="CP7" s="144"/>
      <c r="CQ7" s="143" t="s">
        <v>415</v>
      </c>
      <c r="CR7" s="141">
        <f>SUM(CR8:CR18)</f>
        <v>0</v>
      </c>
      <c r="CS7" s="141">
        <f>SUM(CS8:CS18)</f>
        <v>0</v>
      </c>
      <c r="CT7" s="144"/>
      <c r="CU7" s="143" t="s">
        <v>415</v>
      </c>
      <c r="CV7" s="141">
        <f>SUM(CV8:CV18)</f>
        <v>0</v>
      </c>
      <c r="CW7" s="141">
        <f>SUM(CW8:CW18)</f>
        <v>0</v>
      </c>
      <c r="CX7" s="144"/>
      <c r="CY7" s="143" t="s">
        <v>415</v>
      </c>
      <c r="CZ7" s="141">
        <f>SUM(CZ8:CZ18)</f>
        <v>0</v>
      </c>
      <c r="DA7" s="141">
        <f>SUM(DA8:DA18)</f>
        <v>0</v>
      </c>
      <c r="DB7" s="144"/>
      <c r="DC7" s="143" t="s">
        <v>415</v>
      </c>
      <c r="DD7" s="141">
        <f>SUM(DD8:DD18)</f>
        <v>0</v>
      </c>
      <c r="DE7" s="141">
        <f>SUM(DE8:DE18)</f>
        <v>0</v>
      </c>
      <c r="DF7" s="144"/>
      <c r="DG7" s="143" t="s">
        <v>415</v>
      </c>
      <c r="DH7" s="141">
        <f>SUM(DH8:DH18)</f>
        <v>0</v>
      </c>
      <c r="DI7" s="141">
        <f>SUM(DI8:DI18)</f>
        <v>0</v>
      </c>
      <c r="DJ7" s="144"/>
      <c r="DK7" s="143" t="s">
        <v>415</v>
      </c>
      <c r="DL7" s="141">
        <f>SUM(DL8:DL18)</f>
        <v>0</v>
      </c>
      <c r="DM7" s="141">
        <f>SUM(DM8:DM18)</f>
        <v>0</v>
      </c>
      <c r="DN7" s="144"/>
      <c r="DO7" s="143" t="s">
        <v>415</v>
      </c>
      <c r="DP7" s="141">
        <f>SUM(DP8:DP18)</f>
        <v>0</v>
      </c>
      <c r="DQ7" s="141">
        <f>SUM(DQ8:DQ18)</f>
        <v>0</v>
      </c>
      <c r="DR7" s="144"/>
      <c r="DS7" s="143" t="s">
        <v>415</v>
      </c>
      <c r="DT7" s="141">
        <f>SUM(DT8:DT18)</f>
        <v>0</v>
      </c>
      <c r="DU7" s="141">
        <f>SUM(DU8:DU18)</f>
        <v>0</v>
      </c>
    </row>
    <row r="8" spans="1:125" ht="12" customHeight="1">
      <c r="A8" s="142" t="s">
        <v>123</v>
      </c>
      <c r="B8" s="140" t="s">
        <v>384</v>
      </c>
      <c r="C8" s="142" t="s">
        <v>395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106829</v>
      </c>
      <c r="F8" s="145">
        <v>45401</v>
      </c>
      <c r="G8" s="143" t="s">
        <v>369</v>
      </c>
      <c r="H8" s="141">
        <v>0</v>
      </c>
      <c r="I8" s="141">
        <v>85463</v>
      </c>
      <c r="J8" s="145">
        <v>45404</v>
      </c>
      <c r="K8" s="143" t="s">
        <v>372</v>
      </c>
      <c r="L8" s="141">
        <v>0</v>
      </c>
      <c r="M8" s="141">
        <v>21366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123</v>
      </c>
      <c r="B9" s="140" t="s">
        <v>385</v>
      </c>
      <c r="C9" s="142" t="s">
        <v>396</v>
      </c>
      <c r="D9" s="141">
        <f aca="true" t="shared" si="0" ref="D9:D18">SUM(H9,L9,P9,T9,X9,AB9,AF9,AJ9,AN9,AR9,AV9,AZ9,BD9,BH9,BL9,BP9,BT9,BX9,CB9,CF9,CJ9,CN9,CR9,CV9,CZ9,DD9,DH9,DL9,DP9,DT9)</f>
        <v>0</v>
      </c>
      <c r="E9" s="141">
        <f aca="true" t="shared" si="1" ref="E9:E18">SUM(I9,M9,Q9,U9,Y9,AC9,AG9,AK9,AO9,AS9,AW9,BA9,BE9,BI9,BM9,BQ9,BU9,BY9,CC9,CG9,CK9,CO9,CS9,CW9,DA9,DE9,DI9,DM9,DQ9,DU9)</f>
        <v>116276</v>
      </c>
      <c r="F9" s="145">
        <v>45405</v>
      </c>
      <c r="G9" s="143" t="s">
        <v>373</v>
      </c>
      <c r="H9" s="141">
        <v>0</v>
      </c>
      <c r="I9" s="141">
        <v>64577</v>
      </c>
      <c r="J9" s="145">
        <v>45406</v>
      </c>
      <c r="K9" s="143" t="s">
        <v>374</v>
      </c>
      <c r="L9" s="141">
        <v>0</v>
      </c>
      <c r="M9" s="141">
        <v>51699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123</v>
      </c>
      <c r="B10" s="140" t="s">
        <v>386</v>
      </c>
      <c r="C10" s="142" t="s">
        <v>397</v>
      </c>
      <c r="D10" s="141">
        <f t="shared" si="0"/>
        <v>125595</v>
      </c>
      <c r="E10" s="141">
        <f t="shared" si="1"/>
        <v>190364</v>
      </c>
      <c r="F10" s="145">
        <v>45201</v>
      </c>
      <c r="G10" s="143" t="s">
        <v>354</v>
      </c>
      <c r="H10" s="141">
        <v>61833</v>
      </c>
      <c r="I10" s="141">
        <v>71272</v>
      </c>
      <c r="J10" s="145">
        <v>45301</v>
      </c>
      <c r="K10" s="143" t="s">
        <v>363</v>
      </c>
      <c r="L10" s="141">
        <v>63762</v>
      </c>
      <c r="M10" s="141">
        <v>60688</v>
      </c>
      <c r="N10" s="145">
        <v>45382</v>
      </c>
      <c r="O10" s="143" t="s">
        <v>367</v>
      </c>
      <c r="P10" s="141">
        <v>0</v>
      </c>
      <c r="Q10" s="141">
        <v>58404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123</v>
      </c>
      <c r="B11" s="140" t="s">
        <v>387</v>
      </c>
      <c r="C11" s="142" t="s">
        <v>398</v>
      </c>
      <c r="D11" s="141">
        <f t="shared" si="0"/>
        <v>205583</v>
      </c>
      <c r="E11" s="141">
        <f t="shared" si="1"/>
        <v>138960</v>
      </c>
      <c r="F11" s="145">
        <v>45204</v>
      </c>
      <c r="G11" s="143" t="s">
        <v>357</v>
      </c>
      <c r="H11" s="141">
        <v>167426</v>
      </c>
      <c r="I11" s="141">
        <v>85197</v>
      </c>
      <c r="J11" s="145">
        <v>45321</v>
      </c>
      <c r="K11" s="143" t="s">
        <v>416</v>
      </c>
      <c r="L11" s="141">
        <v>38157</v>
      </c>
      <c r="M11" s="141">
        <v>17314</v>
      </c>
      <c r="N11" s="145">
        <v>45322</v>
      </c>
      <c r="O11" s="143" t="s">
        <v>417</v>
      </c>
      <c r="P11" s="141">
        <v>0</v>
      </c>
      <c r="Q11" s="141">
        <v>36449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123</v>
      </c>
      <c r="B12" s="140" t="s">
        <v>388</v>
      </c>
      <c r="C12" s="142" t="s">
        <v>399</v>
      </c>
      <c r="D12" s="141">
        <f t="shared" si="0"/>
        <v>208635</v>
      </c>
      <c r="E12" s="141">
        <f t="shared" si="1"/>
        <v>78641</v>
      </c>
      <c r="F12" s="145">
        <v>45441</v>
      </c>
      <c r="G12" s="143" t="s">
        <v>379</v>
      </c>
      <c r="H12" s="141">
        <v>114645</v>
      </c>
      <c r="I12" s="141">
        <v>43213</v>
      </c>
      <c r="J12" s="145">
        <v>45442</v>
      </c>
      <c r="K12" s="143" t="s">
        <v>380</v>
      </c>
      <c r="L12" s="141">
        <v>47756</v>
      </c>
      <c r="M12" s="141">
        <v>18001</v>
      </c>
      <c r="N12" s="145">
        <v>45443</v>
      </c>
      <c r="O12" s="143" t="s">
        <v>381</v>
      </c>
      <c r="P12" s="141">
        <v>46234</v>
      </c>
      <c r="Q12" s="141">
        <v>17427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123</v>
      </c>
      <c r="B13" s="140" t="s">
        <v>389</v>
      </c>
      <c r="C13" s="142" t="s">
        <v>400</v>
      </c>
      <c r="D13" s="141">
        <f t="shared" si="0"/>
        <v>0</v>
      </c>
      <c r="E13" s="141">
        <f t="shared" si="1"/>
        <v>69479</v>
      </c>
      <c r="F13" s="145">
        <v>45431</v>
      </c>
      <c r="G13" s="143" t="s">
        <v>378</v>
      </c>
      <c r="H13" s="141">
        <v>0</v>
      </c>
      <c r="I13" s="141">
        <v>36918</v>
      </c>
      <c r="J13" s="145">
        <v>45429</v>
      </c>
      <c r="K13" s="143" t="s">
        <v>376</v>
      </c>
      <c r="L13" s="141">
        <v>0</v>
      </c>
      <c r="M13" s="141">
        <v>15159</v>
      </c>
      <c r="N13" s="145">
        <v>45430</v>
      </c>
      <c r="O13" s="143" t="s">
        <v>377</v>
      </c>
      <c r="P13" s="141">
        <v>0</v>
      </c>
      <c r="Q13" s="141">
        <v>17402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123</v>
      </c>
      <c r="B14" s="140" t="s">
        <v>390</v>
      </c>
      <c r="C14" s="142" t="s">
        <v>401</v>
      </c>
      <c r="D14" s="141">
        <f t="shared" si="0"/>
        <v>68449</v>
      </c>
      <c r="E14" s="141">
        <f t="shared" si="1"/>
        <v>0</v>
      </c>
      <c r="F14" s="145">
        <v>45245</v>
      </c>
      <c r="G14" s="143" t="s">
        <v>357</v>
      </c>
      <c r="H14" s="141">
        <v>35614</v>
      </c>
      <c r="I14" s="141">
        <v>0</v>
      </c>
      <c r="J14" s="145">
        <v>45207</v>
      </c>
      <c r="K14" s="143" t="s">
        <v>360</v>
      </c>
      <c r="L14" s="141">
        <v>17482</v>
      </c>
      <c r="M14" s="141">
        <v>0</v>
      </c>
      <c r="N14" s="145">
        <v>45321</v>
      </c>
      <c r="O14" s="143" t="s">
        <v>416</v>
      </c>
      <c r="P14" s="141">
        <v>5346</v>
      </c>
      <c r="Q14" s="141">
        <v>0</v>
      </c>
      <c r="R14" s="145">
        <v>45322</v>
      </c>
      <c r="S14" s="143" t="s">
        <v>417</v>
      </c>
      <c r="T14" s="141">
        <v>10007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123</v>
      </c>
      <c r="B15" s="140" t="s">
        <v>391</v>
      </c>
      <c r="C15" s="142" t="s">
        <v>402</v>
      </c>
      <c r="D15" s="141">
        <f t="shared" si="0"/>
        <v>209456</v>
      </c>
      <c r="E15" s="141">
        <f t="shared" si="1"/>
        <v>0</v>
      </c>
      <c r="F15" s="145">
        <v>45208</v>
      </c>
      <c r="G15" s="143" t="s">
        <v>361</v>
      </c>
      <c r="H15" s="141">
        <v>55921</v>
      </c>
      <c r="I15" s="141">
        <v>0</v>
      </c>
      <c r="J15" s="145">
        <v>45401</v>
      </c>
      <c r="K15" s="143" t="s">
        <v>369</v>
      </c>
      <c r="L15" s="141">
        <v>59257</v>
      </c>
      <c r="M15" s="141">
        <v>0</v>
      </c>
      <c r="N15" s="145">
        <v>45402</v>
      </c>
      <c r="O15" s="143" t="s">
        <v>370</v>
      </c>
      <c r="P15" s="141">
        <v>35956</v>
      </c>
      <c r="Q15" s="141">
        <v>0</v>
      </c>
      <c r="R15" s="145">
        <v>45403</v>
      </c>
      <c r="S15" s="143" t="s">
        <v>371</v>
      </c>
      <c r="T15" s="141">
        <v>4413</v>
      </c>
      <c r="U15" s="141">
        <v>0</v>
      </c>
      <c r="V15" s="145">
        <v>45404</v>
      </c>
      <c r="W15" s="143" t="s">
        <v>372</v>
      </c>
      <c r="X15" s="141">
        <v>10683</v>
      </c>
      <c r="Y15" s="141">
        <v>0</v>
      </c>
      <c r="Z15" s="145">
        <v>45405</v>
      </c>
      <c r="AA15" s="143" t="s">
        <v>373</v>
      </c>
      <c r="AB15" s="141">
        <v>27427</v>
      </c>
      <c r="AC15" s="141">
        <v>0</v>
      </c>
      <c r="AD15" s="145">
        <v>45406</v>
      </c>
      <c r="AE15" s="143" t="s">
        <v>374</v>
      </c>
      <c r="AF15" s="141">
        <v>15799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123</v>
      </c>
      <c r="B16" s="140" t="s">
        <v>392</v>
      </c>
      <c r="C16" s="142" t="s">
        <v>403</v>
      </c>
      <c r="D16" s="141">
        <f t="shared" si="0"/>
        <v>105723</v>
      </c>
      <c r="E16" s="141">
        <f t="shared" si="1"/>
        <v>0</v>
      </c>
      <c r="F16" s="145">
        <v>45205</v>
      </c>
      <c r="G16" s="143" t="s">
        <v>358</v>
      </c>
      <c r="H16" s="141">
        <v>8458</v>
      </c>
      <c r="I16" s="141">
        <v>0</v>
      </c>
      <c r="J16" s="145">
        <v>45361</v>
      </c>
      <c r="K16" s="143" t="s">
        <v>365</v>
      </c>
      <c r="L16" s="141">
        <v>57090</v>
      </c>
      <c r="M16" s="141">
        <v>0</v>
      </c>
      <c r="N16" s="145">
        <v>45362</v>
      </c>
      <c r="O16" s="143" t="s">
        <v>366</v>
      </c>
      <c r="P16" s="141">
        <v>40175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123</v>
      </c>
      <c r="B17" s="140" t="s">
        <v>393</v>
      </c>
      <c r="C17" s="142" t="s">
        <v>404</v>
      </c>
      <c r="D17" s="141">
        <f t="shared" si="0"/>
        <v>0</v>
      </c>
      <c r="E17" s="141">
        <f t="shared" si="1"/>
        <v>176031</v>
      </c>
      <c r="F17" s="145">
        <v>45205</v>
      </c>
      <c r="G17" s="143" t="s">
        <v>358</v>
      </c>
      <c r="H17" s="141">
        <v>0</v>
      </c>
      <c r="I17" s="141">
        <v>104964</v>
      </c>
      <c r="J17" s="145">
        <v>45362</v>
      </c>
      <c r="K17" s="143" t="s">
        <v>366</v>
      </c>
      <c r="L17" s="141">
        <v>0</v>
      </c>
      <c r="M17" s="141">
        <v>32502</v>
      </c>
      <c r="N17" s="145">
        <v>45361</v>
      </c>
      <c r="O17" s="143" t="s">
        <v>365</v>
      </c>
      <c r="P17" s="141">
        <v>0</v>
      </c>
      <c r="Q17" s="141">
        <v>38565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123</v>
      </c>
      <c r="B18" s="140" t="s">
        <v>394</v>
      </c>
      <c r="C18" s="142" t="s">
        <v>405</v>
      </c>
      <c r="D18" s="141">
        <f t="shared" si="0"/>
        <v>400225</v>
      </c>
      <c r="E18" s="141">
        <f t="shared" si="1"/>
        <v>0</v>
      </c>
      <c r="F18" s="145">
        <v>45206</v>
      </c>
      <c r="G18" s="143" t="s">
        <v>359</v>
      </c>
      <c r="H18" s="141">
        <v>246162</v>
      </c>
      <c r="I18" s="141">
        <v>0</v>
      </c>
      <c r="J18" s="145">
        <v>45421</v>
      </c>
      <c r="K18" s="143" t="s">
        <v>375</v>
      </c>
      <c r="L18" s="141">
        <v>79963</v>
      </c>
      <c r="M18" s="141">
        <v>0</v>
      </c>
      <c r="N18" s="145">
        <v>45431</v>
      </c>
      <c r="O18" s="143" t="s">
        <v>378</v>
      </c>
      <c r="P18" s="141">
        <v>30599</v>
      </c>
      <c r="Q18" s="141">
        <v>0</v>
      </c>
      <c r="R18" s="145">
        <v>45429</v>
      </c>
      <c r="S18" s="143" t="s">
        <v>376</v>
      </c>
      <c r="T18" s="141">
        <v>21190</v>
      </c>
      <c r="U18" s="141">
        <v>0</v>
      </c>
      <c r="V18" s="145">
        <v>45430</v>
      </c>
      <c r="W18" s="143" t="s">
        <v>377</v>
      </c>
      <c r="X18" s="141">
        <v>22311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423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45</v>
      </c>
      <c r="M2" s="12" t="str">
        <f>IF(L2&lt;&gt;"",VLOOKUP(L2,$AK$6:$AL$52,2,FALSE),"-")</f>
        <v>宮崎県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1225647</v>
      </c>
      <c r="F7" s="27">
        <f aca="true" t="shared" si="1" ref="F7:F12">AF14</f>
        <v>14050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1225647</v>
      </c>
      <c r="AG7" s="137"/>
      <c r="AH7" s="11" t="str">
        <f>'廃棄物事業経費（市町村）'!B7</f>
        <v>45000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0</v>
      </c>
      <c r="F8" s="27">
        <f t="shared" si="1"/>
        <v>14492</v>
      </c>
      <c r="H8" s="188"/>
      <c r="I8" s="188"/>
      <c r="J8" s="182" t="s">
        <v>42</v>
      </c>
      <c r="K8" s="184"/>
      <c r="L8" s="27">
        <f t="shared" si="2"/>
        <v>5452700</v>
      </c>
      <c r="M8" s="27">
        <f t="shared" si="3"/>
        <v>347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0</v>
      </c>
      <c r="AG8" s="137"/>
      <c r="AH8" s="11" t="str">
        <f>'廃棄物事業経費（市町村）'!B8</f>
        <v>45201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165100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249943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165100</v>
      </c>
      <c r="AG9" s="137"/>
      <c r="AH9" s="11" t="str">
        <f>'廃棄物事業経費（市町村）'!B9</f>
        <v>45202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909557</v>
      </c>
      <c r="F10" s="27">
        <f t="shared" si="1"/>
        <v>435866</v>
      </c>
      <c r="H10" s="188"/>
      <c r="I10" s="189"/>
      <c r="J10" s="200" t="s">
        <v>46</v>
      </c>
      <c r="K10" s="202"/>
      <c r="L10" s="27">
        <f t="shared" si="2"/>
        <v>6442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909557</v>
      </c>
      <c r="AG10" s="137"/>
      <c r="AH10" s="11" t="str">
        <f>'廃棄物事業経費（市町村）'!B10</f>
        <v>45203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1323666</v>
      </c>
      <c r="F11" s="27">
        <f t="shared" si="1"/>
        <v>876580</v>
      </c>
      <c r="H11" s="188"/>
      <c r="I11" s="191" t="s">
        <v>47</v>
      </c>
      <c r="J11" s="191"/>
      <c r="K11" s="191"/>
      <c r="L11" s="27">
        <f t="shared" si="2"/>
        <v>53566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1323666</v>
      </c>
      <c r="AG11" s="137"/>
      <c r="AH11" s="11" t="str">
        <f>'廃棄物事業経費（市町村）'!B11</f>
        <v>45204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1663410</v>
      </c>
      <c r="F12" s="27">
        <f t="shared" si="1"/>
        <v>42783</v>
      </c>
      <c r="H12" s="188"/>
      <c r="I12" s="191" t="s">
        <v>48</v>
      </c>
      <c r="J12" s="191"/>
      <c r="K12" s="191"/>
      <c r="L12" s="27">
        <f t="shared" si="2"/>
        <v>184853</v>
      </c>
      <c r="M12" s="27">
        <f t="shared" si="3"/>
        <v>0</v>
      </c>
      <c r="AC12" s="25" t="s">
        <v>46</v>
      </c>
      <c r="AD12" s="138" t="s">
        <v>62</v>
      </c>
      <c r="AE12" s="137" t="s">
        <v>68</v>
      </c>
      <c r="AF12" s="133">
        <f ca="1" t="shared" si="4"/>
        <v>1663410</v>
      </c>
      <c r="AG12" s="137"/>
      <c r="AH12" s="11" t="str">
        <f>'廃棄物事業経費（市町村）'!B12</f>
        <v>45205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5287380</v>
      </c>
      <c r="F13" s="28">
        <f>SUM(F7:F12)</f>
        <v>1383771</v>
      </c>
      <c r="H13" s="188"/>
      <c r="I13" s="179" t="s">
        <v>32</v>
      </c>
      <c r="J13" s="194"/>
      <c r="K13" s="195"/>
      <c r="L13" s="29">
        <f>SUM(L7:L12)</f>
        <v>5947504</v>
      </c>
      <c r="M13" s="29">
        <f>SUM(M7:M12)</f>
        <v>347</v>
      </c>
      <c r="AC13" s="25" t="s">
        <v>51</v>
      </c>
      <c r="AD13" s="138" t="s">
        <v>62</v>
      </c>
      <c r="AE13" s="137" t="s">
        <v>69</v>
      </c>
      <c r="AF13" s="133">
        <f ca="1" t="shared" si="4"/>
        <v>14431784</v>
      </c>
      <c r="AG13" s="137"/>
      <c r="AH13" s="11" t="str">
        <f>'廃棄物事業経費（市町村）'!B13</f>
        <v>45206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3963714</v>
      </c>
      <c r="F14" s="32">
        <f>F13-F11</f>
        <v>507191</v>
      </c>
      <c r="H14" s="189"/>
      <c r="I14" s="30"/>
      <c r="J14" s="34"/>
      <c r="K14" s="31" t="s">
        <v>50</v>
      </c>
      <c r="L14" s="33">
        <f>L13-L12</f>
        <v>5762651</v>
      </c>
      <c r="M14" s="33">
        <f>M13-M12</f>
        <v>347</v>
      </c>
      <c r="AC14" s="25" t="s">
        <v>37</v>
      </c>
      <c r="AD14" s="138" t="s">
        <v>62</v>
      </c>
      <c r="AE14" s="137" t="s">
        <v>70</v>
      </c>
      <c r="AF14" s="133">
        <f ca="1" t="shared" si="4"/>
        <v>14050</v>
      </c>
      <c r="AG14" s="137"/>
      <c r="AH14" s="11" t="str">
        <f>'廃棄物事業経費（市町村）'!B14</f>
        <v>45207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14431784</v>
      </c>
      <c r="F15" s="27">
        <f>AF20</f>
        <v>2477614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917596</v>
      </c>
      <c r="M15" s="27">
        <f>AF48</f>
        <v>292148</v>
      </c>
      <c r="AC15" s="25" t="s">
        <v>41</v>
      </c>
      <c r="AD15" s="138" t="s">
        <v>62</v>
      </c>
      <c r="AE15" s="137" t="s">
        <v>71</v>
      </c>
      <c r="AF15" s="133">
        <f ca="1" t="shared" si="4"/>
        <v>14492</v>
      </c>
      <c r="AG15" s="137"/>
      <c r="AH15" s="11" t="str">
        <f>'廃棄物事業経費（市町村）'!B15</f>
        <v>45208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19719164</v>
      </c>
      <c r="F16" s="28">
        <f>SUM(F13,F15)</f>
        <v>3861385</v>
      </c>
      <c r="H16" s="204"/>
      <c r="I16" s="188"/>
      <c r="J16" s="188" t="s">
        <v>183</v>
      </c>
      <c r="K16" s="23" t="s">
        <v>132</v>
      </c>
      <c r="L16" s="27">
        <f>AF28</f>
        <v>1941312</v>
      </c>
      <c r="M16" s="27">
        <f aca="true" t="shared" si="5" ref="M16:M28">AF49</f>
        <v>3171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45209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18395498</v>
      </c>
      <c r="F17" s="32">
        <f>SUM(F14:F15)</f>
        <v>2984805</v>
      </c>
      <c r="H17" s="204"/>
      <c r="I17" s="188"/>
      <c r="J17" s="188"/>
      <c r="K17" s="23" t="s">
        <v>133</v>
      </c>
      <c r="L17" s="27">
        <f>AF29</f>
        <v>536779</v>
      </c>
      <c r="M17" s="27">
        <f t="shared" si="5"/>
        <v>162345</v>
      </c>
      <c r="AC17" s="25" t="s">
        <v>45</v>
      </c>
      <c r="AD17" s="138" t="s">
        <v>62</v>
      </c>
      <c r="AE17" s="137" t="s">
        <v>73</v>
      </c>
      <c r="AF17" s="133">
        <f ca="1" t="shared" si="4"/>
        <v>435866</v>
      </c>
      <c r="AG17" s="137"/>
      <c r="AH17" s="11" t="str">
        <f>'廃棄物事業経費（市町村）'!B17</f>
        <v>45301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69346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876580</v>
      </c>
      <c r="AG18" s="137"/>
      <c r="AH18" s="11" t="str">
        <f>'廃棄物事業経費（市町村）'!B18</f>
        <v>45341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483392</v>
      </c>
      <c r="M19" s="27">
        <f t="shared" si="5"/>
        <v>4027</v>
      </c>
      <c r="AC19" s="25" t="s">
        <v>46</v>
      </c>
      <c r="AD19" s="138" t="s">
        <v>62</v>
      </c>
      <c r="AE19" s="137" t="s">
        <v>75</v>
      </c>
      <c r="AF19" s="133">
        <f ca="1" t="shared" si="4"/>
        <v>42783</v>
      </c>
      <c r="AG19" s="137"/>
      <c r="AH19" s="11" t="str">
        <f>'廃棄物事業経費（市町村）'!B19</f>
        <v>45361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1323666</v>
      </c>
      <c r="F20" s="39">
        <f>F11</f>
        <v>876580</v>
      </c>
      <c r="H20" s="204"/>
      <c r="I20" s="188"/>
      <c r="J20" s="200" t="s">
        <v>56</v>
      </c>
      <c r="K20" s="202"/>
      <c r="L20" s="27">
        <f t="shared" si="6"/>
        <v>996073</v>
      </c>
      <c r="M20" s="27">
        <f t="shared" si="5"/>
        <v>984829</v>
      </c>
      <c r="AC20" s="25" t="s">
        <v>51</v>
      </c>
      <c r="AD20" s="138" t="s">
        <v>62</v>
      </c>
      <c r="AE20" s="137" t="s">
        <v>76</v>
      </c>
      <c r="AF20" s="133">
        <f ca="1" t="shared" si="4"/>
        <v>2477614</v>
      </c>
      <c r="AG20" s="137"/>
      <c r="AH20" s="11" t="str">
        <f>'廃棄物事業経費（市町村）'!B20</f>
        <v>45362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1362923</v>
      </c>
      <c r="F21" s="39">
        <f>M12+M27</f>
        <v>878601</v>
      </c>
      <c r="H21" s="204"/>
      <c r="I21" s="189"/>
      <c r="J21" s="200" t="s">
        <v>57</v>
      </c>
      <c r="K21" s="202"/>
      <c r="L21" s="27">
        <f t="shared" si="6"/>
        <v>160593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0</v>
      </c>
      <c r="AG21" s="137"/>
      <c r="AH21" s="11" t="str">
        <f>'廃棄物事業経費（市町村）'!B21</f>
        <v>45382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44859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5452700</v>
      </c>
      <c r="AH22" s="11" t="str">
        <f>'廃棄物事業経費（市町村）'!B22</f>
        <v>45383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2584297</v>
      </c>
      <c r="M23" s="27">
        <f t="shared" si="5"/>
        <v>570362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249943</v>
      </c>
      <c r="AH23" s="11" t="str">
        <f>'廃棄物事業経費（市町村）'!B23</f>
        <v>45401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3326253</v>
      </c>
      <c r="M24" s="27">
        <f t="shared" si="5"/>
        <v>480574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6442</v>
      </c>
      <c r="AH24" s="11" t="str">
        <f>'廃棄物事業経費（市町村）'!B24</f>
        <v>45402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455989</v>
      </c>
      <c r="M25" s="27">
        <f t="shared" si="5"/>
        <v>41591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53566</v>
      </c>
      <c r="AH25" s="11" t="str">
        <f>'廃棄物事業経費（市町村）'!B25</f>
        <v>45403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146600</v>
      </c>
      <c r="M26" s="27">
        <f t="shared" si="5"/>
        <v>136692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184853</v>
      </c>
      <c r="AH26" s="11" t="str">
        <f>'廃棄物事業経費（市町村）'!B26</f>
        <v>45404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1178070</v>
      </c>
      <c r="M27" s="27">
        <f t="shared" si="5"/>
        <v>878601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917596</v>
      </c>
      <c r="AH27" s="11" t="str">
        <f>'廃棄物事業経費（市町村）'!B27</f>
        <v>45405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995</v>
      </c>
      <c r="M28" s="27">
        <f t="shared" si="5"/>
        <v>540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1941312</v>
      </c>
      <c r="AH28" s="11" t="str">
        <f>'廃棄物事業経費（市町村）'!B28</f>
        <v>45406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12842154</v>
      </c>
      <c r="M29" s="29">
        <f>SUM(M15:M28)</f>
        <v>3554880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536779</v>
      </c>
      <c r="AH29" s="11" t="str">
        <f>'廃棄物事業経費（市町村）'!B29</f>
        <v>45421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11664084</v>
      </c>
      <c r="M30" s="33">
        <f>M29-M27</f>
        <v>2676279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69346</v>
      </c>
      <c r="AH30" s="11" t="str">
        <f>'廃棄物事業経費（市町村）'!B30</f>
        <v>45429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979662</v>
      </c>
      <c r="M31" s="27">
        <f>AF62</f>
        <v>306158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483392</v>
      </c>
      <c r="AH31" s="11" t="str">
        <f>'廃棄物事業経費（市町村）'!B31</f>
        <v>45430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19769320</v>
      </c>
      <c r="M32" s="29">
        <f>SUM(M13,M29,M31)</f>
        <v>3861385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996073</v>
      </c>
      <c r="AH32" s="11" t="str">
        <f>'廃棄物事業経費（市町村）'!B32</f>
        <v>45431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18406397</v>
      </c>
      <c r="M33" s="33">
        <f>SUM(M14,M30,M31)</f>
        <v>2982784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160593</v>
      </c>
      <c r="AH33" s="11" t="str">
        <f>'廃棄物事業経費（市町村）'!B33</f>
        <v>45441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44859</v>
      </c>
      <c r="AH34" s="11" t="str">
        <f>'廃棄物事業経費（市町村）'!B34</f>
        <v>45442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2584297</v>
      </c>
      <c r="AH35" s="11" t="str">
        <f>'廃棄物事業経費（市町村）'!B35</f>
        <v>45443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3326253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455989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146600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1178070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995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979662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347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292148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3171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162345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4027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984829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570362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480574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41591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136692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878601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540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306158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2010-04-10T02:41:37Z</dcterms:modified>
  <cp:category/>
  <cp:version/>
  <cp:contentType/>
  <cp:contentStatus/>
</cp:coreProperties>
</file>