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<sst xmlns="http://schemas.openxmlformats.org/spreadsheetml/2006/main" count="4345" uniqueCount="611">
  <si>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</si>
  <si>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</si>
  <si>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</si>
  <si>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</si>
  <si>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</si>
  <si>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</si>
  <si>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</si>
  <si>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</si>
  <si>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</si>
  <si>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</si>
  <si>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</si>
  <si>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</si>
  <si>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</si>
  <si>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</si>
  <si>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</si>
  <si>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</si>
  <si>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</si>
  <si>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</si>
  <si>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</si>
  <si>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</si>
  <si>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</si>
  <si>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</si>
  <si>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</si>
  <si>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</si>
  <si>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</si>
  <si>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</si>
  <si>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</si>
  <si>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</si>
  <si>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</si>
  <si>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</si>
  <si>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</si>
  <si>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</si>
  <si>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</si>
  <si>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</si>
  <si>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</si>
  <si>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</si>
  <si>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</si>
  <si>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</si>
  <si>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</si>
  <si>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</si>
  <si>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</si>
  <si>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</si>
  <si>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</si>
  <si>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</si>
  <si>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</si>
  <si>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</si>
  <si>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</si>
  <si>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</si>
  <si>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</si>
  <si>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</si>
  <si>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</si>
  <si>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</si>
  <si>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</si>
  <si>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</si>
  <si>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</si>
  <si>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</si>
  <si>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</si>
  <si>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</si>
  <si>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</si>
  <si>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</si>
  <si>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</si>
  <si>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</si>
  <si>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</si>
  <si>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</si>
  <si>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</si>
  <si>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</si>
  <si>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</si>
  <si>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</si>
  <si>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</si>
  <si>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</si>
  <si>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</si>
  <si>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</si>
  <si>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</si>
  <si>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</si>
  <si>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</si>
  <si>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</si>
  <si>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</si>
  <si>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</si>
  <si>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</si>
  <si>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</si>
  <si>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</si>
  <si>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</si>
  <si>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</si>
  <si>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</si>
  <si>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</si>
  <si>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</si>
  <si>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</si>
  <si>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</si>
  <si>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</si>
  <si>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</si>
  <si>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</si>
  <si>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</si>
  <si>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</si>
  <si>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</si>
  <si>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</si>
  <si>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</si>
  <si>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</si>
  <si>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</si>
  <si>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</si>
  <si>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</si>
  <si>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</si>
  <si>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</si>
  <si>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</si>
  <si>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</si>
  <si>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</si>
  <si>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</si>
  <si>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</si>
  <si>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</si>
  <si>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</si>
  <si>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</si>
  <si>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</si>
  <si>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</si>
  <si>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</si>
  <si>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</si>
  <si>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</si>
  <si>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</si>
  <si>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</si>
  <si>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</si>
  <si>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</si>
  <si>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</si>
  <si>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</si>
  <si>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</si>
  <si>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</si>
  <si>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</si>
  <si>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</si>
  <si>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</si>
  <si>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</si>
  <si>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</si>
  <si>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</si>
  <si>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</si>
  <si>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</si>
  <si>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</si>
  <si>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</si>
  <si>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</si>
  <si>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</si>
  <si>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</si>
  <si>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</si>
  <si>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</si>
  <si>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</si>
  <si>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</si>
  <si>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</si>
  <si>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</si>
  <si>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</si>
  <si>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</si>
  <si>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</si>
  <si>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</si>
  <si>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</si>
  <si>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</si>
  <si>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</si>
  <si>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</si>
  <si>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</si>
  <si>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</si>
  <si>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</si>
  <si>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</si>
  <si>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</si>
  <si>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</si>
  <si>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</si>
  <si>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</si>
  <si>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</si>
  <si>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</si>
  <si>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</si>
  <si>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</si>
  <si>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</si>
  <si>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</si>
  <si>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</si>
  <si>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</si>
  <si>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</si>
  <si>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</si>
  <si>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</si>
  <si>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</si>
  <si>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</si>
  <si>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</si>
  <si>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</si>
  <si>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</si>
  <si>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</si>
  <si>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</si>
  <si>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</si>
  <si>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</si>
  <si>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</si>
  <si>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</si>
  <si>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</si>
  <si>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</si>
  <si>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</si>
  <si>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</si>
  <si>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</si>
  <si>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</si>
  <si>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</si>
  <si>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</si>
  <si>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</si>
  <si>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</si>
  <si>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</si>
  <si>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</si>
  <si>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</si>
  <si>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</si>
  <si>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</si>
  <si>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</si>
  <si>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</si>
  <si>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</si>
  <si>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</si>
  <si>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</si>
  <si>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</si>
  <si>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</si>
  <si>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</si>
  <si>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</si>
  <si>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</si>
  <si>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</si>
  <si>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</si>
  <si>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</si>
  <si>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</si>
  <si>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</si>
  <si>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</si>
  <si>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</si>
  <si>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</si>
  <si>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</si>
  <si>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</si>
  <si>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</si>
  <si>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</si>
  <si>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</si>
  <si>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</si>
  <si>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</si>
  <si>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</si>
  <si>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</si>
  <si>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</si>
  <si>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</si>
  <si>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</si>
  <si>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</si>
  <si>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</si>
  <si>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</si>
  <si>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</si>
  <si>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</si>
  <si>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</si>
  <si>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</si>
  <si>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</si>
  <si>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</si>
  <si>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</si>
  <si>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</si>
  <si>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</si>
  <si>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</si>
  <si>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</si>
  <si>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</si>
  <si>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</si>
  <si>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</si>
  <si>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</si>
  <si>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</si>
  <si>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</si>
  <si>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</si>
  <si>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</si>
  <si>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</si>
  <si>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</si>
  <si>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</si>
  <si>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</si>
  <si>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</si>
  <si>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</si>
  <si>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</si>
  <si>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</si>
  <si>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</si>
  <si>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</si>
  <si>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</si>
  <si>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</si>
  <si>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</si>
  <si>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</si>
  <si>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</si>
  <si>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</si>
  <si>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</si>
  <si>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</si>
  <si>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</si>
  <si>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</si>
  <si>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</si>
  <si>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</si>
  <si>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</si>
  <si>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</si>
  <si>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</si>
  <si>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</si>
  <si>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</si>
  <si>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</si>
  <si>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</si>
  <si>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</si>
  <si>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</si>
  <si>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</si>
  <si>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</si>
  <si>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</si>
  <si>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</si>
  <si>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</si>
  <si>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</si>
  <si>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</si>
  <si>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</si>
  <si>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</si>
  <si>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</si>
  <si>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</si>
  <si>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</si>
  <si>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</si>
  <si>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</si>
  <si>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</si>
  <si>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</si>
  <si>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</si>
  <si>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</si>
  <si>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</si>
  <si>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</si>
  <si>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</si>
  <si>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</si>
  <si>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</si>
  <si>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</si>
  <si>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</si>
  <si>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</si>
  <si>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</si>
  <si>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</si>
  <si>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</si>
  <si>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</si>
  <si>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</si>
  <si>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</si>
  <si>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</si>
  <si>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</si>
  <si>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</si>
  <si>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</si>
  <si>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</si>
  <si>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</si>
  <si>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</si>
  <si>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</si>
  <si>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</si>
  <si>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</si>
  <si>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</si>
  <si>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</si>
  <si>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</si>
  <si>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</si>
  <si>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</si>
  <si>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</si>
  <si>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</si>
  <si>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</si>
  <si>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</si>
  <si>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</si>
  <si>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</si>
  <si>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</si>
  <si>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</si>
  <si>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</si>
  <si>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</si>
  <si>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</si>
  <si>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</si>
  <si>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</si>
  <si>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</si>
  <si>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</si>
  <si>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</si>
  <si>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</si>
  <si>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</si>
  <si>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</si>
  <si>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</si>
  <si>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</si>
  <si>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</si>
  <si>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</si>
  <si>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</si>
  <si>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</si>
  <si>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</si>
  <si>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</si>
  <si>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</si>
  <si>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</si>
  <si>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</si>
  <si>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</si>
  <si>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</si>
  <si>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</si>
  <si>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</si>
  <si>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</si>
  <si>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</si>
  <si>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</si>
  <si>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</si>
  <si>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</si>
  <si>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</si>
  <si>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</si>
  <si>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</si>
  <si>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</si>
  <si>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</si>
  <si>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</si>
  <si>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</si>
  <si>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</si>
  <si>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</si>
  <si>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</si>
  <si>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</si>
  <si>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</si>
  <si>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</si>
  <si>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</si>
  <si>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</si>
  <si>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</si>
  <si>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</si>
  <si>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</si>
  <si>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</si>
  <si>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</si>
  <si>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</si>
  <si>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</si>
  <si>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</si>
  <si>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</si>
  <si>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</si>
  <si>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</si>
  <si>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</si>
  <si>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</si>
  <si>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</si>
  <si>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</si>
  <si>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</si>
  <si>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</si>
  <si>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</si>
  <si>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</si>
  <si>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</si>
  <si>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</si>
  <si>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</si>
  <si>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</si>
  <si>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</si>
  <si>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</si>
  <si>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</si>
  <si>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</si>
  <si>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</si>
  <si>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</si>
  <si>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</si>
  <si>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</si>
  <si>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</si>
  <si>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</si>
  <si>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</si>
  <si>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</si>
  <si>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</si>
  <si>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</si>
  <si>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</si>
  <si>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</si>
  <si>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</si>
  <si>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</si>
  <si>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</si>
  <si>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</si>
  <si>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</si>
  <si>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</si>
  <si>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</si>
  <si>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</si>
  <si>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</si>
  <si>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</si>
  <si>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</si>
  <si>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</si>
  <si>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</si>
  <si>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</si>
  <si>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</si>
  <si>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</si>
  <si>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</si>
  <si>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</si>
  <si>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</si>
  <si>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</si>
  <si>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</si>
  <si>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</si>
  <si>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</si>
  <si>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</si>
  <si>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</si>
  <si>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</si>
  <si>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</si>
  <si>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</si>
  <si>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</si>
  <si>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</si>
  <si>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</si>
  <si>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</si>
  <si>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</si>
  <si>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</si>
  <si>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</si>
  <si>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</si>
  <si>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</si>
  <si>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</si>
  <si>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</si>
  <si>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</si>
  <si>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</si>
  <si>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</si>
  <si>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</si>
  <si>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</si>
  <si>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</si>
  <si>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</si>
  <si>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</si>
  <si>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</si>
  <si>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</si>
  <si>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</si>
  <si>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</si>
  <si>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</si>
  <si>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</si>
  <si>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</si>
  <si>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</si>
  <si>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</si>
  <si>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</si>
  <si>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</si>
  <si>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</si>
  <si>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</si>
  <si>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</si>
  <si>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</si>
  <si>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</si>
  <si>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</si>
  <si>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</si>
  <si>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</si>
  <si>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</si>
  <si>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</si>
  <si>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</si>
  <si>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</si>
  <si>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</si>
  <si>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</si>
  <si>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</si>
  <si>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</si>
  <si>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</si>
  <si>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</si>
  <si>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</si>
  <si>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</si>
  <si>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</si>
  <si>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</si>
  <si>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</si>
  <si>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</si>
  <si>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</si>
  <si>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</si>
  <si>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</si>
  <si>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</si>
  <si>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</si>
  <si>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</si>
  <si>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</si>
  <si>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</si>
  <si>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</si>
  <si>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</si>
  <si>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</si>
  <si>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</si>
  <si>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</si>
  <si>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</si>
  <si>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</si>
  <si>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</si>
  <si>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</si>
  <si>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</si>
  <si>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</si>
  <si>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</si>
  <si>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</si>
  <si>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</si>
  <si>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</si>
  <si>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</si>
  <si>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</si>
  <si>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</si>
  <si>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</si>
  <si>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</si>
  <si>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</si>
  <si>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</si>
  <si>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</si>
  <si>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</si>
  <si>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</si>
  <si>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</si>
  <si>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</si>
  <si>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</si>
  <si>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</si>
  <si>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</si>
  <si>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</si>
  <si>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</si>
  <si>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</si>
  <si>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</si>
  <si>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</si>
  <si>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</si>
  <si>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</si>
  <si>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</si>
  <si>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</si>
  <si>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</si>
  <si>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</si>
  <si>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</si>
  <si>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</si>
  <si>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</si>
  <si>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</si>
  <si>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</si>
  <si>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</si>
  <si>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</si>
  <si>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</si>
  <si>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</si>
  <si>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45301</t>
  </si>
  <si>
    <t>45341</t>
  </si>
  <si>
    <t>45361</t>
  </si>
  <si>
    <t>45362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</si>
  <si>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</si>
  <si>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</si>
  <si>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</si>
  <si>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</si>
  <si>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</si>
  <si>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</si>
  <si>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</si>
  <si>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</si>
  <si>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</si>
  <si>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</si>
  <si>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</si>
  <si>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</si>
  <si>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</si>
  <si>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</si>
  <si>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</si>
  <si>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</si>
  <si>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</si>
  <si>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</si>
  <si>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</si>
  <si>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</si>
  <si>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</si>
  <si>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</si>
  <si>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</si>
  <si>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</si>
  <si>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</si>
  <si>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</si>
  <si>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</si>
  <si>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</si>
  <si>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</si>
  <si>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</si>
  <si>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</si>
  <si>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</si>
  <si>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</si>
  <si>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</si>
  <si>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</si>
  <si>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</si>
  <si>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</si>
  <si>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</si>
  <si>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</si>
  <si>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</si>
  <si>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</si>
  <si>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</si>
  <si>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</si>
  <si>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-</t>
  </si>
  <si>
    <t>有る</t>
  </si>
  <si>
    <t>宮崎県</t>
  </si>
  <si>
    <t>合計</t>
  </si>
  <si>
    <t>45000</t>
  </si>
  <si>
    <t>45000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</si>
</sst>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K7">SUM(D8:D35)</f>
        <v>1161197</v>
      </c>
      <c r="E7" s="280">
        <f t="shared" si="0"/>
        <v>1161175</v>
      </c>
      <c r="F7" s="280">
        <f t="shared" si="0"/>
        <v>22</v>
      </c>
      <c r="G7" s="280">
        <f t="shared" si="0"/>
        <v>3984</v>
      </c>
      <c r="H7" s="280">
        <f t="shared" si="0"/>
        <v>373754</v>
      </c>
      <c r="I7" s="280">
        <f t="shared" si="0"/>
        <v>50067</v>
      </c>
      <c r="J7" s="280">
        <f t="shared" si="0"/>
        <v>3523</v>
      </c>
      <c r="K7" s="280">
        <f t="shared" si="0"/>
        <v>427344</v>
      </c>
      <c r="L7" s="280">
        <f>K7/D7/365*1000000</f>
        <v>1008.2746333757793</v>
      </c>
      <c r="M7" s="280">
        <f>('ごみ搬入量内訳'!BR7+'ごみ処理概要'!J7)/'ごみ処理概要'!D7/365*1000000</f>
        <v>679.1376508376494</v>
      </c>
      <c r="N7" s="280">
        <f>'ごみ搬入量内訳'!CM7/'ごみ処理概要'!D7/365*1000000</f>
        <v>329.13698253812987</v>
      </c>
      <c r="O7" s="280">
        <f aca="true" t="shared" si="1" ref="O7:AA7">SUM(O8:O35)</f>
        <v>252</v>
      </c>
      <c r="P7" s="280">
        <f t="shared" si="1"/>
        <v>301342</v>
      </c>
      <c r="Q7" s="280">
        <f t="shared" si="1"/>
        <v>3311</v>
      </c>
      <c r="R7" s="280">
        <f t="shared" si="1"/>
        <v>77865</v>
      </c>
      <c r="S7" s="280">
        <f t="shared" si="1"/>
        <v>10159</v>
      </c>
      <c r="T7" s="280">
        <f t="shared" si="1"/>
        <v>49091</v>
      </c>
      <c r="U7" s="280">
        <f t="shared" si="1"/>
        <v>4842</v>
      </c>
      <c r="V7" s="280">
        <f t="shared" si="1"/>
        <v>0</v>
      </c>
      <c r="W7" s="280">
        <f t="shared" si="1"/>
        <v>0</v>
      </c>
      <c r="X7" s="280">
        <f t="shared" si="1"/>
        <v>0</v>
      </c>
      <c r="Y7" s="280">
        <f t="shared" si="1"/>
        <v>13773</v>
      </c>
      <c r="Z7" s="280">
        <f t="shared" si="1"/>
        <v>43575</v>
      </c>
      <c r="AA7" s="280">
        <f t="shared" si="1"/>
        <v>426093</v>
      </c>
      <c r="AB7" s="281">
        <f>(Z7+P7+R7)/AA7*100</f>
        <v>99.22293959299965</v>
      </c>
      <c r="AC7" s="280">
        <f aca="true" t="shared" si="2" ref="AC7:AJ7">SUM(AC8:AC35)</f>
        <v>4205</v>
      </c>
      <c r="AD7" s="280">
        <f t="shared" si="2"/>
        <v>1312</v>
      </c>
      <c r="AE7" s="280">
        <f t="shared" si="2"/>
        <v>570</v>
      </c>
      <c r="AF7" s="280">
        <f t="shared" si="2"/>
        <v>0</v>
      </c>
      <c r="AG7" s="280">
        <f t="shared" si="2"/>
        <v>0</v>
      </c>
      <c r="AH7" s="280">
        <f t="shared" si="2"/>
        <v>0</v>
      </c>
      <c r="AI7" s="280">
        <f t="shared" si="2"/>
        <v>25193</v>
      </c>
      <c r="AJ7" s="280">
        <f t="shared" si="2"/>
        <v>31280</v>
      </c>
      <c r="AK7" s="281">
        <f>(Z7+AJ7+J7)/(AA7+J7)*100</f>
        <v>18.243733939145656</v>
      </c>
      <c r="AL7" s="281">
        <f>('資源化量内訳'!D7-'資源化量内訳'!Q7-'資源化量内訳'!S7-'資源化量内訳'!U7)/(AA7+J7)*100</f>
        <v>17.550556776283937</v>
      </c>
      <c r="AM7" s="280">
        <f>SUM(AM8:AM35)</f>
        <v>3311</v>
      </c>
      <c r="AN7" s="280">
        <f>SUM(AN8:AN35)</f>
        <v>35862</v>
      </c>
      <c r="AO7" s="280">
        <f>SUM(AO8:AO35)</f>
        <v>15381</v>
      </c>
      <c r="AP7" s="280">
        <f>SUM(AP8:AP35)</f>
        <v>54554</v>
      </c>
    </row>
    <row r="8" spans="1:42" ht="12" customHeight="1">
      <c r="A8" s="282" t="s">
        <v>195</v>
      </c>
      <c r="B8" s="283" t="s">
        <v>549</v>
      </c>
      <c r="C8" s="282" t="s">
        <v>577</v>
      </c>
      <c r="D8" s="280">
        <v>372740</v>
      </c>
      <c r="E8" s="280">
        <v>372740</v>
      </c>
      <c r="F8" s="280">
        <v>0</v>
      </c>
      <c r="G8" s="280">
        <v>1439</v>
      </c>
      <c r="H8" s="280">
        <f>SUM('ごみ搬入量内訳'!E8,+'ごみ搬入量内訳'!AD8)</f>
        <v>128816</v>
      </c>
      <c r="I8" s="280">
        <f>'ごみ搬入量内訳'!BC8</f>
        <v>12638</v>
      </c>
      <c r="J8" s="280">
        <f>'資源化量内訳'!BL8</f>
        <v>938</v>
      </c>
      <c r="K8" s="280">
        <f>SUM(H8:J8)</f>
        <v>142392</v>
      </c>
      <c r="L8" s="280">
        <f>K8/D8/365*1000000</f>
        <v>1046.6144457078678</v>
      </c>
      <c r="M8" s="280">
        <f>(SUM('ごみ搬入量内訳'!BR8,'ごみ処理概要'!J8))/'ごみ処理概要'!D8/365*1000000</f>
        <v>707.9377376422362</v>
      </c>
      <c r="N8" s="280">
        <f>'ごみ搬入量内訳'!CM8/'ごみ処理概要'!D8/365*1000000</f>
        <v>338.6767080656317</v>
      </c>
      <c r="O8" s="284">
        <f>'ごみ搬入量内訳'!DH8</f>
        <v>0</v>
      </c>
      <c r="P8" s="284">
        <f>'ごみ処理量内訳'!E8</f>
        <v>108833</v>
      </c>
      <c r="Q8" s="284">
        <f>'ごみ処理量内訳'!N8</f>
        <v>206</v>
      </c>
      <c r="R8" s="280">
        <f>SUM(S8:Y8)</f>
        <v>15523</v>
      </c>
      <c r="S8" s="284">
        <f>'ごみ処理量内訳'!G8</f>
        <v>0</v>
      </c>
      <c r="T8" s="284">
        <f>'ごみ処理量内訳'!L8</f>
        <v>15523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17098</v>
      </c>
      <c r="AA8" s="280">
        <f>SUM(P8,Q8,R8,Z8)</f>
        <v>141660</v>
      </c>
      <c r="AB8" s="281">
        <f>(SUM(Z8,P8,R8))/AA8*100</f>
        <v>99.85458139206551</v>
      </c>
      <c r="AC8" s="280">
        <f>'施設資源化量内訳'!X8</f>
        <v>1158</v>
      </c>
      <c r="AD8" s="280">
        <f>'施設資源化量内訳'!AR8</f>
        <v>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8098</v>
      </c>
      <c r="AJ8" s="280">
        <f>SUM(AC8:AI8)</f>
        <v>9256</v>
      </c>
      <c r="AK8" s="281">
        <f>(SUM(Z8,AJ8,J8))/(SUM(AA8,J8))*100</f>
        <v>19.139118360706323</v>
      </c>
      <c r="AL8" s="281">
        <f>(SUM('資源化量内訳'!D8,-'資源化量内訳'!Q8,-'資源化量内訳'!S8,-'資源化量内訳'!U8))/(SUM(AA8,J8))*100</f>
        <v>19.139118360706323</v>
      </c>
      <c r="AM8" s="280">
        <f>'ごみ処理量内訳'!AA8</f>
        <v>206</v>
      </c>
      <c r="AN8" s="280">
        <f>'ごみ処理量内訳'!AB8</f>
        <v>15668</v>
      </c>
      <c r="AO8" s="280">
        <f>'ごみ処理量内訳'!AC8</f>
        <v>1494</v>
      </c>
      <c r="AP8" s="280">
        <f>SUM(AM8:AO8)</f>
        <v>17368</v>
      </c>
    </row>
    <row r="9" spans="1:42" ht="12" customHeight="1">
      <c r="A9" s="282" t="s">
        <v>195</v>
      </c>
      <c r="B9" s="283" t="s">
        <v>550</v>
      </c>
      <c r="C9" s="282" t="s">
        <v>578</v>
      </c>
      <c r="D9" s="280">
        <v>172368</v>
      </c>
      <c r="E9" s="280">
        <v>172368</v>
      </c>
      <c r="F9" s="280">
        <v>0</v>
      </c>
      <c r="G9" s="280">
        <v>714</v>
      </c>
      <c r="H9" s="280">
        <f>SUM('ごみ搬入量内訳'!E9,+'ごみ搬入量内訳'!AD9)</f>
        <v>68567</v>
      </c>
      <c r="I9" s="280">
        <f>'ごみ搬入量内訳'!BC9</f>
        <v>6108</v>
      </c>
      <c r="J9" s="280">
        <f>'資源化量内訳'!BL9</f>
        <v>698</v>
      </c>
      <c r="K9" s="280">
        <f aca="true" t="shared" si="3" ref="K9:K35">SUM(H9:J9)</f>
        <v>75373</v>
      </c>
      <c r="L9" s="280">
        <f aca="true" t="shared" si="4" ref="L9:L35">K9/D9/365*1000000</f>
        <v>1198.0261409485154</v>
      </c>
      <c r="M9" s="280">
        <f>(SUM('ごみ搬入量内訳'!BR9,'ごみ処理概要'!J9))/'ごみ処理概要'!D9/365*1000000</f>
        <v>698.7121532903798</v>
      </c>
      <c r="N9" s="280">
        <f>'ごみ搬入量内訳'!CM9/'ごみ処理概要'!D9/365*1000000</f>
        <v>499.3139876581358</v>
      </c>
      <c r="O9" s="284">
        <f>'ごみ搬入量内訳'!DH9</f>
        <v>0</v>
      </c>
      <c r="P9" s="284">
        <f>'ごみ処理量内訳'!E9</f>
        <v>49048</v>
      </c>
      <c r="Q9" s="284">
        <f>'ごみ処理量内訳'!N9</f>
        <v>1280</v>
      </c>
      <c r="R9" s="280">
        <f aca="true" t="shared" si="5" ref="R9:R35">SUM(S9:Y9)</f>
        <v>14546</v>
      </c>
      <c r="S9" s="284">
        <f>'ごみ処理量内訳'!G9</f>
        <v>0</v>
      </c>
      <c r="T9" s="284">
        <f>'ごみ処理量内訳'!L9</f>
        <v>14546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13921</v>
      </c>
      <c r="AA9" s="280">
        <f aca="true" t="shared" si="6" ref="AA9:AA35">SUM(P9,Q9,R9,Z9)</f>
        <v>78795</v>
      </c>
      <c r="AB9" s="281">
        <f aca="true" t="shared" si="7" ref="AB9:AB35">(SUM(Z9,P9,R9))/AA9*100</f>
        <v>98.37553144235041</v>
      </c>
      <c r="AC9" s="280">
        <f>'施設資源化量内訳'!X9</f>
        <v>0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2889</v>
      </c>
      <c r="AJ9" s="280">
        <f aca="true" t="shared" si="8" ref="AJ9:AJ35">SUM(AC9:AI9)</f>
        <v>2889</v>
      </c>
      <c r="AK9" s="281">
        <f aca="true" t="shared" si="9" ref="AK9:AK35">(SUM(Z9,AJ9,J9))/(SUM(AA9,J9))*100</f>
        <v>22.024580780697672</v>
      </c>
      <c r="AL9" s="281">
        <f>(SUM('資源化量内訳'!D9,-'資源化量内訳'!Q9,-'資源化量内訳'!S9,-'資源化量内訳'!U9))/(SUM(AA9,J9))*100</f>
        <v>22.024580780697672</v>
      </c>
      <c r="AM9" s="280">
        <f>'ごみ処理量内訳'!AA9</f>
        <v>1280</v>
      </c>
      <c r="AN9" s="280">
        <f>'ごみ処理量内訳'!AB9</f>
        <v>5878</v>
      </c>
      <c r="AO9" s="280">
        <f>'ごみ処理量内訳'!AC9</f>
        <v>8890</v>
      </c>
      <c r="AP9" s="280">
        <f aca="true" t="shared" si="10" ref="AP9:AP35">SUM(AM9:AO9)</f>
        <v>16048</v>
      </c>
    </row>
    <row r="10" spans="1:42" ht="12" customHeight="1">
      <c r="A10" s="282" t="s">
        <v>195</v>
      </c>
      <c r="B10" s="283" t="s">
        <v>551</v>
      </c>
      <c r="C10" s="282" t="s">
        <v>579</v>
      </c>
      <c r="D10" s="280">
        <v>135148</v>
      </c>
      <c r="E10" s="280">
        <v>135148</v>
      </c>
      <c r="F10" s="280">
        <v>0</v>
      </c>
      <c r="G10" s="280">
        <v>232</v>
      </c>
      <c r="H10" s="280">
        <f>SUM('ごみ搬入量内訳'!E10,+'ごみ搬入量内訳'!AD10)</f>
        <v>50216</v>
      </c>
      <c r="I10" s="280">
        <f>'ごみ搬入量内訳'!BC10</f>
        <v>10935</v>
      </c>
      <c r="J10" s="280">
        <f>'資源化量内訳'!BL10</f>
        <v>1105</v>
      </c>
      <c r="K10" s="280">
        <f t="shared" si="3"/>
        <v>62256</v>
      </c>
      <c r="L10" s="280">
        <f t="shared" si="4"/>
        <v>1262.0562905972993</v>
      </c>
      <c r="M10" s="280">
        <f>(SUM('ごみ搬入量内訳'!BR10,'ごみ処理概要'!J10))/'ごみ処理概要'!D10/365*1000000</f>
        <v>768.7969475168977</v>
      </c>
      <c r="N10" s="280">
        <f>'ごみ搬入量内訳'!CM10/'ごみ処理概要'!D10/365*1000000</f>
        <v>493.2593430804018</v>
      </c>
      <c r="O10" s="284">
        <f>'ごみ搬入量内訳'!DH10</f>
        <v>0</v>
      </c>
      <c r="P10" s="284">
        <f>'ごみ処理量内訳'!E10</f>
        <v>46516</v>
      </c>
      <c r="Q10" s="284">
        <f>'ごみ処理量内訳'!N10</f>
        <v>79</v>
      </c>
      <c r="R10" s="280">
        <f t="shared" si="5"/>
        <v>14523</v>
      </c>
      <c r="S10" s="284">
        <f>'ごみ処理量内訳'!G10</f>
        <v>9541</v>
      </c>
      <c r="T10" s="284">
        <f>'ごみ処理量内訳'!L10</f>
        <v>4317</v>
      </c>
      <c r="U10" s="284">
        <f>'ごみ処理量内訳'!H10</f>
        <v>665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16</v>
      </c>
      <c r="AA10" s="280">
        <f t="shared" si="6"/>
        <v>61134</v>
      </c>
      <c r="AB10" s="281">
        <f t="shared" si="7"/>
        <v>99.87077567311152</v>
      </c>
      <c r="AC10" s="280">
        <f>'施設資源化量内訳'!X10</f>
        <v>2978</v>
      </c>
      <c r="AD10" s="280">
        <f>'施設資源化量内訳'!AR10</f>
        <v>1130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3901</v>
      </c>
      <c r="AJ10" s="280">
        <f t="shared" si="8"/>
        <v>8009</v>
      </c>
      <c r="AK10" s="281">
        <f t="shared" si="9"/>
        <v>14.669258824852585</v>
      </c>
      <c r="AL10" s="281">
        <f>(SUM('資源化量内訳'!D10,-'資源化量内訳'!Q10,-'資源化量内訳'!S10,-'資源化量内訳'!U10))/(SUM(AA10,J10))*100</f>
        <v>9.884477578367262</v>
      </c>
      <c r="AM10" s="280">
        <f>'ごみ処理量内訳'!AA10</f>
        <v>79</v>
      </c>
      <c r="AN10" s="280">
        <f>'ごみ処理量内訳'!AB10</f>
        <v>2332</v>
      </c>
      <c r="AO10" s="280">
        <f>'ごみ処理量内訳'!AC10</f>
        <v>2721</v>
      </c>
      <c r="AP10" s="280">
        <f t="shared" si="10"/>
        <v>5132</v>
      </c>
    </row>
    <row r="11" spans="1:42" ht="12" customHeight="1">
      <c r="A11" s="282" t="s">
        <v>195</v>
      </c>
      <c r="B11" s="283" t="s">
        <v>552</v>
      </c>
      <c r="C11" s="282" t="s">
        <v>580</v>
      </c>
      <c r="D11" s="280">
        <v>60439</v>
      </c>
      <c r="E11" s="280">
        <v>60439</v>
      </c>
      <c r="F11" s="280">
        <v>0</v>
      </c>
      <c r="G11" s="280">
        <v>321</v>
      </c>
      <c r="H11" s="280">
        <f>SUM('ごみ搬入量内訳'!E11,+'ごみ搬入量内訳'!AD11)</f>
        <v>22250</v>
      </c>
      <c r="I11" s="280">
        <f>'ごみ搬入量内訳'!BC11</f>
        <v>2458</v>
      </c>
      <c r="J11" s="280">
        <f>'資源化量内訳'!BL11</f>
        <v>69</v>
      </c>
      <c r="K11" s="280">
        <f t="shared" si="3"/>
        <v>24777</v>
      </c>
      <c r="L11" s="280">
        <f t="shared" si="4"/>
        <v>1123.1521332388343</v>
      </c>
      <c r="M11" s="280">
        <f>(SUM('ごみ搬入量内訳'!BR11,'ごみ処理概要'!J11))/'ごみ処理概要'!D11/365*1000000</f>
        <v>737.7527936579097</v>
      </c>
      <c r="N11" s="280">
        <f>'ごみ搬入量内訳'!CM11/'ごみ処理概要'!D11/365*1000000</f>
        <v>385.39933958092473</v>
      </c>
      <c r="O11" s="284">
        <f>'ごみ搬入量内訳'!DH11</f>
        <v>212</v>
      </c>
      <c r="P11" s="284">
        <f>'ごみ処理量内訳'!E11</f>
        <v>20802</v>
      </c>
      <c r="Q11" s="284">
        <f>'ごみ処理量内訳'!N11</f>
        <v>148</v>
      </c>
      <c r="R11" s="280">
        <f t="shared" si="5"/>
        <v>1563</v>
      </c>
      <c r="S11" s="284">
        <f>'ごみ処理量内訳'!G11</f>
        <v>0</v>
      </c>
      <c r="T11" s="284">
        <f>'ごみ処理量内訳'!L11</f>
        <v>1563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3100</v>
      </c>
      <c r="AA11" s="280">
        <f t="shared" si="6"/>
        <v>25613</v>
      </c>
      <c r="AB11" s="281">
        <f t="shared" si="7"/>
        <v>99.42216843009409</v>
      </c>
      <c r="AC11" s="280">
        <f>'施設資源化量内訳'!X11</f>
        <v>15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1001</v>
      </c>
      <c r="AJ11" s="280">
        <f t="shared" si="8"/>
        <v>1016</v>
      </c>
      <c r="AK11" s="281">
        <f t="shared" si="9"/>
        <v>16.295459855151467</v>
      </c>
      <c r="AL11" s="281">
        <f>(SUM('資源化量内訳'!D11,-'資源化量内訳'!Q11,-'資源化量内訳'!S11,-'資源化量内訳'!U11))/(SUM(AA11,J11))*100</f>
        <v>16.295459855151467</v>
      </c>
      <c r="AM11" s="280">
        <f>'ごみ処理量内訳'!AA11</f>
        <v>148</v>
      </c>
      <c r="AN11" s="280">
        <f>'ごみ処理量内訳'!AB11</f>
        <v>2451</v>
      </c>
      <c r="AO11" s="280">
        <f>'ごみ処理量内訳'!AC11</f>
        <v>375</v>
      </c>
      <c r="AP11" s="280">
        <f t="shared" si="10"/>
        <v>2974</v>
      </c>
    </row>
    <row r="12" spans="1:42" ht="12" customHeight="1">
      <c r="A12" s="282" t="s">
        <v>195</v>
      </c>
      <c r="B12" s="283" t="s">
        <v>553</v>
      </c>
      <c r="C12" s="282" t="s">
        <v>581</v>
      </c>
      <c r="D12" s="280">
        <v>41580</v>
      </c>
      <c r="E12" s="280">
        <v>41580</v>
      </c>
      <c r="F12" s="280">
        <v>0</v>
      </c>
      <c r="G12" s="280">
        <v>145</v>
      </c>
      <c r="H12" s="280">
        <f>SUM('ごみ搬入量内訳'!E12,+'ごみ搬入量内訳'!AD12)</f>
        <v>5617</v>
      </c>
      <c r="I12" s="280">
        <f>'ごみ搬入量内訳'!BC12</f>
        <v>3218</v>
      </c>
      <c r="J12" s="280">
        <f>'資源化量内訳'!BL12</f>
        <v>55</v>
      </c>
      <c r="K12" s="280">
        <f t="shared" si="3"/>
        <v>8890</v>
      </c>
      <c r="L12" s="280">
        <f t="shared" si="4"/>
        <v>585.7663391909967</v>
      </c>
      <c r="M12" s="280">
        <f>(SUM('ごみ搬入量内訳'!BR12,'ごみ処理概要'!J12))/'ごみ処理概要'!D12/365*1000000</f>
        <v>373.7307846896888</v>
      </c>
      <c r="N12" s="280">
        <f>'ごみ搬入量内訳'!CM12/'ごみ処理概要'!D12/365*1000000</f>
        <v>212.03555450130793</v>
      </c>
      <c r="O12" s="284">
        <f>'ごみ搬入量内訳'!DH12</f>
        <v>0</v>
      </c>
      <c r="P12" s="284">
        <f>'ごみ処理量内訳'!E12</f>
        <v>3902</v>
      </c>
      <c r="Q12" s="284">
        <f>'ごみ処理量内訳'!N12</f>
        <v>410</v>
      </c>
      <c r="R12" s="280">
        <f t="shared" si="5"/>
        <v>4070</v>
      </c>
      <c r="S12" s="284">
        <f>'ごみ処理量内訳'!G12</f>
        <v>0</v>
      </c>
      <c r="T12" s="284">
        <f>'ごみ処理量内訳'!L12</f>
        <v>1780</v>
      </c>
      <c r="U12" s="284">
        <f>'ごみ処理量内訳'!H12</f>
        <v>2290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22</v>
      </c>
      <c r="AA12" s="280">
        <f t="shared" si="6"/>
        <v>8404</v>
      </c>
      <c r="AB12" s="281">
        <f t="shared" si="7"/>
        <v>95.12137077582103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76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1752</v>
      </c>
      <c r="AJ12" s="280">
        <f t="shared" si="8"/>
        <v>1828</v>
      </c>
      <c r="AK12" s="281">
        <f t="shared" si="9"/>
        <v>22.520392481380778</v>
      </c>
      <c r="AL12" s="281">
        <f>(SUM('資源化量内訳'!D12,-'資源化量内訳'!Q12,-'資源化量内訳'!S12,-'資源化量内訳'!U12))/(SUM(AA12,J12))*100</f>
        <v>22.520392481380778</v>
      </c>
      <c r="AM12" s="280">
        <f>'ごみ処理量内訳'!AA12</f>
        <v>410</v>
      </c>
      <c r="AN12" s="280">
        <f>'ごみ処理量内訳'!AB12</f>
        <v>0</v>
      </c>
      <c r="AO12" s="280">
        <f>'ごみ処理量内訳'!AC12</f>
        <v>0</v>
      </c>
      <c r="AP12" s="280">
        <f t="shared" si="10"/>
        <v>410</v>
      </c>
    </row>
    <row r="13" spans="1:42" ht="12" customHeight="1">
      <c r="A13" s="282" t="s">
        <v>195</v>
      </c>
      <c r="B13" s="283" t="s">
        <v>554</v>
      </c>
      <c r="C13" s="282" t="s">
        <v>582</v>
      </c>
      <c r="D13" s="280">
        <v>64492</v>
      </c>
      <c r="E13" s="280">
        <v>64492</v>
      </c>
      <c r="F13" s="280">
        <v>0</v>
      </c>
      <c r="G13" s="280">
        <v>192</v>
      </c>
      <c r="H13" s="280">
        <f>SUM('ごみ搬入量内訳'!E13,+'ごみ搬入量内訳'!AD13)</f>
        <v>22226</v>
      </c>
      <c r="I13" s="280">
        <f>'ごみ搬入量内訳'!BC13</f>
        <v>4287</v>
      </c>
      <c r="J13" s="280">
        <f>'資源化量内訳'!BL13</f>
        <v>271</v>
      </c>
      <c r="K13" s="280">
        <f t="shared" si="3"/>
        <v>26784</v>
      </c>
      <c r="L13" s="280">
        <f t="shared" si="4"/>
        <v>1137.8282875055545</v>
      </c>
      <c r="M13" s="280">
        <f>(SUM('ごみ搬入量内訳'!BR13,'ごみ処理概要'!J13))/'ごみ処理概要'!D13/365*1000000</f>
        <v>827.4998959199781</v>
      </c>
      <c r="N13" s="280">
        <f>'ごみ搬入量内訳'!CM13/'ごみ処理概要'!D13/365*1000000</f>
        <v>310.3283915855763</v>
      </c>
      <c r="O13" s="284">
        <f>'ごみ搬入量内訳'!DH13</f>
        <v>0</v>
      </c>
      <c r="P13" s="284">
        <f>'ごみ処理量内訳'!E13</f>
        <v>22114</v>
      </c>
      <c r="Q13" s="284">
        <f>'ごみ処理量内訳'!N13</f>
        <v>70</v>
      </c>
      <c r="R13" s="280">
        <f t="shared" si="5"/>
        <v>0</v>
      </c>
      <c r="S13" s="284">
        <f>'ごみ処理量内訳'!G13</f>
        <v>0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3001</v>
      </c>
      <c r="AA13" s="280">
        <f t="shared" si="6"/>
        <v>25185</v>
      </c>
      <c r="AB13" s="281">
        <f t="shared" si="7"/>
        <v>99.72205677982926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0</v>
      </c>
      <c r="AK13" s="281">
        <f t="shared" si="9"/>
        <v>12.85355122564425</v>
      </c>
      <c r="AL13" s="281">
        <f>(SUM('資源化量内訳'!D13,-'資源化量内訳'!Q13,-'資源化量内訳'!S13,-'資源化量内訳'!U13))/(SUM(AA13,J13))*100</f>
        <v>12.85355122564425</v>
      </c>
      <c r="AM13" s="280">
        <f>'ごみ処理量内訳'!AA13</f>
        <v>70</v>
      </c>
      <c r="AN13" s="280">
        <f>'ごみ処理量内訳'!AB13</f>
        <v>2390</v>
      </c>
      <c r="AO13" s="280">
        <f>'ごみ処理量内訳'!AC13</f>
        <v>0</v>
      </c>
      <c r="AP13" s="280">
        <f t="shared" si="10"/>
        <v>2460</v>
      </c>
    </row>
    <row r="14" spans="1:42" ht="12" customHeight="1">
      <c r="A14" s="282" t="s">
        <v>195</v>
      </c>
      <c r="B14" s="283" t="s">
        <v>555</v>
      </c>
      <c r="C14" s="282" t="s">
        <v>583</v>
      </c>
      <c r="D14" s="280">
        <v>21917</v>
      </c>
      <c r="E14" s="280">
        <v>21917</v>
      </c>
      <c r="F14" s="280">
        <v>0</v>
      </c>
      <c r="G14" s="280">
        <v>99</v>
      </c>
      <c r="H14" s="280">
        <f>SUM('ごみ搬入量内訳'!E14,+'ごみ搬入量内訳'!AD14)</f>
        <v>7103</v>
      </c>
      <c r="I14" s="280">
        <f>'ごみ搬入量内訳'!BC14</f>
        <v>1157</v>
      </c>
      <c r="J14" s="280">
        <f>'資源化量内訳'!BL14</f>
        <v>0</v>
      </c>
      <c r="K14" s="280">
        <f t="shared" si="3"/>
        <v>8260</v>
      </c>
      <c r="L14" s="280">
        <f t="shared" si="4"/>
        <v>1032.5380748415096</v>
      </c>
      <c r="M14" s="280">
        <f>(SUM('ごみ搬入量内訳'!BR14,'ごみ処理概要'!J14))/'ごみ処理概要'!D14/365*1000000</f>
        <v>683.5252049919341</v>
      </c>
      <c r="N14" s="280">
        <f>'ごみ搬入量内訳'!CM14/'ごみ処理概要'!D14/365*1000000</f>
        <v>349.0128698495757</v>
      </c>
      <c r="O14" s="284">
        <f>'ごみ搬入量内訳'!DH14</f>
        <v>40</v>
      </c>
      <c r="P14" s="284">
        <f>'ごみ処理量内訳'!E14</f>
        <v>6347</v>
      </c>
      <c r="Q14" s="284">
        <f>'ごみ処理量内訳'!N14</f>
        <v>0</v>
      </c>
      <c r="R14" s="280">
        <f t="shared" si="5"/>
        <v>1184</v>
      </c>
      <c r="S14" s="284">
        <f>'ごみ処理量内訳'!G14</f>
        <v>0</v>
      </c>
      <c r="T14" s="284">
        <f>'ごみ処理量内訳'!L14</f>
        <v>1184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729</v>
      </c>
      <c r="AA14" s="280">
        <f t="shared" si="6"/>
        <v>8260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353</v>
      </c>
      <c r="AJ14" s="280">
        <f t="shared" si="8"/>
        <v>353</v>
      </c>
      <c r="AK14" s="281">
        <f t="shared" si="9"/>
        <v>13.099273607748184</v>
      </c>
      <c r="AL14" s="281">
        <f>(SUM('資源化量内訳'!D14,-'資源化量内訳'!Q14,-'資源化量内訳'!S14,-'資源化量内訳'!U14))/(SUM(AA14,J14))*100</f>
        <v>13.099273607748184</v>
      </c>
      <c r="AM14" s="280">
        <f>'ごみ処理量内訳'!AA14</f>
        <v>0</v>
      </c>
      <c r="AN14" s="280">
        <f>'ごみ処理量内訳'!AB14</f>
        <v>833</v>
      </c>
      <c r="AO14" s="280">
        <f>'ごみ処理量内訳'!AC14</f>
        <v>438</v>
      </c>
      <c r="AP14" s="280">
        <f t="shared" si="10"/>
        <v>1271</v>
      </c>
    </row>
    <row r="15" spans="1:42" ht="12" customHeight="1">
      <c r="A15" s="282" t="s">
        <v>195</v>
      </c>
      <c r="B15" s="283" t="s">
        <v>556</v>
      </c>
      <c r="C15" s="282" t="s">
        <v>584</v>
      </c>
      <c r="D15" s="280">
        <v>34044</v>
      </c>
      <c r="E15" s="280">
        <v>34044</v>
      </c>
      <c r="F15" s="280">
        <v>0</v>
      </c>
      <c r="G15" s="280">
        <v>98</v>
      </c>
      <c r="H15" s="280">
        <f>SUM('ごみ搬入量内訳'!E15,+'ごみ搬入量内訳'!AD15)</f>
        <v>7185</v>
      </c>
      <c r="I15" s="280">
        <f>'ごみ搬入量内訳'!BC15</f>
        <v>145</v>
      </c>
      <c r="J15" s="280">
        <f>'資源化量内訳'!BL15</f>
        <v>0</v>
      </c>
      <c r="K15" s="280">
        <f t="shared" si="3"/>
        <v>7330</v>
      </c>
      <c r="L15" s="280">
        <f t="shared" si="4"/>
        <v>589.88931326583</v>
      </c>
      <c r="M15" s="280">
        <f>(SUM('ごみ搬入量内訳'!BR15,'ごみ処理概要'!J15))/'ごみ処理概要'!D15/365*1000000</f>
        <v>479.39572157224416</v>
      </c>
      <c r="N15" s="280">
        <f>'ごみ搬入量内訳'!CM15/'ごみ処理概要'!D15/365*1000000</f>
        <v>110.49359169358591</v>
      </c>
      <c r="O15" s="284">
        <f>'ごみ搬入量内訳'!DH15</f>
        <v>0</v>
      </c>
      <c r="P15" s="284">
        <f>'ごみ処理量内訳'!E15</f>
        <v>0</v>
      </c>
      <c r="Q15" s="284">
        <f>'ごみ処理量内訳'!N15</f>
        <v>0</v>
      </c>
      <c r="R15" s="280">
        <f t="shared" si="5"/>
        <v>6808</v>
      </c>
      <c r="S15" s="284">
        <f>'ごみ処理量内訳'!G15</f>
        <v>0</v>
      </c>
      <c r="T15" s="284">
        <f>'ごみ処理量内訳'!L15</f>
        <v>1144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5664</v>
      </c>
      <c r="Z15" s="280">
        <f>'資源化量内訳'!X15</f>
        <v>522</v>
      </c>
      <c r="AA15" s="280">
        <f t="shared" si="6"/>
        <v>7330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773</v>
      </c>
      <c r="AJ15" s="280">
        <f t="shared" si="8"/>
        <v>773</v>
      </c>
      <c r="AK15" s="281">
        <f t="shared" si="9"/>
        <v>17.66712141882674</v>
      </c>
      <c r="AL15" s="281">
        <f>(SUM('資源化量内訳'!D15,-'資源化量内訳'!Q15,-'資源化量内訳'!S15,-'資源化量内訳'!U15))/(SUM(AA15,J15))*100</f>
        <v>17.66712141882674</v>
      </c>
      <c r="AM15" s="280">
        <f>'ごみ処理量内訳'!AA15</f>
        <v>0</v>
      </c>
      <c r="AN15" s="280">
        <f>'ごみ処理量内訳'!AB15</f>
        <v>762</v>
      </c>
      <c r="AO15" s="280">
        <f>'ごみ処理量内訳'!AC15</f>
        <v>64</v>
      </c>
      <c r="AP15" s="280">
        <f t="shared" si="10"/>
        <v>826</v>
      </c>
    </row>
    <row r="16" spans="1:42" ht="12" customHeight="1">
      <c r="A16" s="282" t="s">
        <v>195</v>
      </c>
      <c r="B16" s="283" t="s">
        <v>557</v>
      </c>
      <c r="C16" s="282" t="s">
        <v>585</v>
      </c>
      <c r="D16" s="280">
        <v>23056</v>
      </c>
      <c r="E16" s="280">
        <v>23056</v>
      </c>
      <c r="F16" s="280">
        <v>0</v>
      </c>
      <c r="G16" s="280">
        <v>160</v>
      </c>
      <c r="H16" s="280">
        <f>SUM('ごみ搬入量内訳'!E16,+'ごみ搬入量内訳'!AD16)</f>
        <v>5085</v>
      </c>
      <c r="I16" s="280">
        <f>'ごみ搬入量内訳'!BC16</f>
        <v>1250</v>
      </c>
      <c r="J16" s="280">
        <f>'資源化量内訳'!BL16</f>
        <v>45</v>
      </c>
      <c r="K16" s="280">
        <f t="shared" si="3"/>
        <v>6380</v>
      </c>
      <c r="L16" s="280">
        <f t="shared" si="4"/>
        <v>758.1302938408448</v>
      </c>
      <c r="M16" s="280">
        <f>(SUM('ごみ搬入量内訳'!BR16,'ごみ処理概要'!J16))/'ごみ処理概要'!D16/365*1000000</f>
        <v>580.242981947468</v>
      </c>
      <c r="N16" s="280">
        <f>'ごみ搬入量内訳'!CM16/'ごみ処理概要'!D16/365*1000000</f>
        <v>177.88731189337693</v>
      </c>
      <c r="O16" s="284">
        <f>'ごみ搬入量内訳'!DH16</f>
        <v>0</v>
      </c>
      <c r="P16" s="284">
        <f>'ごみ処理量内訳'!E16</f>
        <v>5260</v>
      </c>
      <c r="Q16" s="284">
        <f>'ごみ処理量内訳'!N16</f>
        <v>93</v>
      </c>
      <c r="R16" s="280">
        <f t="shared" si="5"/>
        <v>820</v>
      </c>
      <c r="S16" s="284">
        <f>'ごみ処理量内訳'!G16</f>
        <v>274</v>
      </c>
      <c r="T16" s="284">
        <f>'ごみ処理量内訳'!L16</f>
        <v>546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564</v>
      </c>
      <c r="AA16" s="280">
        <f t="shared" si="6"/>
        <v>6737</v>
      </c>
      <c r="AB16" s="281">
        <f t="shared" si="7"/>
        <v>98.61956360397804</v>
      </c>
      <c r="AC16" s="280">
        <f>'施設資源化量内訳'!X16</f>
        <v>0</v>
      </c>
      <c r="AD16" s="280">
        <f>'施設資源化量内訳'!AR16</f>
        <v>69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404</v>
      </c>
      <c r="AJ16" s="280">
        <f t="shared" si="8"/>
        <v>473</v>
      </c>
      <c r="AK16" s="281">
        <f t="shared" si="9"/>
        <v>15.95399587142436</v>
      </c>
      <c r="AL16" s="281">
        <f>(SUM('資源化量内訳'!D16,-'資源化量内訳'!Q16,-'資源化量内訳'!S16,-'資源化量内訳'!U16))/(SUM(AA16,J16))*100</f>
        <v>15.95399587142436</v>
      </c>
      <c r="AM16" s="280">
        <f>'ごみ処理量内訳'!AA16</f>
        <v>93</v>
      </c>
      <c r="AN16" s="280">
        <f>'ごみ処理量内訳'!AB16</f>
        <v>865</v>
      </c>
      <c r="AO16" s="280">
        <f>'ごみ処理量内訳'!AC16</f>
        <v>163</v>
      </c>
      <c r="AP16" s="280">
        <f t="shared" si="10"/>
        <v>1121</v>
      </c>
    </row>
    <row r="17" spans="1:42" ht="12" customHeight="1">
      <c r="A17" s="282" t="s">
        <v>195</v>
      </c>
      <c r="B17" s="283" t="s">
        <v>558</v>
      </c>
      <c r="C17" s="282" t="s">
        <v>586</v>
      </c>
      <c r="D17" s="280">
        <v>28110</v>
      </c>
      <c r="E17" s="280">
        <v>28110</v>
      </c>
      <c r="F17" s="280">
        <v>0</v>
      </c>
      <c r="G17" s="280">
        <v>82</v>
      </c>
      <c r="H17" s="280">
        <f>SUM('ごみ搬入量内訳'!E17,+'ごみ搬入量内訳'!AD17)</f>
        <v>8512</v>
      </c>
      <c r="I17" s="280">
        <f>'ごみ搬入量内訳'!BC17</f>
        <v>710</v>
      </c>
      <c r="J17" s="280">
        <f>'資源化量内訳'!BL17</f>
        <v>0</v>
      </c>
      <c r="K17" s="280">
        <f t="shared" si="3"/>
        <v>9222</v>
      </c>
      <c r="L17" s="280">
        <f t="shared" si="4"/>
        <v>898.8172687533807</v>
      </c>
      <c r="M17" s="280">
        <f>(SUM('ごみ搬入量内訳'!BR17,'ごみ処理概要'!J17))/'ごみ処理概要'!D17/365*1000000</f>
        <v>714.7068999965888</v>
      </c>
      <c r="N17" s="280">
        <f>'ごみ搬入量内訳'!CM17/'ごみ処理概要'!D17/365*1000000</f>
        <v>184.11036875679207</v>
      </c>
      <c r="O17" s="284">
        <f>'ごみ搬入量内訳'!DH17</f>
        <v>0</v>
      </c>
      <c r="P17" s="284">
        <f>'ごみ処理量内訳'!E17</f>
        <v>6690</v>
      </c>
      <c r="Q17" s="284">
        <f>'ごみ処理量内訳'!N17</f>
        <v>377</v>
      </c>
      <c r="R17" s="280">
        <f t="shared" si="5"/>
        <v>1007</v>
      </c>
      <c r="S17" s="284">
        <f>'ごみ処理量内訳'!G17</f>
        <v>0</v>
      </c>
      <c r="T17" s="284">
        <f>'ごみ処理量内訳'!L17</f>
        <v>1007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1148</v>
      </c>
      <c r="AA17" s="280">
        <f t="shared" si="6"/>
        <v>9222</v>
      </c>
      <c r="AB17" s="281">
        <f t="shared" si="7"/>
        <v>95.9119496855346</v>
      </c>
      <c r="AC17" s="280">
        <f>'施設資源化量内訳'!X17</f>
        <v>54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475</v>
      </c>
      <c r="AJ17" s="280">
        <f t="shared" si="8"/>
        <v>529</v>
      </c>
      <c r="AK17" s="281">
        <f t="shared" si="9"/>
        <v>18.184775536759922</v>
      </c>
      <c r="AL17" s="281">
        <f>(SUM('資源化量内訳'!D17,-'資源化量内訳'!Q17,-'資源化量内訳'!S17,-'資源化量内訳'!U17))/(SUM(AA17,J17))*100</f>
        <v>18.184775536759922</v>
      </c>
      <c r="AM17" s="280">
        <f>'ごみ処理量内訳'!AA17</f>
        <v>377</v>
      </c>
      <c r="AN17" s="280">
        <f>'ごみ処理量内訳'!AB17</f>
        <v>188</v>
      </c>
      <c r="AO17" s="280">
        <f>'ごみ処理量内訳'!AC17</f>
        <v>112</v>
      </c>
      <c r="AP17" s="280">
        <f t="shared" si="10"/>
        <v>677</v>
      </c>
    </row>
    <row r="18" spans="1:42" ht="12" customHeight="1">
      <c r="A18" s="282" t="s">
        <v>195</v>
      </c>
      <c r="B18" s="283" t="s">
        <v>559</v>
      </c>
      <c r="C18" s="282" t="s">
        <v>587</v>
      </c>
      <c r="D18" s="280">
        <v>25087</v>
      </c>
      <c r="E18" s="280">
        <v>25087</v>
      </c>
      <c r="F18" s="280">
        <v>0</v>
      </c>
      <c r="G18" s="280">
        <v>51</v>
      </c>
      <c r="H18" s="280">
        <f>SUM('ごみ搬入量内訳'!E18,+'ごみ搬入量内訳'!AD18)</f>
        <v>8007</v>
      </c>
      <c r="I18" s="280">
        <f>'ごみ搬入量内訳'!BC18</f>
        <v>545</v>
      </c>
      <c r="J18" s="280">
        <f>'資源化量内訳'!BL18</f>
        <v>78</v>
      </c>
      <c r="K18" s="280">
        <f t="shared" si="3"/>
        <v>8630</v>
      </c>
      <c r="L18" s="280">
        <f t="shared" si="4"/>
        <v>942.473616472211</v>
      </c>
      <c r="M18" s="280">
        <f>(SUM('ごみ搬入量内訳'!BR18,'ごみ処理概要'!J18))/'ごみ処理概要'!D18/365*1000000</f>
        <v>762.7156126815668</v>
      </c>
      <c r="N18" s="280">
        <f>'ごみ搬入量内訳'!CM18/'ごみ処理概要'!D18/365*1000000</f>
        <v>179.75800379064418</v>
      </c>
      <c r="O18" s="284">
        <f>'ごみ搬入量内訳'!DH18</f>
        <v>0</v>
      </c>
      <c r="P18" s="284">
        <f>'ごみ処理量内訳'!E18</f>
        <v>6138</v>
      </c>
      <c r="Q18" s="284">
        <f>'ごみ処理量内訳'!N18</f>
        <v>136</v>
      </c>
      <c r="R18" s="280">
        <f t="shared" si="5"/>
        <v>1780</v>
      </c>
      <c r="S18" s="284">
        <f>'ごみ処理量内訳'!G18</f>
        <v>0</v>
      </c>
      <c r="T18" s="284">
        <f>'ごみ処理量内訳'!L18</f>
        <v>1780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505</v>
      </c>
      <c r="AA18" s="280">
        <f t="shared" si="6"/>
        <v>8559</v>
      </c>
      <c r="AB18" s="281">
        <f t="shared" si="7"/>
        <v>98.41102932585582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484</v>
      </c>
      <c r="AJ18" s="280">
        <f t="shared" si="8"/>
        <v>484</v>
      </c>
      <c r="AK18" s="281">
        <f t="shared" si="9"/>
        <v>12.3538265601482</v>
      </c>
      <c r="AL18" s="281">
        <f>(SUM('資源化量内訳'!D18,-'資源化量内訳'!Q18,-'資源化量内訳'!S18,-'資源化量内訳'!U18))/(SUM(AA18,J18))*100</f>
        <v>12.3538265601482</v>
      </c>
      <c r="AM18" s="280">
        <f>'ごみ処理量内訳'!AA18</f>
        <v>136</v>
      </c>
      <c r="AN18" s="280">
        <f>'ごみ処理量内訳'!AB18</f>
        <v>738</v>
      </c>
      <c r="AO18" s="280">
        <f>'ごみ処理量内訳'!AC18</f>
        <v>123</v>
      </c>
      <c r="AP18" s="280">
        <f t="shared" si="10"/>
        <v>997</v>
      </c>
    </row>
    <row r="19" spans="1:42" ht="12" customHeight="1">
      <c r="A19" s="282" t="s">
        <v>195</v>
      </c>
      <c r="B19" s="283" t="s">
        <v>560</v>
      </c>
      <c r="C19" s="282" t="s">
        <v>588</v>
      </c>
      <c r="D19" s="280">
        <v>10886</v>
      </c>
      <c r="E19" s="280">
        <v>10886</v>
      </c>
      <c r="F19" s="280">
        <v>0</v>
      </c>
      <c r="G19" s="280">
        <v>21</v>
      </c>
      <c r="H19" s="280">
        <f>SUM('ごみ搬入量内訳'!E19,+'ごみ搬入量内訳'!AD19)</f>
        <v>1447</v>
      </c>
      <c r="I19" s="280">
        <f>'ごみ搬入量内訳'!BC19</f>
        <v>98</v>
      </c>
      <c r="J19" s="280">
        <f>'資源化量内訳'!BL19</f>
        <v>0</v>
      </c>
      <c r="K19" s="280">
        <f t="shared" si="3"/>
        <v>1545</v>
      </c>
      <c r="L19" s="280">
        <f t="shared" si="4"/>
        <v>388.83673638882664</v>
      </c>
      <c r="M19" s="280">
        <f>(SUM('ごみ搬入量内訳'!BR19,'ごみ処理概要'!J19))/'ごみ処理概要'!D19/365*1000000</f>
        <v>388.83673638882664</v>
      </c>
      <c r="N19" s="280">
        <f>'ごみ搬入量内訳'!CM19/'ごみ処理概要'!D19/365*1000000</f>
        <v>0</v>
      </c>
      <c r="O19" s="284">
        <f>'ごみ搬入量内訳'!DH19</f>
        <v>0</v>
      </c>
      <c r="P19" s="284">
        <f>'ごみ処理量内訳'!E19</f>
        <v>1003</v>
      </c>
      <c r="Q19" s="284">
        <f>'ごみ処理量内訳'!N19</f>
        <v>100</v>
      </c>
      <c r="R19" s="280">
        <f t="shared" si="5"/>
        <v>235</v>
      </c>
      <c r="S19" s="284">
        <f>'ごみ処理量内訳'!G19</f>
        <v>0</v>
      </c>
      <c r="T19" s="284">
        <f>'ごみ処理量内訳'!L19</f>
        <v>235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207</v>
      </c>
      <c r="AA19" s="280">
        <f t="shared" si="6"/>
        <v>1545</v>
      </c>
      <c r="AB19" s="281">
        <f t="shared" si="7"/>
        <v>93.52750809061489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225</v>
      </c>
      <c r="AJ19" s="280">
        <f t="shared" si="8"/>
        <v>225</v>
      </c>
      <c r="AK19" s="281">
        <f t="shared" si="9"/>
        <v>27.96116504854369</v>
      </c>
      <c r="AL19" s="281">
        <f>(SUM('資源化量内訳'!D19,-'資源化量内訳'!Q19,-'資源化量内訳'!S19,-'資源化量内訳'!U19))/(SUM(AA19,J19))*100</f>
        <v>27.96116504854369</v>
      </c>
      <c r="AM19" s="280">
        <f>'ごみ処理量内訳'!AA19</f>
        <v>100</v>
      </c>
      <c r="AN19" s="280">
        <f>'ごみ処理量内訳'!AB19</f>
        <v>175</v>
      </c>
      <c r="AO19" s="280">
        <f>'ごみ処理量内訳'!AC19</f>
        <v>0</v>
      </c>
      <c r="AP19" s="280">
        <f t="shared" si="10"/>
        <v>275</v>
      </c>
    </row>
    <row r="20" spans="1:42" ht="12" customHeight="1">
      <c r="A20" s="282" t="s">
        <v>195</v>
      </c>
      <c r="B20" s="283" t="s">
        <v>561</v>
      </c>
      <c r="C20" s="282" t="s">
        <v>589</v>
      </c>
      <c r="D20" s="280">
        <v>8547</v>
      </c>
      <c r="E20" s="280">
        <v>8547</v>
      </c>
      <c r="F20" s="280">
        <v>0</v>
      </c>
      <c r="G20" s="280">
        <v>93</v>
      </c>
      <c r="H20" s="280">
        <f>SUM('ごみ搬入量内訳'!E20,+'ごみ搬入量内訳'!AD20)</f>
        <v>1306</v>
      </c>
      <c r="I20" s="280">
        <f>'ごみ搬入量内訳'!BC20</f>
        <v>24</v>
      </c>
      <c r="J20" s="280">
        <f>'資源化量内訳'!BL20</f>
        <v>0</v>
      </c>
      <c r="K20" s="280">
        <f t="shared" si="3"/>
        <v>1330</v>
      </c>
      <c r="L20" s="280">
        <f t="shared" si="4"/>
        <v>426.32919345248115</v>
      </c>
      <c r="M20" s="280">
        <f>(SUM('ごみ搬入量内訳'!BR20,'ごみ処理概要'!J20))/'ごみ処理概要'!D20/365*1000000</f>
        <v>345.42281117623577</v>
      </c>
      <c r="N20" s="280">
        <f>'ごみ搬入量内訳'!CM20/'ごみ処理概要'!D20/365*1000000</f>
        <v>80.90638227624528</v>
      </c>
      <c r="O20" s="284">
        <f>'ごみ搬入量内訳'!DH20</f>
        <v>0</v>
      </c>
      <c r="P20" s="284">
        <f>'ごみ処理量内訳'!E20</f>
        <v>721</v>
      </c>
      <c r="Q20" s="284">
        <f>'ごみ処理量内訳'!N20</f>
        <v>259</v>
      </c>
      <c r="R20" s="280">
        <f t="shared" si="5"/>
        <v>350</v>
      </c>
      <c r="S20" s="284">
        <f>'ごみ処理量内訳'!G20</f>
        <v>0</v>
      </c>
      <c r="T20" s="284">
        <f>'ごみ処理量内訳'!L20</f>
        <v>350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1330</v>
      </c>
      <c r="AB20" s="281">
        <f t="shared" si="7"/>
        <v>80.52631578947368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350</v>
      </c>
      <c r="AJ20" s="280">
        <f t="shared" si="8"/>
        <v>350</v>
      </c>
      <c r="AK20" s="281">
        <f t="shared" si="9"/>
        <v>26.31578947368421</v>
      </c>
      <c r="AL20" s="281">
        <f>(SUM('資源化量内訳'!D20,-'資源化量内訳'!Q20,-'資源化量内訳'!S20,-'資源化量内訳'!U20))/(SUM(AA20,J20))*100</f>
        <v>26.31578947368421</v>
      </c>
      <c r="AM20" s="280">
        <f>'ごみ処理量内訳'!AA20</f>
        <v>259</v>
      </c>
      <c r="AN20" s="280">
        <f>'ごみ処理量内訳'!AB20</f>
        <v>99</v>
      </c>
      <c r="AO20" s="280">
        <f>'ごみ処理量内訳'!AC20</f>
        <v>0</v>
      </c>
      <c r="AP20" s="280">
        <f t="shared" si="10"/>
        <v>358</v>
      </c>
    </row>
    <row r="21" spans="1:42" ht="12" customHeight="1">
      <c r="A21" s="282" t="s">
        <v>195</v>
      </c>
      <c r="B21" s="283" t="s">
        <v>562</v>
      </c>
      <c r="C21" s="282" t="s">
        <v>590</v>
      </c>
      <c r="D21" s="280">
        <v>21959</v>
      </c>
      <c r="E21" s="280">
        <v>21959</v>
      </c>
      <c r="F21" s="280">
        <v>0</v>
      </c>
      <c r="G21" s="280">
        <v>50</v>
      </c>
      <c r="H21" s="280">
        <f>SUM('ごみ搬入量内訳'!E21,+'ごみ搬入量内訳'!AD21)</f>
        <v>6415</v>
      </c>
      <c r="I21" s="280">
        <f>'ごみ搬入量内訳'!BC21</f>
        <v>793</v>
      </c>
      <c r="J21" s="280">
        <f>'資源化量内訳'!BL21</f>
        <v>0</v>
      </c>
      <c r="K21" s="280">
        <f t="shared" si="3"/>
        <v>7208</v>
      </c>
      <c r="L21" s="280">
        <f t="shared" si="4"/>
        <v>899.3098595327406</v>
      </c>
      <c r="M21" s="280">
        <f>(SUM('ごみ搬入量内訳'!BR21,'ごみ処理概要'!J21))/'ごみ処理概要'!D21/365*1000000</f>
        <v>668.6184152658099</v>
      </c>
      <c r="N21" s="280">
        <f>'ごみ搬入量内訳'!CM21/'ごみ処理概要'!D21/365*1000000</f>
        <v>230.69144426693086</v>
      </c>
      <c r="O21" s="284">
        <f>'ごみ搬入量内訳'!DH21</f>
        <v>0</v>
      </c>
      <c r="P21" s="284">
        <f>'ごみ処理量内訳'!E21</f>
        <v>3766</v>
      </c>
      <c r="Q21" s="284">
        <f>'ごみ処理量内訳'!N21</f>
        <v>104</v>
      </c>
      <c r="R21" s="280">
        <f t="shared" si="5"/>
        <v>2327</v>
      </c>
      <c r="S21" s="284">
        <f>'ごみ処理量内訳'!G21</f>
        <v>110</v>
      </c>
      <c r="T21" s="284">
        <f>'ごみ処理量内訳'!L21</f>
        <v>600</v>
      </c>
      <c r="U21" s="284">
        <f>'ごみ処理量内訳'!H21</f>
        <v>1440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177</v>
      </c>
      <c r="Z21" s="280">
        <f>'資源化量内訳'!X21</f>
        <v>1011</v>
      </c>
      <c r="AA21" s="280">
        <f t="shared" si="6"/>
        <v>7208</v>
      </c>
      <c r="AB21" s="281">
        <f t="shared" si="7"/>
        <v>98.55715871254162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450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446</v>
      </c>
      <c r="AJ21" s="280">
        <f t="shared" si="8"/>
        <v>896</v>
      </c>
      <c r="AK21" s="281">
        <f t="shared" si="9"/>
        <v>26.456714761376247</v>
      </c>
      <c r="AL21" s="281">
        <f>(SUM('資源化量内訳'!D21,-'資源化量内訳'!Q21,-'資源化量内訳'!S21,-'資源化量内訳'!U21))/(SUM(AA21,J21))*100</f>
        <v>26.456714761376247</v>
      </c>
      <c r="AM21" s="280">
        <f>'ごみ処理量内訳'!AA21</f>
        <v>104</v>
      </c>
      <c r="AN21" s="280">
        <f>'ごみ処理量内訳'!AB21</f>
        <v>313</v>
      </c>
      <c r="AO21" s="280">
        <f>'ごみ処理量内訳'!AC21</f>
        <v>83</v>
      </c>
      <c r="AP21" s="280">
        <f t="shared" si="10"/>
        <v>500</v>
      </c>
    </row>
    <row r="22" spans="1:42" ht="12" customHeight="1">
      <c r="A22" s="282" t="s">
        <v>195</v>
      </c>
      <c r="B22" s="283" t="s">
        <v>563</v>
      </c>
      <c r="C22" s="282" t="s">
        <v>591</v>
      </c>
      <c r="D22" s="280">
        <v>7700</v>
      </c>
      <c r="E22" s="280">
        <v>7700</v>
      </c>
      <c r="F22" s="280">
        <v>0</v>
      </c>
      <c r="G22" s="280">
        <v>15</v>
      </c>
      <c r="H22" s="280">
        <f>SUM('ごみ搬入量内訳'!E22,+'ごみ搬入量内訳'!AD22)</f>
        <v>1554</v>
      </c>
      <c r="I22" s="280">
        <f>'ごみ搬入量内訳'!BC22</f>
        <v>314</v>
      </c>
      <c r="J22" s="280">
        <f>'資源化量内訳'!BL22</f>
        <v>0</v>
      </c>
      <c r="K22" s="280">
        <f t="shared" si="3"/>
        <v>1868</v>
      </c>
      <c r="L22" s="280">
        <f t="shared" si="4"/>
        <v>664.6504180750755</v>
      </c>
      <c r="M22" s="280">
        <f>(SUM('ごみ搬入量内訳'!BR22,'ごみ処理概要'!J22))/'ごみ処理概要'!D22/365*1000000</f>
        <v>486.3903220067604</v>
      </c>
      <c r="N22" s="280">
        <f>'ごみ搬入量内訳'!CM22/'ごみ処理概要'!D22/365*1000000</f>
        <v>178.26009606831525</v>
      </c>
      <c r="O22" s="284">
        <f>'ごみ搬入量内訳'!DH22</f>
        <v>0</v>
      </c>
      <c r="P22" s="284">
        <f>'ごみ処理量内訳'!E22</f>
        <v>870</v>
      </c>
      <c r="Q22" s="284">
        <f>'ごみ処理量内訳'!N22</f>
        <v>3</v>
      </c>
      <c r="R22" s="280">
        <f t="shared" si="5"/>
        <v>709</v>
      </c>
      <c r="S22" s="284">
        <f>'ごみ処理量内訳'!G22</f>
        <v>0</v>
      </c>
      <c r="T22" s="284">
        <f>'ごみ処理量内訳'!L22</f>
        <v>262</v>
      </c>
      <c r="U22" s="284">
        <f>'ごみ処理量内訳'!H22</f>
        <v>447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231</v>
      </c>
      <c r="AA22" s="280">
        <f t="shared" si="6"/>
        <v>1813</v>
      </c>
      <c r="AB22" s="281">
        <f t="shared" si="7"/>
        <v>99.83452840595697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44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109</v>
      </c>
      <c r="AJ22" s="280">
        <f t="shared" si="8"/>
        <v>153</v>
      </c>
      <c r="AK22" s="281">
        <f t="shared" si="9"/>
        <v>21.180364037506894</v>
      </c>
      <c r="AL22" s="281">
        <f>(SUM('資源化量内訳'!D22,-'資源化量内訳'!Q22,-'資源化量内訳'!S22,-'資源化量内訳'!U22))/(SUM(AA22,J22))*100</f>
        <v>21.180364037506894</v>
      </c>
      <c r="AM22" s="280">
        <f>'ごみ処理量内訳'!AA22</f>
        <v>3</v>
      </c>
      <c r="AN22" s="280">
        <f>'ごみ処理量内訳'!AB22</f>
        <v>121</v>
      </c>
      <c r="AO22" s="280">
        <f>'ごみ処理量内訳'!AC22</f>
        <v>32</v>
      </c>
      <c r="AP22" s="280">
        <f t="shared" si="10"/>
        <v>156</v>
      </c>
    </row>
    <row r="23" spans="1:42" ht="12" customHeight="1">
      <c r="A23" s="282" t="s">
        <v>195</v>
      </c>
      <c r="B23" s="283" t="s">
        <v>564</v>
      </c>
      <c r="C23" s="282" t="s">
        <v>592</v>
      </c>
      <c r="D23" s="280">
        <v>21842</v>
      </c>
      <c r="E23" s="280">
        <v>21842</v>
      </c>
      <c r="F23" s="280">
        <v>0</v>
      </c>
      <c r="G23" s="280">
        <v>44</v>
      </c>
      <c r="H23" s="280">
        <f>SUM('ごみ搬入量内訳'!E23,+'ごみ搬入量内訳'!AD23)</f>
        <v>6681</v>
      </c>
      <c r="I23" s="280">
        <f>'ごみ搬入量内訳'!BC23</f>
        <v>0</v>
      </c>
      <c r="J23" s="280">
        <f>'資源化量内訳'!BL23</f>
        <v>0</v>
      </c>
      <c r="K23" s="280">
        <f t="shared" si="3"/>
        <v>6681</v>
      </c>
      <c r="L23" s="280">
        <f t="shared" si="4"/>
        <v>838.023513828454</v>
      </c>
      <c r="M23" s="280">
        <f>(SUM('ごみ搬入量内訳'!BR23,'ごみ処理概要'!J23))/'ごみ処理概要'!D23/365*1000000</f>
        <v>647.7403720116954</v>
      </c>
      <c r="N23" s="280">
        <f>'ごみ搬入量内訳'!CM23/'ごみ処理概要'!D23/365*1000000</f>
        <v>190.28314181675873</v>
      </c>
      <c r="O23" s="284">
        <f>'ごみ搬入量内訳'!DH23</f>
        <v>0</v>
      </c>
      <c r="P23" s="284">
        <f>'ごみ処理量内訳'!E23</f>
        <v>5460</v>
      </c>
      <c r="Q23" s="284">
        <f>'ごみ処理量内訳'!N23</f>
        <v>46</v>
      </c>
      <c r="R23" s="280">
        <f t="shared" si="5"/>
        <v>433</v>
      </c>
      <c r="S23" s="284">
        <f>'ごみ処理量内訳'!G23</f>
        <v>0</v>
      </c>
      <c r="T23" s="284">
        <f>'ごみ処理量内訳'!L23</f>
        <v>433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615</v>
      </c>
      <c r="AA23" s="280">
        <f t="shared" si="6"/>
        <v>6554</v>
      </c>
      <c r="AB23" s="281">
        <f t="shared" si="7"/>
        <v>99.29813854134879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369</v>
      </c>
      <c r="AJ23" s="280">
        <f t="shared" si="8"/>
        <v>369</v>
      </c>
      <c r="AK23" s="281">
        <f t="shared" si="9"/>
        <v>15.013732072017088</v>
      </c>
      <c r="AL23" s="281">
        <f>(SUM('資源化量内訳'!D23,-'資源化量内訳'!Q23,-'資源化量内訳'!S23,-'資源化量内訳'!U23))/(SUM(AA23,J23))*100</f>
        <v>15.013732072017088</v>
      </c>
      <c r="AM23" s="280">
        <f>'ごみ処理量内訳'!AA23</f>
        <v>46</v>
      </c>
      <c r="AN23" s="280">
        <f>'ごみ処理量内訳'!AB23</f>
        <v>735</v>
      </c>
      <c r="AO23" s="280">
        <f>'ごみ処理量内訳'!AC23</f>
        <v>0</v>
      </c>
      <c r="AP23" s="280">
        <f t="shared" si="10"/>
        <v>781</v>
      </c>
    </row>
    <row r="24" spans="1:42" ht="12" customHeight="1">
      <c r="A24" s="282" t="s">
        <v>195</v>
      </c>
      <c r="B24" s="283" t="s">
        <v>565</v>
      </c>
      <c r="C24" s="282" t="s">
        <v>593</v>
      </c>
      <c r="D24" s="280">
        <v>18928</v>
      </c>
      <c r="E24" s="280">
        <v>18928</v>
      </c>
      <c r="F24" s="280">
        <v>0</v>
      </c>
      <c r="G24" s="280">
        <v>49</v>
      </c>
      <c r="H24" s="280">
        <f>SUM('ごみ搬入量内訳'!E24,+'ごみ搬入量内訳'!AD24)</f>
        <v>4803</v>
      </c>
      <c r="I24" s="280">
        <f>'ごみ搬入量内訳'!BC24</f>
        <v>0</v>
      </c>
      <c r="J24" s="280">
        <f>'資源化量内訳'!BL24</f>
        <v>217</v>
      </c>
      <c r="K24" s="280">
        <f t="shared" si="3"/>
        <v>5020</v>
      </c>
      <c r="L24" s="280">
        <f t="shared" si="4"/>
        <v>726.6179552797046</v>
      </c>
      <c r="M24" s="280">
        <f>(SUM('ごみ搬入量内訳'!BR24,'ごみ処理概要'!J24))/'ごみ処理概要'!D24/365*1000000</f>
        <v>549.7400386757605</v>
      </c>
      <c r="N24" s="280">
        <f>'ごみ搬入量内訳'!CM24/'ごみ処理概要'!D24/365*1000000</f>
        <v>176.87791660394402</v>
      </c>
      <c r="O24" s="284">
        <f>'ごみ搬入量内訳'!DH24</f>
        <v>0</v>
      </c>
      <c r="P24" s="284">
        <f>'ごみ処理量内訳'!E24</f>
        <v>4186</v>
      </c>
      <c r="Q24" s="284">
        <f>'ごみ処理量内訳'!N24</f>
        <v>0</v>
      </c>
      <c r="R24" s="280">
        <f t="shared" si="5"/>
        <v>566</v>
      </c>
      <c r="S24" s="284">
        <f>'ごみ処理量内訳'!G24</f>
        <v>0</v>
      </c>
      <c r="T24" s="284">
        <f>'ごみ処理量内訳'!L24</f>
        <v>566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4752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513</v>
      </c>
      <c r="AJ24" s="280">
        <f t="shared" si="8"/>
        <v>513</v>
      </c>
      <c r="AK24" s="281">
        <f t="shared" si="9"/>
        <v>14.691084725296841</v>
      </c>
      <c r="AL24" s="281">
        <f>(SUM('資源化量内訳'!D24,-'資源化量内訳'!Q24,-'資源化量内訳'!S24,-'資源化量内訳'!U24))/(SUM(AA24,J24))*100</f>
        <v>14.691084725296841</v>
      </c>
      <c r="AM24" s="280">
        <f>'ごみ処理量内訳'!AA24</f>
        <v>0</v>
      </c>
      <c r="AN24" s="280">
        <f>'ごみ処理量内訳'!AB24</f>
        <v>549</v>
      </c>
      <c r="AO24" s="280">
        <f>'ごみ処理量内訳'!AC24</f>
        <v>53</v>
      </c>
      <c r="AP24" s="280">
        <f t="shared" si="10"/>
        <v>602</v>
      </c>
    </row>
    <row r="25" spans="1:42" ht="12" customHeight="1">
      <c r="A25" s="282" t="s">
        <v>195</v>
      </c>
      <c r="B25" s="283" t="s">
        <v>566</v>
      </c>
      <c r="C25" s="282" t="s">
        <v>594</v>
      </c>
      <c r="D25" s="280">
        <v>1343</v>
      </c>
      <c r="E25" s="280">
        <v>1321</v>
      </c>
      <c r="F25" s="280">
        <v>22</v>
      </c>
      <c r="G25" s="280">
        <v>1</v>
      </c>
      <c r="H25" s="280">
        <f>SUM('ごみ搬入量内訳'!E25,+'ごみ搬入量内訳'!AD25)</f>
        <v>239</v>
      </c>
      <c r="I25" s="280">
        <f>'ごみ搬入量内訳'!BC25</f>
        <v>0</v>
      </c>
      <c r="J25" s="280">
        <f>'資源化量内訳'!BL25</f>
        <v>0</v>
      </c>
      <c r="K25" s="280">
        <f t="shared" si="3"/>
        <v>239</v>
      </c>
      <c r="L25" s="280">
        <f t="shared" si="4"/>
        <v>487.56107263435973</v>
      </c>
      <c r="M25" s="280">
        <f>(SUM('ごみ搬入量内訳'!BR25,'ごみ処理概要'!J25))/'ごみ処理概要'!D25/365*1000000</f>
        <v>487.56107263435973</v>
      </c>
      <c r="N25" s="280">
        <f>'ごみ搬入量内訳'!CM25/'ごみ処理概要'!D25/365*1000000</f>
        <v>0</v>
      </c>
      <c r="O25" s="284">
        <f>'ごみ搬入量内訳'!DH25</f>
        <v>0</v>
      </c>
      <c r="P25" s="284">
        <f>'ごみ処理量内訳'!E25</f>
        <v>174</v>
      </c>
      <c r="Q25" s="284">
        <f>'ごみ処理量内訳'!N25</f>
        <v>0</v>
      </c>
      <c r="R25" s="280">
        <f t="shared" si="5"/>
        <v>30</v>
      </c>
      <c r="S25" s="284">
        <f>'ごみ処理量内訳'!G25</f>
        <v>0</v>
      </c>
      <c r="T25" s="284">
        <f>'ごみ処理量内訳'!L25</f>
        <v>30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32</v>
      </c>
      <c r="AA25" s="280">
        <f t="shared" si="6"/>
        <v>236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30</v>
      </c>
      <c r="AJ25" s="280">
        <f t="shared" si="8"/>
        <v>30</v>
      </c>
      <c r="AK25" s="281">
        <f t="shared" si="9"/>
        <v>26.27118644067797</v>
      </c>
      <c r="AL25" s="281">
        <f>(SUM('資源化量内訳'!D25,-'資源化量内訳'!Q25,-'資源化量内訳'!S25,-'資源化量内訳'!U25))/(SUM(AA25,J25))*100</f>
        <v>26.27118644067797</v>
      </c>
      <c r="AM25" s="280">
        <f>'ごみ処理量内訳'!AA25</f>
        <v>0</v>
      </c>
      <c r="AN25" s="280">
        <f>'ごみ処理量内訳'!AB25</f>
        <v>23</v>
      </c>
      <c r="AO25" s="280">
        <f>'ごみ処理量内訳'!AC25</f>
        <v>1</v>
      </c>
      <c r="AP25" s="280">
        <f t="shared" si="10"/>
        <v>24</v>
      </c>
    </row>
    <row r="26" spans="1:42" ht="12" customHeight="1">
      <c r="A26" s="282" t="s">
        <v>195</v>
      </c>
      <c r="B26" s="283" t="s">
        <v>567</v>
      </c>
      <c r="C26" s="282" t="s">
        <v>595</v>
      </c>
      <c r="D26" s="280">
        <v>5414</v>
      </c>
      <c r="E26" s="280">
        <v>5414</v>
      </c>
      <c r="F26" s="280">
        <v>0</v>
      </c>
      <c r="G26" s="280">
        <v>9</v>
      </c>
      <c r="H26" s="280">
        <f>SUM('ごみ搬入量内訳'!E26,+'ごみ搬入量内訳'!AD26)</f>
        <v>1188</v>
      </c>
      <c r="I26" s="280">
        <f>'ごみ搬入量内訳'!BC26</f>
        <v>0</v>
      </c>
      <c r="J26" s="280">
        <f>'資源化量内訳'!BL26</f>
        <v>0</v>
      </c>
      <c r="K26" s="280">
        <f t="shared" si="3"/>
        <v>1188</v>
      </c>
      <c r="L26" s="280">
        <f t="shared" si="4"/>
        <v>601.1811083391107</v>
      </c>
      <c r="M26" s="280">
        <f>(SUM('ごみ搬入量内訳'!BR26,'ごみ処理概要'!J26))/'ごみ処理概要'!D26/365*1000000</f>
        <v>534.3832074125428</v>
      </c>
      <c r="N26" s="280">
        <f>'ごみ搬入量内訳'!CM26/'ごみ処理概要'!D26/365*1000000</f>
        <v>66.79790092656785</v>
      </c>
      <c r="O26" s="284">
        <f>'ごみ搬入量内訳'!DH26</f>
        <v>0</v>
      </c>
      <c r="P26" s="284">
        <f>'ごみ処理量内訳'!E26</f>
        <v>889</v>
      </c>
      <c r="Q26" s="284">
        <f>'ごみ処理量内訳'!N26</f>
        <v>0</v>
      </c>
      <c r="R26" s="280">
        <f t="shared" si="5"/>
        <v>140</v>
      </c>
      <c r="S26" s="284">
        <f>'ごみ処理量内訳'!G26</f>
        <v>0</v>
      </c>
      <c r="T26" s="284">
        <f>'ごみ処理量内訳'!L26</f>
        <v>140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135</v>
      </c>
      <c r="AA26" s="280">
        <f t="shared" si="6"/>
        <v>1164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135</v>
      </c>
      <c r="AJ26" s="280">
        <f t="shared" si="8"/>
        <v>135</v>
      </c>
      <c r="AK26" s="281">
        <f t="shared" si="9"/>
        <v>23.195876288659793</v>
      </c>
      <c r="AL26" s="281">
        <f>(SUM('資源化量内訳'!D26,-'資源化量内訳'!Q26,-'資源化量内訳'!S26,-'資源化量内訳'!U26))/(SUM(AA26,J26))*100</f>
        <v>23.195876288659793</v>
      </c>
      <c r="AM26" s="280">
        <f>'ごみ処理量内訳'!AA26</f>
        <v>0</v>
      </c>
      <c r="AN26" s="280">
        <f>'ごみ処理量内訳'!AB26</f>
        <v>117</v>
      </c>
      <c r="AO26" s="280">
        <f>'ごみ処理量内訳'!AC26</f>
        <v>3</v>
      </c>
      <c r="AP26" s="280">
        <f t="shared" si="10"/>
        <v>120</v>
      </c>
    </row>
    <row r="27" spans="1:42" ht="12" customHeight="1">
      <c r="A27" s="282" t="s">
        <v>195</v>
      </c>
      <c r="B27" s="283" t="s">
        <v>568</v>
      </c>
      <c r="C27" s="282" t="s">
        <v>596</v>
      </c>
      <c r="D27" s="280">
        <v>17510</v>
      </c>
      <c r="E27" s="280">
        <v>17510</v>
      </c>
      <c r="F27" s="280">
        <v>0</v>
      </c>
      <c r="G27" s="280">
        <v>42</v>
      </c>
      <c r="H27" s="280">
        <f>SUM('ごみ搬入量内訳'!E27,+'ごみ搬入量内訳'!AD27)</f>
        <v>3774</v>
      </c>
      <c r="I27" s="280">
        <f>'ごみ搬入量内訳'!BC27</f>
        <v>39</v>
      </c>
      <c r="J27" s="280">
        <f>'資源化量内訳'!BL27</f>
        <v>0</v>
      </c>
      <c r="K27" s="280">
        <f t="shared" si="3"/>
        <v>3813</v>
      </c>
      <c r="L27" s="280">
        <f t="shared" si="4"/>
        <v>596.606244572573</v>
      </c>
      <c r="M27" s="280">
        <f>(SUM('ごみ搬入量内訳'!BR27,'ごみ処理概要'!J27))/'ごみ処理概要'!D27/365*1000000</f>
        <v>407.7513436548978</v>
      </c>
      <c r="N27" s="280">
        <f>'ごみ搬入量内訳'!CM27/'ごみ処理概要'!D27/365*1000000</f>
        <v>188.85490091767522</v>
      </c>
      <c r="O27" s="284">
        <f>'ごみ搬入量内訳'!DH27</f>
        <v>0</v>
      </c>
      <c r="P27" s="284">
        <f>'ごみ処理量内訳'!E27</f>
        <v>4</v>
      </c>
      <c r="Q27" s="284">
        <f>'ごみ処理量内訳'!N27</f>
        <v>0</v>
      </c>
      <c r="R27" s="280">
        <f t="shared" si="5"/>
        <v>3399</v>
      </c>
      <c r="S27" s="284">
        <f>'ごみ処理量内訳'!G27</f>
        <v>0</v>
      </c>
      <c r="T27" s="284">
        <f>'ごみ処理量内訳'!L27</f>
        <v>306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3093</v>
      </c>
      <c r="Z27" s="280">
        <f>'資源化量内訳'!X27</f>
        <v>346</v>
      </c>
      <c r="AA27" s="280">
        <f t="shared" si="6"/>
        <v>3749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306</v>
      </c>
      <c r="AJ27" s="280">
        <f t="shared" si="8"/>
        <v>306</v>
      </c>
      <c r="AK27" s="281">
        <f t="shared" si="9"/>
        <v>17.391304347826086</v>
      </c>
      <c r="AL27" s="281">
        <f>(SUM('資源化量内訳'!D27,-'資源化量内訳'!Q27,-'資源化量内訳'!S27,-'資源化量内訳'!U27))/(SUM(AA27,J27))*100</f>
        <v>17.391304347826086</v>
      </c>
      <c r="AM27" s="280">
        <f>'ごみ処理量内訳'!AA27</f>
        <v>0</v>
      </c>
      <c r="AN27" s="280">
        <f>'ごみ処理量内訳'!AB27</f>
        <v>416</v>
      </c>
      <c r="AO27" s="280">
        <f>'ごみ処理量内訳'!AC27</f>
        <v>27</v>
      </c>
      <c r="AP27" s="280">
        <f t="shared" si="10"/>
        <v>443</v>
      </c>
    </row>
    <row r="28" spans="1:42" ht="12" customHeight="1">
      <c r="A28" s="282" t="s">
        <v>195</v>
      </c>
      <c r="B28" s="283" t="s">
        <v>569</v>
      </c>
      <c r="C28" s="282" t="s">
        <v>597</v>
      </c>
      <c r="D28" s="280">
        <v>11876</v>
      </c>
      <c r="E28" s="280">
        <v>11876</v>
      </c>
      <c r="F28" s="280">
        <v>0</v>
      </c>
      <c r="G28" s="280">
        <v>17</v>
      </c>
      <c r="H28" s="280">
        <f>SUM('ごみ搬入量内訳'!E28,+'ごみ搬入量内訳'!AD28)</f>
        <v>1760</v>
      </c>
      <c r="I28" s="280">
        <f>'ごみ搬入量内訳'!BC28</f>
        <v>0</v>
      </c>
      <c r="J28" s="280">
        <f>'資源化量内訳'!BL28</f>
        <v>0</v>
      </c>
      <c r="K28" s="280">
        <f t="shared" si="3"/>
        <v>1760</v>
      </c>
      <c r="L28" s="280">
        <f t="shared" si="4"/>
        <v>406.0220451514969</v>
      </c>
      <c r="M28" s="280">
        <f>(SUM('ごみ搬入量内訳'!BR28,'ごみ処理概要'!J28))/'ごみ処理概要'!D28/365*1000000</f>
        <v>406.0220451514969</v>
      </c>
      <c r="N28" s="280">
        <f>'ごみ搬入量内訳'!CM28/'ごみ処理概要'!D28/365*1000000</f>
        <v>0</v>
      </c>
      <c r="O28" s="284">
        <f>'ごみ搬入量内訳'!DH28</f>
        <v>0</v>
      </c>
      <c r="P28" s="284">
        <f>'ごみ処理量内訳'!E28</f>
        <v>1221</v>
      </c>
      <c r="Q28" s="284">
        <f>'ごみ処理量内訳'!N28</f>
        <v>0</v>
      </c>
      <c r="R28" s="280">
        <f t="shared" si="5"/>
        <v>286</v>
      </c>
      <c r="S28" s="284">
        <f>'ごみ処理量内訳'!G28</f>
        <v>0</v>
      </c>
      <c r="T28" s="284">
        <f>'ごみ処理量内訳'!L28</f>
        <v>263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23</v>
      </c>
      <c r="Z28" s="280">
        <f>'資源化量内訳'!X28</f>
        <v>257</v>
      </c>
      <c r="AA28" s="280">
        <f t="shared" si="6"/>
        <v>1764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263</v>
      </c>
      <c r="AJ28" s="280">
        <f t="shared" si="8"/>
        <v>263</v>
      </c>
      <c r="AK28" s="281">
        <f t="shared" si="9"/>
        <v>29.47845804988662</v>
      </c>
      <c r="AL28" s="281">
        <f>(SUM('資源化量内訳'!D28,-'資源化量内訳'!Q28,-'資源化量内訳'!S28,-'資源化量内訳'!U28))/(SUM(AA28,J28))*100</f>
        <v>29.47845804988662</v>
      </c>
      <c r="AM28" s="280">
        <f>'ごみ処理量内訳'!AA28</f>
        <v>0</v>
      </c>
      <c r="AN28" s="280">
        <f>'ごみ処理量内訳'!AB28</f>
        <v>164</v>
      </c>
      <c r="AO28" s="280">
        <f>'ごみ処理量内訳'!AC28</f>
        <v>23</v>
      </c>
      <c r="AP28" s="280">
        <f t="shared" si="10"/>
        <v>187</v>
      </c>
    </row>
    <row r="29" spans="1:42" ht="12" customHeight="1">
      <c r="A29" s="282" t="s">
        <v>195</v>
      </c>
      <c r="B29" s="283" t="s">
        <v>570</v>
      </c>
      <c r="C29" s="282" t="s">
        <v>598</v>
      </c>
      <c r="D29" s="280">
        <v>19381</v>
      </c>
      <c r="E29" s="280">
        <v>19381</v>
      </c>
      <c r="F29" s="280">
        <v>0</v>
      </c>
      <c r="G29" s="280">
        <v>42</v>
      </c>
      <c r="H29" s="280">
        <f>SUM('ごみ搬入量内訳'!E29,+'ごみ搬入量内訳'!AD29)</f>
        <v>4437</v>
      </c>
      <c r="I29" s="280">
        <f>'ごみ搬入量内訳'!BC29</f>
        <v>4266</v>
      </c>
      <c r="J29" s="280">
        <f>'資源化量内訳'!BL29</f>
        <v>47</v>
      </c>
      <c r="K29" s="280">
        <f t="shared" si="3"/>
        <v>8750</v>
      </c>
      <c r="L29" s="280">
        <f t="shared" si="4"/>
        <v>1236.9125813800129</v>
      </c>
      <c r="M29" s="280">
        <f>(SUM('ごみ搬入量内訳'!BR29,'ごみ処理概要'!J29))/'ごみ処理概要'!D29/365*1000000</f>
        <v>999.2840043171782</v>
      </c>
      <c r="N29" s="280">
        <f>'ごみ搬入量内訳'!CM29/'ごみ処理概要'!D29/365*1000000</f>
        <v>237.62857706283447</v>
      </c>
      <c r="O29" s="284">
        <f>'ごみ搬入量内訳'!DH29</f>
        <v>0</v>
      </c>
      <c r="P29" s="284">
        <f>'ごみ処理量内訳'!E29</f>
        <v>6006</v>
      </c>
      <c r="Q29" s="284">
        <f>'ごみ処理量内訳'!N29</f>
        <v>0</v>
      </c>
      <c r="R29" s="280">
        <f t="shared" si="5"/>
        <v>1179</v>
      </c>
      <c r="S29" s="284">
        <f>'ごみ処理量内訳'!G29</f>
        <v>7</v>
      </c>
      <c r="T29" s="284">
        <f>'ごみ処理量内訳'!L29</f>
        <v>644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528</v>
      </c>
      <c r="Z29" s="280">
        <f>'資源化量内訳'!X29</f>
        <v>0</v>
      </c>
      <c r="AA29" s="280">
        <f t="shared" si="6"/>
        <v>7185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644</v>
      </c>
      <c r="AJ29" s="280">
        <f t="shared" si="8"/>
        <v>644</v>
      </c>
      <c r="AK29" s="281">
        <f t="shared" si="9"/>
        <v>9.554756637168142</v>
      </c>
      <c r="AL29" s="281">
        <f>(SUM('資源化量内訳'!D29,-'資源化量内訳'!Q29,-'資源化量内訳'!S29,-'資源化量内訳'!U29))/(SUM(AA29,J29))*100</f>
        <v>9.554756637168142</v>
      </c>
      <c r="AM29" s="280">
        <f>'ごみ処理量内訳'!AA29</f>
        <v>0</v>
      </c>
      <c r="AN29" s="280">
        <f>'ごみ処理量内訳'!AB29</f>
        <v>643</v>
      </c>
      <c r="AO29" s="280">
        <f>'ごみ処理量内訳'!AC29</f>
        <v>535</v>
      </c>
      <c r="AP29" s="280">
        <f t="shared" si="10"/>
        <v>1178</v>
      </c>
    </row>
    <row r="30" spans="1:42" ht="12" customHeight="1">
      <c r="A30" s="282" t="s">
        <v>195</v>
      </c>
      <c r="B30" s="283" t="s">
        <v>571</v>
      </c>
      <c r="C30" s="282" t="s">
        <v>599</v>
      </c>
      <c r="D30" s="280">
        <v>2114</v>
      </c>
      <c r="E30" s="280">
        <v>2114</v>
      </c>
      <c r="F30" s="280">
        <v>0</v>
      </c>
      <c r="G30" s="280">
        <v>4</v>
      </c>
      <c r="H30" s="280">
        <f>SUM('ごみ搬入量内訳'!E30,+'ごみ搬入量内訳'!AD30)</f>
        <v>329</v>
      </c>
      <c r="I30" s="280">
        <f>'ごみ搬入量内訳'!BC30</f>
        <v>0</v>
      </c>
      <c r="J30" s="280">
        <f>'資源化量内訳'!BL30</f>
        <v>0</v>
      </c>
      <c r="K30" s="280">
        <f t="shared" si="3"/>
        <v>329</v>
      </c>
      <c r="L30" s="280">
        <f t="shared" si="4"/>
        <v>426.38120293930865</v>
      </c>
      <c r="M30" s="280">
        <f>(SUM('ごみ搬入量内訳'!BR30,'ごみ処理概要'!J30))/'ごみ処理概要'!D30/365*1000000</f>
        <v>426.38120293930865</v>
      </c>
      <c r="N30" s="280">
        <f>'ごみ搬入量内訳'!CM30/'ごみ処理概要'!D30/365*1000000</f>
        <v>0</v>
      </c>
      <c r="O30" s="284">
        <f>'ごみ搬入量内訳'!DH30</f>
        <v>0</v>
      </c>
      <c r="P30" s="284">
        <f>'ごみ処理量内訳'!E30</f>
        <v>197</v>
      </c>
      <c r="Q30" s="284">
        <f>'ごみ処理量内訳'!N30</f>
        <v>0</v>
      </c>
      <c r="R30" s="280">
        <f t="shared" si="5"/>
        <v>132</v>
      </c>
      <c r="S30" s="284">
        <f>'ごみ処理量内訳'!G30</f>
        <v>17</v>
      </c>
      <c r="T30" s="284">
        <f>'ごみ処理量内訳'!L30</f>
        <v>115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115</v>
      </c>
      <c r="AA30" s="280">
        <f t="shared" si="6"/>
        <v>444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0</v>
      </c>
      <c r="AJ30" s="280">
        <f t="shared" si="8"/>
        <v>0</v>
      </c>
      <c r="AK30" s="281">
        <f t="shared" si="9"/>
        <v>25.900900900900904</v>
      </c>
      <c r="AL30" s="281">
        <f>(SUM('資源化量内訳'!D30,-'資源化量内訳'!Q30,-'資源化量内訳'!S30,-'資源化量内訳'!U30))/(SUM(AA30,J30))*100</f>
        <v>25.900900900900904</v>
      </c>
      <c r="AM30" s="280">
        <f>'ごみ処理量内訳'!AA30</f>
        <v>0</v>
      </c>
      <c r="AN30" s="280">
        <f>'ごみ処理量内訳'!AB30</f>
        <v>21</v>
      </c>
      <c r="AO30" s="280">
        <f>'ごみ処理量内訳'!AC30</f>
        <v>9</v>
      </c>
      <c r="AP30" s="280">
        <f t="shared" si="10"/>
        <v>30</v>
      </c>
    </row>
    <row r="31" spans="1:42" ht="12" customHeight="1">
      <c r="A31" s="282" t="s">
        <v>195</v>
      </c>
      <c r="B31" s="283" t="s">
        <v>572</v>
      </c>
      <c r="C31" s="282" t="s">
        <v>600</v>
      </c>
      <c r="D31" s="280">
        <v>3495</v>
      </c>
      <c r="E31" s="280">
        <v>3495</v>
      </c>
      <c r="F31" s="280">
        <v>0</v>
      </c>
      <c r="G31" s="280">
        <v>6</v>
      </c>
      <c r="H31" s="280">
        <f>SUM('ごみ搬入量内訳'!E31,+'ごみ搬入量内訳'!AD31)</f>
        <v>474</v>
      </c>
      <c r="I31" s="280">
        <f>'ごみ搬入量内訳'!BC31</f>
        <v>84</v>
      </c>
      <c r="J31" s="280">
        <f>'資源化量内訳'!BL31</f>
        <v>0</v>
      </c>
      <c r="K31" s="280">
        <f t="shared" si="3"/>
        <v>558</v>
      </c>
      <c r="L31" s="280">
        <f t="shared" si="4"/>
        <v>437.41548591921924</v>
      </c>
      <c r="M31" s="280">
        <f>(SUM('ごみ搬入量内訳'!BR31,'ごみ処理概要'!J31))/'ごみ処理概要'!D31/365*1000000</f>
        <v>437.41548591921924</v>
      </c>
      <c r="N31" s="280">
        <f>'ごみ搬入量内訳'!CM31/'ごみ処理概要'!D31/365*1000000</f>
        <v>0</v>
      </c>
      <c r="O31" s="284">
        <f>'ごみ搬入量内訳'!DH31</f>
        <v>0</v>
      </c>
      <c r="P31" s="284">
        <f>'ごみ処理量内訳'!E31</f>
        <v>371</v>
      </c>
      <c r="Q31" s="284">
        <f>'ごみ処理量内訳'!N31</f>
        <v>0</v>
      </c>
      <c r="R31" s="280">
        <f t="shared" si="5"/>
        <v>176</v>
      </c>
      <c r="S31" s="284">
        <f>'ごみ処理量内訳'!G31</f>
        <v>44</v>
      </c>
      <c r="T31" s="284">
        <f>'ごみ処理量内訳'!L31</f>
        <v>132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547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18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132</v>
      </c>
      <c r="AJ31" s="280">
        <f t="shared" si="8"/>
        <v>150</v>
      </c>
      <c r="AK31" s="281">
        <f t="shared" si="9"/>
        <v>27.422303473491773</v>
      </c>
      <c r="AL31" s="281">
        <f>(SUM('資源化量内訳'!D31,-'資源化量内訳'!Q31,-'資源化量内訳'!S31,-'資源化量内訳'!U31))/(SUM(AA31,J31))*100</f>
        <v>27.422303473491773</v>
      </c>
      <c r="AM31" s="280">
        <f>'ごみ処理量内訳'!AA31</f>
        <v>0</v>
      </c>
      <c r="AN31" s="280">
        <f>'ごみ処理量内訳'!AB31</f>
        <v>40</v>
      </c>
      <c r="AO31" s="280">
        <f>'ごみ処理量内訳'!AC31</f>
        <v>26</v>
      </c>
      <c r="AP31" s="280">
        <f t="shared" si="10"/>
        <v>66</v>
      </c>
    </row>
    <row r="32" spans="1:42" ht="12" customHeight="1">
      <c r="A32" s="282" t="s">
        <v>195</v>
      </c>
      <c r="B32" s="283" t="s">
        <v>573</v>
      </c>
      <c r="C32" s="282" t="s">
        <v>601</v>
      </c>
      <c r="D32" s="280">
        <v>6918</v>
      </c>
      <c r="E32" s="280">
        <v>6918</v>
      </c>
      <c r="F32" s="280">
        <v>0</v>
      </c>
      <c r="G32" s="280">
        <v>13</v>
      </c>
      <c r="H32" s="280">
        <f>SUM('ごみ搬入量内訳'!E32,+'ごみ搬入量内訳'!AD32)</f>
        <v>1223</v>
      </c>
      <c r="I32" s="280">
        <f>'ごみ搬入量内訳'!BC32</f>
        <v>70</v>
      </c>
      <c r="J32" s="280">
        <f>'資源化量内訳'!BL32</f>
        <v>0</v>
      </c>
      <c r="K32" s="280">
        <f t="shared" si="3"/>
        <v>1293</v>
      </c>
      <c r="L32" s="280">
        <f t="shared" si="4"/>
        <v>512.0650120590716</v>
      </c>
      <c r="M32" s="280">
        <f>(SUM('ごみ搬入量内訳'!BR32,'ごみ処理概要'!J32))/'ごみ処理概要'!D32/365*1000000</f>
        <v>512.0650120590716</v>
      </c>
      <c r="N32" s="280">
        <f>'ごみ搬入量内訳'!CM32/'ごみ処理概要'!D32/365*1000000</f>
        <v>0</v>
      </c>
      <c r="O32" s="284">
        <f>'ごみ搬入量内訳'!DH32</f>
        <v>0</v>
      </c>
      <c r="P32" s="284">
        <f>'ごみ処理量内訳'!E32</f>
        <v>824</v>
      </c>
      <c r="Q32" s="284">
        <f>'ごみ処理量内訳'!N32</f>
        <v>0</v>
      </c>
      <c r="R32" s="280">
        <f t="shared" si="5"/>
        <v>611</v>
      </c>
      <c r="S32" s="284">
        <f>'ごみ処理量内訳'!G32</f>
        <v>166</v>
      </c>
      <c r="T32" s="284">
        <f>'ごみ処理量内訳'!L32</f>
        <v>445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1435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95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445</v>
      </c>
      <c r="AJ32" s="280">
        <f t="shared" si="8"/>
        <v>540</v>
      </c>
      <c r="AK32" s="281">
        <f t="shared" si="9"/>
        <v>37.63066202090592</v>
      </c>
      <c r="AL32" s="281">
        <f>(SUM('資源化量内訳'!D32,-'資源化量内訳'!Q32,-'資源化量内訳'!S32,-'資源化量内訳'!U32))/(SUM(AA32,J32))*100</f>
        <v>37.63066202090592</v>
      </c>
      <c r="AM32" s="280">
        <f>'ごみ処理量内訳'!AA32</f>
        <v>0</v>
      </c>
      <c r="AN32" s="280">
        <f>'ごみ処理量内訳'!AB32</f>
        <v>89</v>
      </c>
      <c r="AO32" s="280">
        <f>'ごみ処理量内訳'!AC32</f>
        <v>71</v>
      </c>
      <c r="AP32" s="280">
        <f t="shared" si="10"/>
        <v>160</v>
      </c>
    </row>
    <row r="33" spans="1:42" ht="12" customHeight="1">
      <c r="A33" s="282" t="s">
        <v>195</v>
      </c>
      <c r="B33" s="283" t="s">
        <v>574</v>
      </c>
      <c r="C33" s="282" t="s">
        <v>602</v>
      </c>
      <c r="D33" s="280">
        <v>14534</v>
      </c>
      <c r="E33" s="280">
        <v>14534</v>
      </c>
      <c r="F33" s="280">
        <v>0</v>
      </c>
      <c r="G33" s="280">
        <v>32</v>
      </c>
      <c r="H33" s="280">
        <f>SUM('ごみ搬入量内訳'!E33,+'ごみ搬入量内訳'!AD33)</f>
        <v>2989</v>
      </c>
      <c r="I33" s="280">
        <f>'ごみ搬入量内訳'!BC33</f>
        <v>821</v>
      </c>
      <c r="J33" s="280">
        <f>'資源化量内訳'!BL33</f>
        <v>0</v>
      </c>
      <c r="K33" s="280">
        <f t="shared" si="3"/>
        <v>3810</v>
      </c>
      <c r="L33" s="280">
        <f t="shared" si="4"/>
        <v>718.2025708258952</v>
      </c>
      <c r="M33" s="280">
        <f>(SUM('ごみ搬入量内訳'!BR33,'ごみ処理概要'!J33))/'ごみ処理概要'!D33/365*1000000</f>
        <v>574.3735520489508</v>
      </c>
      <c r="N33" s="280">
        <f>'ごみ搬入量内訳'!CM33/'ごみ処理概要'!D33/365*1000000</f>
        <v>143.82901877694437</v>
      </c>
      <c r="O33" s="284">
        <f>'ごみ搬入量内訳'!DH33</f>
        <v>0</v>
      </c>
      <c r="P33" s="284">
        <f>'ごみ処理量内訳'!E33</f>
        <v>0</v>
      </c>
      <c r="Q33" s="284">
        <f>'ごみ処理量内訳'!N33</f>
        <v>0</v>
      </c>
      <c r="R33" s="280">
        <f t="shared" si="5"/>
        <v>3810</v>
      </c>
      <c r="S33" s="284">
        <f>'ごみ処理量内訳'!G33</f>
        <v>0</v>
      </c>
      <c r="T33" s="284">
        <f>'ごみ処理量内訳'!L33</f>
        <v>814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2996</v>
      </c>
      <c r="Z33" s="280">
        <f>'資源化量内訳'!X33</f>
        <v>0</v>
      </c>
      <c r="AA33" s="280">
        <f t="shared" si="6"/>
        <v>3810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753</v>
      </c>
      <c r="AJ33" s="280">
        <f t="shared" si="8"/>
        <v>753</v>
      </c>
      <c r="AK33" s="281">
        <f t="shared" si="9"/>
        <v>19.763779527559056</v>
      </c>
      <c r="AL33" s="281">
        <f>(SUM('資源化量内訳'!D33,-'資源化量内訳'!Q33,-'資源化量内訳'!S33,-'資源化量内訳'!U33))/(SUM(AA33,J33))*100</f>
        <v>19.763779527559056</v>
      </c>
      <c r="AM33" s="280">
        <f>'ごみ処理量内訳'!AA33</f>
        <v>0</v>
      </c>
      <c r="AN33" s="280">
        <f>'ごみ処理量内訳'!AB33</f>
        <v>176</v>
      </c>
      <c r="AO33" s="280">
        <f>'ごみ処理量内訳'!AC33</f>
        <v>94</v>
      </c>
      <c r="AP33" s="280">
        <f t="shared" si="10"/>
        <v>270</v>
      </c>
    </row>
    <row r="34" spans="1:42" ht="12" customHeight="1">
      <c r="A34" s="282" t="s">
        <v>195</v>
      </c>
      <c r="B34" s="283" t="s">
        <v>575</v>
      </c>
      <c r="C34" s="282" t="s">
        <v>603</v>
      </c>
      <c r="D34" s="280">
        <v>5010</v>
      </c>
      <c r="E34" s="280">
        <v>5010</v>
      </c>
      <c r="F34" s="280">
        <v>0</v>
      </c>
      <c r="G34" s="280">
        <v>5</v>
      </c>
      <c r="H34" s="280">
        <f>SUM('ごみ搬入量内訳'!E34,+'ごみ搬入量内訳'!AD34)</f>
        <v>765</v>
      </c>
      <c r="I34" s="280">
        <f>'ごみ搬入量内訳'!BC34</f>
        <v>71</v>
      </c>
      <c r="J34" s="280">
        <f>'資源化量内訳'!BL34</f>
        <v>0</v>
      </c>
      <c r="K34" s="280">
        <f t="shared" si="3"/>
        <v>836</v>
      </c>
      <c r="L34" s="280">
        <f t="shared" si="4"/>
        <v>457.16785606868456</v>
      </c>
      <c r="M34" s="280">
        <f>(SUM('ごみ搬入量内訳'!BR34,'ごみ処理概要'!J34))/'ごみ処理概要'!D34/365*1000000</f>
        <v>365.84365515544255</v>
      </c>
      <c r="N34" s="280">
        <f>'ごみ搬入量内訳'!CM34/'ごみ処理概要'!D34/365*1000000</f>
        <v>91.32420091324201</v>
      </c>
      <c r="O34" s="284">
        <f>'ごみ搬入量内訳'!DH34</f>
        <v>0</v>
      </c>
      <c r="P34" s="284">
        <f>'ごみ処理量内訳'!E34</f>
        <v>0</v>
      </c>
      <c r="Q34" s="284">
        <f>'ごみ処理量内訳'!N34</f>
        <v>0</v>
      </c>
      <c r="R34" s="280">
        <f t="shared" si="5"/>
        <v>836</v>
      </c>
      <c r="S34" s="284">
        <f>'ごみ処理量内訳'!G34</f>
        <v>0</v>
      </c>
      <c r="T34" s="284">
        <f>'ごみ処理量内訳'!L34</f>
        <v>195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641</v>
      </c>
      <c r="Z34" s="280">
        <f>'資源化量内訳'!X34</f>
        <v>0</v>
      </c>
      <c r="AA34" s="280">
        <f t="shared" si="6"/>
        <v>836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183</v>
      </c>
      <c r="AJ34" s="280">
        <f t="shared" si="8"/>
        <v>183</v>
      </c>
      <c r="AK34" s="281">
        <f t="shared" si="9"/>
        <v>21.88995215311005</v>
      </c>
      <c r="AL34" s="281">
        <f>(SUM('資源化量内訳'!D34,-'資源化量内訳'!Q34,-'資源化量内訳'!S34,-'資源化量内訳'!U34))/(SUM(AA34,J34))*100</f>
        <v>21.88995215311005</v>
      </c>
      <c r="AM34" s="280">
        <f>'ごみ処理量内訳'!AA34</f>
        <v>0</v>
      </c>
      <c r="AN34" s="280">
        <f>'ごみ処理量内訳'!AB34</f>
        <v>37</v>
      </c>
      <c r="AO34" s="280">
        <f>'ごみ処理量内訳'!AC34</f>
        <v>22</v>
      </c>
      <c r="AP34" s="280">
        <f t="shared" si="10"/>
        <v>59</v>
      </c>
    </row>
    <row r="35" spans="1:42" ht="12" customHeight="1">
      <c r="A35" s="282" t="s">
        <v>195</v>
      </c>
      <c r="B35" s="283" t="s">
        <v>576</v>
      </c>
      <c r="C35" s="282" t="s">
        <v>604</v>
      </c>
      <c r="D35" s="280">
        <v>4759</v>
      </c>
      <c r="E35" s="280">
        <v>4759</v>
      </c>
      <c r="F35" s="280">
        <v>0</v>
      </c>
      <c r="G35" s="280">
        <v>8</v>
      </c>
      <c r="H35" s="280">
        <f>SUM('ごみ搬入量内訳'!E35,+'ごみ搬入量内訳'!AD35)</f>
        <v>786</v>
      </c>
      <c r="I35" s="280">
        <f>'ごみ搬入量内訳'!BC35</f>
        <v>36</v>
      </c>
      <c r="J35" s="280">
        <f>'資源化量内訳'!BL35</f>
        <v>0</v>
      </c>
      <c r="K35" s="280">
        <f t="shared" si="3"/>
        <v>822</v>
      </c>
      <c r="L35" s="280">
        <f t="shared" si="4"/>
        <v>473.2201711537188</v>
      </c>
      <c r="M35" s="280">
        <f>(SUM('ごみ搬入量内訳'!BR35,'ごみ処理概要'!J35))/'ごみ処理概要'!D35/365*1000000</f>
        <v>378.8064143785243</v>
      </c>
      <c r="N35" s="280">
        <f>'ごみ搬入量内訳'!CM35/'ごみ処理概要'!D35/365*1000000</f>
        <v>94.4137567751945</v>
      </c>
      <c r="O35" s="284">
        <f>'ごみ搬入量内訳'!DH35</f>
        <v>0</v>
      </c>
      <c r="P35" s="284">
        <f>'ごみ処理量内訳'!E35</f>
        <v>0</v>
      </c>
      <c r="Q35" s="284">
        <f>'ごみ処理量内訳'!N35</f>
        <v>0</v>
      </c>
      <c r="R35" s="280">
        <f t="shared" si="5"/>
        <v>822</v>
      </c>
      <c r="S35" s="284">
        <f>'ごみ処理量内訳'!G35</f>
        <v>0</v>
      </c>
      <c r="T35" s="284">
        <f>'ごみ処理量内訳'!L35</f>
        <v>171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651</v>
      </c>
      <c r="Z35" s="280">
        <f>'資源化量内訳'!X35</f>
        <v>0</v>
      </c>
      <c r="AA35" s="280">
        <f t="shared" si="6"/>
        <v>822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160</v>
      </c>
      <c r="AJ35" s="280">
        <f t="shared" si="8"/>
        <v>160</v>
      </c>
      <c r="AK35" s="281">
        <f t="shared" si="9"/>
        <v>19.464720194647203</v>
      </c>
      <c r="AL35" s="281">
        <f>(SUM('資源化量内訳'!D35,-'資源化量内訳'!Q35,-'資源化量内訳'!S35,-'資源化量内訳'!U35))/(SUM(AA35,J35))*100</f>
        <v>19.464720194647203</v>
      </c>
      <c r="AM35" s="280">
        <f>'ごみ処理量内訳'!AA35</f>
        <v>0</v>
      </c>
      <c r="AN35" s="280">
        <f>'ごみ処理量内訳'!AB35</f>
        <v>39</v>
      </c>
      <c r="AO35" s="280">
        <f>'ごみ処理量内訳'!AC35</f>
        <v>22</v>
      </c>
      <c r="AP35" s="280">
        <f t="shared" si="10"/>
        <v>61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607</v>
      </c>
      <c r="B7" s="278" t="s">
        <v>609</v>
      </c>
      <c r="C7" s="279" t="s">
        <v>608</v>
      </c>
      <c r="D7" s="284">
        <f aca="true" t="shared" si="0" ref="D7:AI7">SUM(D8:D35)</f>
        <v>423821</v>
      </c>
      <c r="E7" s="284">
        <f t="shared" si="0"/>
        <v>264003.6</v>
      </c>
      <c r="F7" s="284">
        <f t="shared" si="0"/>
        <v>4</v>
      </c>
      <c r="G7" s="284">
        <f t="shared" si="0"/>
        <v>0</v>
      </c>
      <c r="H7" s="284">
        <f t="shared" si="0"/>
        <v>4</v>
      </c>
      <c r="I7" s="284">
        <f t="shared" si="0"/>
        <v>0</v>
      </c>
      <c r="J7" s="284">
        <f t="shared" si="0"/>
        <v>192077</v>
      </c>
      <c r="K7" s="284">
        <f t="shared" si="0"/>
        <v>56359</v>
      </c>
      <c r="L7" s="284">
        <f t="shared" si="0"/>
        <v>135718</v>
      </c>
      <c r="M7" s="284">
        <f t="shared" si="0"/>
        <v>0</v>
      </c>
      <c r="N7" s="284">
        <f t="shared" si="0"/>
        <v>14541</v>
      </c>
      <c r="O7" s="284">
        <f t="shared" si="0"/>
        <v>7210</v>
      </c>
      <c r="P7" s="284">
        <f t="shared" si="0"/>
        <v>7331</v>
      </c>
      <c r="Q7" s="284">
        <f t="shared" si="0"/>
        <v>0</v>
      </c>
      <c r="R7" s="284">
        <f t="shared" si="0"/>
        <v>56033.6</v>
      </c>
      <c r="S7" s="284">
        <f t="shared" si="0"/>
        <v>8827</v>
      </c>
      <c r="T7" s="284">
        <f t="shared" si="0"/>
        <v>47206.6</v>
      </c>
      <c r="U7" s="284">
        <f t="shared" si="0"/>
        <v>0</v>
      </c>
      <c r="V7" s="284">
        <f t="shared" si="0"/>
        <v>76</v>
      </c>
      <c r="W7" s="284">
        <f t="shared" si="0"/>
        <v>8</v>
      </c>
      <c r="X7" s="284">
        <f t="shared" si="0"/>
        <v>68</v>
      </c>
      <c r="Y7" s="284">
        <f t="shared" si="0"/>
        <v>0</v>
      </c>
      <c r="Z7" s="284">
        <f t="shared" si="0"/>
        <v>1272</v>
      </c>
      <c r="AA7" s="284">
        <f t="shared" si="0"/>
        <v>211</v>
      </c>
      <c r="AB7" s="284">
        <f t="shared" si="0"/>
        <v>925</v>
      </c>
      <c r="AC7" s="284">
        <f t="shared" si="0"/>
        <v>136</v>
      </c>
      <c r="AD7" s="284">
        <f t="shared" si="0"/>
        <v>109750.4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90032</v>
      </c>
      <c r="AJ7" s="284">
        <f aca="true" t="shared" si="1" ref="AJ7:BO7">SUM(AJ8:AJ35)</f>
        <v>0</v>
      </c>
      <c r="AK7" s="284">
        <f t="shared" si="1"/>
        <v>730</v>
      </c>
      <c r="AL7" s="284">
        <f t="shared" si="1"/>
        <v>89302</v>
      </c>
      <c r="AM7" s="284">
        <f t="shared" si="1"/>
        <v>3452</v>
      </c>
      <c r="AN7" s="284">
        <f t="shared" si="1"/>
        <v>0</v>
      </c>
      <c r="AO7" s="284">
        <f t="shared" si="1"/>
        <v>24</v>
      </c>
      <c r="AP7" s="284">
        <f t="shared" si="1"/>
        <v>3428</v>
      </c>
      <c r="AQ7" s="284">
        <f t="shared" si="1"/>
        <v>15850.4</v>
      </c>
      <c r="AR7" s="284">
        <f t="shared" si="1"/>
        <v>0</v>
      </c>
      <c r="AS7" s="284">
        <f t="shared" si="1"/>
        <v>488.4</v>
      </c>
      <c r="AT7" s="284">
        <f t="shared" si="1"/>
        <v>15362</v>
      </c>
      <c r="AU7" s="284">
        <f t="shared" si="1"/>
        <v>37</v>
      </c>
      <c r="AV7" s="284">
        <f t="shared" si="1"/>
        <v>0</v>
      </c>
      <c r="AW7" s="284">
        <f t="shared" si="1"/>
        <v>0</v>
      </c>
      <c r="AX7" s="284">
        <f t="shared" si="1"/>
        <v>37</v>
      </c>
      <c r="AY7" s="284">
        <f t="shared" si="1"/>
        <v>379</v>
      </c>
      <c r="AZ7" s="284">
        <f t="shared" si="1"/>
        <v>0</v>
      </c>
      <c r="BA7" s="284">
        <f t="shared" si="1"/>
        <v>0</v>
      </c>
      <c r="BB7" s="284">
        <f t="shared" si="1"/>
        <v>379</v>
      </c>
      <c r="BC7" s="284">
        <f t="shared" si="1"/>
        <v>50067</v>
      </c>
      <c r="BD7" s="284">
        <f t="shared" si="1"/>
        <v>20317</v>
      </c>
      <c r="BE7" s="284">
        <f t="shared" si="1"/>
        <v>0</v>
      </c>
      <c r="BF7" s="284">
        <f t="shared" si="1"/>
        <v>9618</v>
      </c>
      <c r="BG7" s="284">
        <f t="shared" si="1"/>
        <v>5327</v>
      </c>
      <c r="BH7" s="284">
        <f t="shared" si="1"/>
        <v>1987</v>
      </c>
      <c r="BI7" s="284">
        <f t="shared" si="1"/>
        <v>111</v>
      </c>
      <c r="BJ7" s="284">
        <f t="shared" si="1"/>
        <v>3274</v>
      </c>
      <c r="BK7" s="284">
        <f t="shared" si="1"/>
        <v>29750</v>
      </c>
      <c r="BL7" s="284">
        <f t="shared" si="1"/>
        <v>4131</v>
      </c>
      <c r="BM7" s="284">
        <f t="shared" si="1"/>
        <v>16135</v>
      </c>
      <c r="BN7" s="284">
        <f t="shared" si="1"/>
        <v>5539</v>
      </c>
      <c r="BO7" s="284">
        <f t="shared" si="1"/>
        <v>2774</v>
      </c>
      <c r="BP7" s="284">
        <f aca="true" t="shared" si="2" ref="BP7:CU7">SUM(BP8:BP35)</f>
        <v>4</v>
      </c>
      <c r="BQ7" s="284">
        <f t="shared" si="2"/>
        <v>1167</v>
      </c>
      <c r="BR7" s="284">
        <f t="shared" si="2"/>
        <v>284320.6</v>
      </c>
      <c r="BS7" s="284">
        <f t="shared" si="2"/>
        <v>4</v>
      </c>
      <c r="BT7" s="284">
        <f t="shared" si="2"/>
        <v>201695</v>
      </c>
      <c r="BU7" s="284">
        <f t="shared" si="2"/>
        <v>19868</v>
      </c>
      <c r="BV7" s="284">
        <f t="shared" si="2"/>
        <v>58020.6</v>
      </c>
      <c r="BW7" s="284">
        <f t="shared" si="2"/>
        <v>187</v>
      </c>
      <c r="BX7" s="284">
        <f t="shared" si="2"/>
        <v>4546</v>
      </c>
      <c r="BY7" s="284">
        <f t="shared" si="2"/>
        <v>264003.6</v>
      </c>
      <c r="BZ7" s="284">
        <f t="shared" si="2"/>
        <v>4</v>
      </c>
      <c r="CA7" s="284">
        <f t="shared" si="2"/>
        <v>192077</v>
      </c>
      <c r="CB7" s="284">
        <f t="shared" si="2"/>
        <v>14541</v>
      </c>
      <c r="CC7" s="284">
        <f t="shared" si="2"/>
        <v>56033.6</v>
      </c>
      <c r="CD7" s="284">
        <f t="shared" si="2"/>
        <v>76</v>
      </c>
      <c r="CE7" s="284">
        <f t="shared" si="2"/>
        <v>1272</v>
      </c>
      <c r="CF7" s="284">
        <f t="shared" si="2"/>
        <v>20317</v>
      </c>
      <c r="CG7" s="284">
        <f t="shared" si="2"/>
        <v>0</v>
      </c>
      <c r="CH7" s="284">
        <f t="shared" si="2"/>
        <v>9618</v>
      </c>
      <c r="CI7" s="284">
        <f t="shared" si="2"/>
        <v>5327</v>
      </c>
      <c r="CJ7" s="284">
        <f t="shared" si="2"/>
        <v>1987</v>
      </c>
      <c r="CK7" s="284">
        <f t="shared" si="2"/>
        <v>111</v>
      </c>
      <c r="CL7" s="284">
        <f t="shared" si="2"/>
        <v>3274</v>
      </c>
      <c r="CM7" s="284">
        <f t="shared" si="2"/>
        <v>139500.4</v>
      </c>
      <c r="CN7" s="284">
        <f t="shared" si="2"/>
        <v>4131</v>
      </c>
      <c r="CO7" s="284">
        <f t="shared" si="2"/>
        <v>106167</v>
      </c>
      <c r="CP7" s="284">
        <f t="shared" si="2"/>
        <v>8991</v>
      </c>
      <c r="CQ7" s="284">
        <f t="shared" si="2"/>
        <v>18624.4</v>
      </c>
      <c r="CR7" s="284">
        <f t="shared" si="2"/>
        <v>41</v>
      </c>
      <c r="CS7" s="284">
        <f t="shared" si="2"/>
        <v>1546</v>
      </c>
      <c r="CT7" s="284">
        <f t="shared" si="2"/>
        <v>109750.4</v>
      </c>
      <c r="CU7" s="284">
        <f t="shared" si="2"/>
        <v>0</v>
      </c>
      <c r="CV7" s="284">
        <f aca="true" t="shared" si="3" ref="CV7:DM7">SUM(CV8:CV35)</f>
        <v>90032</v>
      </c>
      <c r="CW7" s="284">
        <f t="shared" si="3"/>
        <v>3452</v>
      </c>
      <c r="CX7" s="284">
        <f t="shared" si="3"/>
        <v>15850.4</v>
      </c>
      <c r="CY7" s="284">
        <f t="shared" si="3"/>
        <v>37</v>
      </c>
      <c r="CZ7" s="284">
        <f t="shared" si="3"/>
        <v>379</v>
      </c>
      <c r="DA7" s="284">
        <f t="shared" si="3"/>
        <v>29750</v>
      </c>
      <c r="DB7" s="284">
        <f t="shared" si="3"/>
        <v>4131</v>
      </c>
      <c r="DC7" s="284">
        <f t="shared" si="3"/>
        <v>16135</v>
      </c>
      <c r="DD7" s="284">
        <f t="shared" si="3"/>
        <v>5539</v>
      </c>
      <c r="DE7" s="284">
        <f t="shared" si="3"/>
        <v>2774</v>
      </c>
      <c r="DF7" s="284">
        <f t="shared" si="3"/>
        <v>4</v>
      </c>
      <c r="DG7" s="284">
        <f t="shared" si="3"/>
        <v>1167</v>
      </c>
      <c r="DH7" s="284">
        <f t="shared" si="3"/>
        <v>252</v>
      </c>
      <c r="DI7" s="284">
        <f t="shared" si="3"/>
        <v>938</v>
      </c>
      <c r="DJ7" s="284">
        <f t="shared" si="3"/>
        <v>9</v>
      </c>
      <c r="DK7" s="284">
        <f t="shared" si="3"/>
        <v>1</v>
      </c>
      <c r="DL7" s="284">
        <f t="shared" si="3"/>
        <v>928</v>
      </c>
      <c r="DM7" s="284">
        <f t="shared" si="3"/>
        <v>0</v>
      </c>
    </row>
    <row r="8" spans="1:117" ht="12" customHeight="1">
      <c r="A8" s="282" t="s">
        <v>195</v>
      </c>
      <c r="B8" s="283" t="s">
        <v>549</v>
      </c>
      <c r="C8" s="282" t="s">
        <v>577</v>
      </c>
      <c r="D8" s="284">
        <f>SUM(E8,AD8,BC8)</f>
        <v>141454</v>
      </c>
      <c r="E8" s="280">
        <f>SUM(F8,J8,N8,R8,V8,Z8)</f>
        <v>92393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62418</v>
      </c>
      <c r="K8" s="280">
        <v>17377</v>
      </c>
      <c r="L8" s="280">
        <v>45041</v>
      </c>
      <c r="M8" s="280">
        <v>0</v>
      </c>
      <c r="N8" s="280">
        <f>SUM(O8:Q8)</f>
        <v>2393</v>
      </c>
      <c r="O8" s="280">
        <v>2075</v>
      </c>
      <c r="P8" s="280">
        <v>318</v>
      </c>
      <c r="Q8" s="280">
        <v>0</v>
      </c>
      <c r="R8" s="280">
        <f>SUM(S8:U8)</f>
        <v>27273</v>
      </c>
      <c r="S8" s="280">
        <v>86</v>
      </c>
      <c r="T8" s="280">
        <v>27187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309</v>
      </c>
      <c r="AA8" s="280">
        <v>0</v>
      </c>
      <c r="AB8" s="280">
        <v>309</v>
      </c>
      <c r="AC8" s="280">
        <v>0</v>
      </c>
      <c r="AD8" s="280">
        <f>SUM(AE8,AI8,AM8,AQ8,AU8,AY8)</f>
        <v>36423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34660</v>
      </c>
      <c r="AJ8" s="280">
        <v>0</v>
      </c>
      <c r="AK8" s="280">
        <v>0</v>
      </c>
      <c r="AL8" s="280">
        <v>34660</v>
      </c>
      <c r="AM8" s="280">
        <f>SUM(AN8:AP8)</f>
        <v>245</v>
      </c>
      <c r="AN8" s="280">
        <v>0</v>
      </c>
      <c r="AO8" s="280">
        <v>0</v>
      </c>
      <c r="AP8" s="280">
        <v>245</v>
      </c>
      <c r="AQ8" s="280">
        <f>SUM(AR8:AT8)</f>
        <v>1353</v>
      </c>
      <c r="AR8" s="280">
        <v>0</v>
      </c>
      <c r="AS8" s="280">
        <v>0</v>
      </c>
      <c r="AT8" s="280">
        <v>1353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165</v>
      </c>
      <c r="AZ8" s="280">
        <v>0</v>
      </c>
      <c r="BA8" s="280">
        <v>0</v>
      </c>
      <c r="BB8" s="280">
        <v>165</v>
      </c>
      <c r="BC8" s="284">
        <f>SUM(BD8,BK8)</f>
        <v>12638</v>
      </c>
      <c r="BD8" s="284">
        <f>SUM(BE8:BJ8)</f>
        <v>2984</v>
      </c>
      <c r="BE8" s="280">
        <v>0</v>
      </c>
      <c r="BF8" s="280">
        <v>1087</v>
      </c>
      <c r="BG8" s="280">
        <v>729</v>
      </c>
      <c r="BH8" s="280">
        <v>9</v>
      </c>
      <c r="BI8" s="280">
        <v>0</v>
      </c>
      <c r="BJ8" s="280">
        <v>1159</v>
      </c>
      <c r="BK8" s="284">
        <f>SUM(BL8:BQ8)</f>
        <v>9654</v>
      </c>
      <c r="BL8" s="280">
        <v>0</v>
      </c>
      <c r="BM8" s="280">
        <v>9106</v>
      </c>
      <c r="BN8" s="280">
        <v>32</v>
      </c>
      <c r="BO8" s="280">
        <v>37</v>
      </c>
      <c r="BP8" s="280">
        <v>0</v>
      </c>
      <c r="BQ8" s="280">
        <v>479</v>
      </c>
      <c r="BR8" s="280">
        <f aca="true" t="shared" si="4" ref="BR8:BX8">SUM(BY8,CF8)</f>
        <v>95377</v>
      </c>
      <c r="BS8" s="280">
        <f t="shared" si="4"/>
        <v>0</v>
      </c>
      <c r="BT8" s="280">
        <f t="shared" si="4"/>
        <v>63505</v>
      </c>
      <c r="BU8" s="280">
        <f t="shared" si="4"/>
        <v>3122</v>
      </c>
      <c r="BV8" s="280">
        <f t="shared" si="4"/>
        <v>27282</v>
      </c>
      <c r="BW8" s="280">
        <f t="shared" si="4"/>
        <v>0</v>
      </c>
      <c r="BX8" s="280">
        <f t="shared" si="4"/>
        <v>1468</v>
      </c>
      <c r="BY8" s="284">
        <f>SUM(BZ8:CE8)</f>
        <v>92393</v>
      </c>
      <c r="BZ8" s="280">
        <f>F8</f>
        <v>0</v>
      </c>
      <c r="CA8" s="280">
        <f>J8</f>
        <v>62418</v>
      </c>
      <c r="CB8" s="280">
        <f>N8</f>
        <v>2393</v>
      </c>
      <c r="CC8" s="280">
        <f>R8</f>
        <v>27273</v>
      </c>
      <c r="CD8" s="280">
        <f>V8</f>
        <v>0</v>
      </c>
      <c r="CE8" s="280">
        <f>Z8</f>
        <v>309</v>
      </c>
      <c r="CF8" s="284">
        <f>SUM(CG8:CL8)</f>
        <v>2984</v>
      </c>
      <c r="CG8" s="280">
        <f aca="true" t="shared" si="5" ref="CG8:CL8">BE8</f>
        <v>0</v>
      </c>
      <c r="CH8" s="280">
        <f t="shared" si="5"/>
        <v>1087</v>
      </c>
      <c r="CI8" s="280">
        <f t="shared" si="5"/>
        <v>729</v>
      </c>
      <c r="CJ8" s="280">
        <f t="shared" si="5"/>
        <v>9</v>
      </c>
      <c r="CK8" s="280">
        <f t="shared" si="5"/>
        <v>0</v>
      </c>
      <c r="CL8" s="280">
        <f t="shared" si="5"/>
        <v>1159</v>
      </c>
      <c r="CM8" s="280">
        <f aca="true" t="shared" si="6" ref="CM8:CS8">SUM(CT8,DA8)</f>
        <v>46077</v>
      </c>
      <c r="CN8" s="280">
        <f t="shared" si="6"/>
        <v>0</v>
      </c>
      <c r="CO8" s="280">
        <f t="shared" si="6"/>
        <v>43766</v>
      </c>
      <c r="CP8" s="280">
        <f t="shared" si="6"/>
        <v>277</v>
      </c>
      <c r="CQ8" s="280">
        <f t="shared" si="6"/>
        <v>1390</v>
      </c>
      <c r="CR8" s="280">
        <f t="shared" si="6"/>
        <v>0</v>
      </c>
      <c r="CS8" s="280">
        <f t="shared" si="6"/>
        <v>644</v>
      </c>
      <c r="CT8" s="284">
        <f>SUM(CU8:CZ8)</f>
        <v>36423</v>
      </c>
      <c r="CU8" s="280">
        <f>AE8</f>
        <v>0</v>
      </c>
      <c r="CV8" s="280">
        <f>AI8</f>
        <v>34660</v>
      </c>
      <c r="CW8" s="280">
        <f>AM8</f>
        <v>245</v>
      </c>
      <c r="CX8" s="280">
        <f>AQ8</f>
        <v>1353</v>
      </c>
      <c r="CY8" s="280">
        <f>AU8</f>
        <v>0</v>
      </c>
      <c r="CZ8" s="280">
        <f>AY8</f>
        <v>165</v>
      </c>
      <c r="DA8" s="284">
        <f>SUM(DB8:DG8)</f>
        <v>9654</v>
      </c>
      <c r="DB8" s="280">
        <f aca="true" t="shared" si="7" ref="DB8:DG8">BL8</f>
        <v>0</v>
      </c>
      <c r="DC8" s="280">
        <f t="shared" si="7"/>
        <v>9106</v>
      </c>
      <c r="DD8" s="280">
        <f t="shared" si="7"/>
        <v>32</v>
      </c>
      <c r="DE8" s="280">
        <f t="shared" si="7"/>
        <v>37</v>
      </c>
      <c r="DF8" s="280">
        <f t="shared" si="7"/>
        <v>0</v>
      </c>
      <c r="DG8" s="280">
        <f t="shared" si="7"/>
        <v>479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195</v>
      </c>
      <c r="B9" s="283" t="s">
        <v>550</v>
      </c>
      <c r="C9" s="282" t="s">
        <v>578</v>
      </c>
      <c r="D9" s="284">
        <f aca="true" t="shared" si="8" ref="D9:D35">SUM(E9,AD9,BC9)</f>
        <v>74675</v>
      </c>
      <c r="E9" s="280">
        <f aca="true" t="shared" si="9" ref="E9:E35">SUM(F9,J9,N9,R9,V9,Z9)</f>
        <v>39479</v>
      </c>
      <c r="F9" s="280">
        <f aca="true" t="shared" si="10" ref="F9:F35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5">SUM(K9:M9)</f>
        <v>27976</v>
      </c>
      <c r="K9" s="280">
        <v>23256</v>
      </c>
      <c r="L9" s="280">
        <v>4720</v>
      </c>
      <c r="M9" s="280">
        <v>0</v>
      </c>
      <c r="N9" s="280">
        <f aca="true" t="shared" si="12" ref="N9:N35">SUM(O9:Q9)</f>
        <v>6255</v>
      </c>
      <c r="O9" s="280">
        <v>4114</v>
      </c>
      <c r="P9" s="280">
        <v>2141</v>
      </c>
      <c r="Q9" s="280">
        <v>0</v>
      </c>
      <c r="R9" s="280">
        <f aca="true" t="shared" si="13" ref="R9:R35">SUM(S9:U9)</f>
        <v>5169</v>
      </c>
      <c r="S9" s="280">
        <v>0</v>
      </c>
      <c r="T9" s="280">
        <v>5169</v>
      </c>
      <c r="U9" s="280">
        <v>0</v>
      </c>
      <c r="V9" s="280">
        <f aca="true" t="shared" si="14" ref="V9:V35">SUM(W9:Y9)</f>
        <v>34</v>
      </c>
      <c r="W9" s="280">
        <v>0</v>
      </c>
      <c r="X9" s="280">
        <v>34</v>
      </c>
      <c r="Y9" s="280">
        <v>0</v>
      </c>
      <c r="Z9" s="280">
        <f aca="true" t="shared" si="15" ref="Z9:Z35">SUM(AA9:AC9)</f>
        <v>45</v>
      </c>
      <c r="AA9" s="280">
        <v>30</v>
      </c>
      <c r="AB9" s="280">
        <v>15</v>
      </c>
      <c r="AC9" s="280">
        <v>0</v>
      </c>
      <c r="AD9" s="280">
        <f aca="true" t="shared" si="16" ref="AD9:AD35">SUM(AE9,AI9,AM9,AQ9,AU9,AY9)</f>
        <v>29088</v>
      </c>
      <c r="AE9" s="280">
        <f aca="true" t="shared" si="17" ref="AE9:AE35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5">SUM(AJ9:AL9)</f>
        <v>16527</v>
      </c>
      <c r="AJ9" s="280">
        <v>0</v>
      </c>
      <c r="AK9" s="280">
        <v>0</v>
      </c>
      <c r="AL9" s="280">
        <v>16527</v>
      </c>
      <c r="AM9" s="280">
        <f aca="true" t="shared" si="19" ref="AM9:AM35">SUM(AN9:AP9)</f>
        <v>2015</v>
      </c>
      <c r="AN9" s="280">
        <v>0</v>
      </c>
      <c r="AO9" s="280">
        <v>0</v>
      </c>
      <c r="AP9" s="280">
        <v>2015</v>
      </c>
      <c r="AQ9" s="280">
        <f aca="true" t="shared" si="20" ref="AQ9:AQ35">SUM(AR9:AT9)</f>
        <v>10427</v>
      </c>
      <c r="AR9" s="280">
        <v>0</v>
      </c>
      <c r="AS9" s="280">
        <v>0</v>
      </c>
      <c r="AT9" s="280">
        <v>10427</v>
      </c>
      <c r="AU9" s="280">
        <f aca="true" t="shared" si="21" ref="AU9:AU35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5">SUM(AZ9:BB9)</f>
        <v>119</v>
      </c>
      <c r="AZ9" s="280">
        <v>0</v>
      </c>
      <c r="BA9" s="280">
        <v>0</v>
      </c>
      <c r="BB9" s="280">
        <v>119</v>
      </c>
      <c r="BC9" s="284">
        <f aca="true" t="shared" si="23" ref="BC9:BC35">SUM(BD9,BK9)</f>
        <v>6108</v>
      </c>
      <c r="BD9" s="284">
        <f aca="true" t="shared" si="24" ref="BD9:BD35">SUM(BE9:BJ9)</f>
        <v>3782</v>
      </c>
      <c r="BE9" s="280">
        <v>0</v>
      </c>
      <c r="BF9" s="280">
        <v>1562</v>
      </c>
      <c r="BG9" s="280">
        <v>901</v>
      </c>
      <c r="BH9" s="280">
        <v>0</v>
      </c>
      <c r="BI9" s="280">
        <v>0</v>
      </c>
      <c r="BJ9" s="280">
        <v>1319</v>
      </c>
      <c r="BK9" s="284">
        <f aca="true" t="shared" si="25" ref="BK9:BK35">SUM(BL9:BQ9)</f>
        <v>2326</v>
      </c>
      <c r="BL9" s="280">
        <v>0</v>
      </c>
      <c r="BM9" s="280">
        <v>1743</v>
      </c>
      <c r="BN9" s="280">
        <v>125</v>
      </c>
      <c r="BO9" s="280">
        <v>10</v>
      </c>
      <c r="BP9" s="280">
        <v>1</v>
      </c>
      <c r="BQ9" s="280">
        <v>447</v>
      </c>
      <c r="BR9" s="280">
        <f aca="true" t="shared" si="26" ref="BR9:BR35">SUM(BY9,CF9)</f>
        <v>43261</v>
      </c>
      <c r="BS9" s="280">
        <f aca="true" t="shared" si="27" ref="BS9:BS35">SUM(BZ9,CG9)</f>
        <v>0</v>
      </c>
      <c r="BT9" s="280">
        <f aca="true" t="shared" si="28" ref="BT9:BT35">SUM(CA9,CH9)</f>
        <v>29538</v>
      </c>
      <c r="BU9" s="280">
        <f aca="true" t="shared" si="29" ref="BU9:BU35">SUM(CB9,CI9)</f>
        <v>7156</v>
      </c>
      <c r="BV9" s="280">
        <f aca="true" t="shared" si="30" ref="BV9:BV35">SUM(CC9,CJ9)</f>
        <v>5169</v>
      </c>
      <c r="BW9" s="280">
        <f aca="true" t="shared" si="31" ref="BW9:BW35">SUM(CD9,CK9)</f>
        <v>34</v>
      </c>
      <c r="BX9" s="280">
        <f aca="true" t="shared" si="32" ref="BX9:BX35">SUM(CE9,CL9)</f>
        <v>1364</v>
      </c>
      <c r="BY9" s="284">
        <f aca="true" t="shared" si="33" ref="BY9:BY35">SUM(BZ9:CE9)</f>
        <v>39479</v>
      </c>
      <c r="BZ9" s="280">
        <f aca="true" t="shared" si="34" ref="BZ9:BZ35">F9</f>
        <v>0</v>
      </c>
      <c r="CA9" s="280">
        <f aca="true" t="shared" si="35" ref="CA9:CA35">J9</f>
        <v>27976</v>
      </c>
      <c r="CB9" s="280">
        <f aca="true" t="shared" si="36" ref="CB9:CB35">N9</f>
        <v>6255</v>
      </c>
      <c r="CC9" s="280">
        <f aca="true" t="shared" si="37" ref="CC9:CC35">R9</f>
        <v>5169</v>
      </c>
      <c r="CD9" s="280">
        <f aca="true" t="shared" si="38" ref="CD9:CD35">V9</f>
        <v>34</v>
      </c>
      <c r="CE9" s="280">
        <f aca="true" t="shared" si="39" ref="CE9:CE35">Z9</f>
        <v>45</v>
      </c>
      <c r="CF9" s="284">
        <f aca="true" t="shared" si="40" ref="CF9:CF35">SUM(CG9:CL9)</f>
        <v>3782</v>
      </c>
      <c r="CG9" s="280">
        <f aca="true" t="shared" si="41" ref="CG9:CG35">BE9</f>
        <v>0</v>
      </c>
      <c r="CH9" s="280">
        <f aca="true" t="shared" si="42" ref="CH9:CH35">BF9</f>
        <v>1562</v>
      </c>
      <c r="CI9" s="280">
        <f aca="true" t="shared" si="43" ref="CI9:CI35">BG9</f>
        <v>901</v>
      </c>
      <c r="CJ9" s="280">
        <f aca="true" t="shared" si="44" ref="CJ9:CJ35">BH9</f>
        <v>0</v>
      </c>
      <c r="CK9" s="280">
        <f aca="true" t="shared" si="45" ref="CK9:CK35">BI9</f>
        <v>0</v>
      </c>
      <c r="CL9" s="280">
        <f aca="true" t="shared" si="46" ref="CL9:CL35">BJ9</f>
        <v>1319</v>
      </c>
      <c r="CM9" s="280">
        <f aca="true" t="shared" si="47" ref="CM9:CM35">SUM(CT9,DA9)</f>
        <v>31414</v>
      </c>
      <c r="CN9" s="280">
        <f aca="true" t="shared" si="48" ref="CN9:CN35">SUM(CU9,DB9)</f>
        <v>0</v>
      </c>
      <c r="CO9" s="280">
        <f aca="true" t="shared" si="49" ref="CO9:CO35">SUM(CV9,DC9)</f>
        <v>18270</v>
      </c>
      <c r="CP9" s="280">
        <f aca="true" t="shared" si="50" ref="CP9:CP35">SUM(CW9,DD9)</f>
        <v>2140</v>
      </c>
      <c r="CQ9" s="280">
        <f aca="true" t="shared" si="51" ref="CQ9:CQ35">SUM(CX9,DE9)</f>
        <v>10437</v>
      </c>
      <c r="CR9" s="280">
        <f aca="true" t="shared" si="52" ref="CR9:CR35">SUM(CY9,DF9)</f>
        <v>1</v>
      </c>
      <c r="CS9" s="280">
        <f aca="true" t="shared" si="53" ref="CS9:CS35">SUM(CZ9,DG9)</f>
        <v>566</v>
      </c>
      <c r="CT9" s="284">
        <f aca="true" t="shared" si="54" ref="CT9:CT35">SUM(CU9:CZ9)</f>
        <v>29088</v>
      </c>
      <c r="CU9" s="280">
        <f aca="true" t="shared" si="55" ref="CU9:CU35">AE9</f>
        <v>0</v>
      </c>
      <c r="CV9" s="280">
        <f aca="true" t="shared" si="56" ref="CV9:CV35">AI9</f>
        <v>16527</v>
      </c>
      <c r="CW9" s="280">
        <f aca="true" t="shared" si="57" ref="CW9:CW35">AM9</f>
        <v>2015</v>
      </c>
      <c r="CX9" s="280">
        <f aca="true" t="shared" si="58" ref="CX9:CX35">AQ9</f>
        <v>10427</v>
      </c>
      <c r="CY9" s="280">
        <f aca="true" t="shared" si="59" ref="CY9:CY35">AU9</f>
        <v>0</v>
      </c>
      <c r="CZ9" s="280">
        <f aca="true" t="shared" si="60" ref="CZ9:CZ35">AY9</f>
        <v>119</v>
      </c>
      <c r="DA9" s="284">
        <f aca="true" t="shared" si="61" ref="DA9:DA35">SUM(DB9:DG9)</f>
        <v>2326</v>
      </c>
      <c r="DB9" s="280">
        <f aca="true" t="shared" si="62" ref="DB9:DB35">BL9</f>
        <v>0</v>
      </c>
      <c r="DC9" s="280">
        <f aca="true" t="shared" si="63" ref="DC9:DC35">BM9</f>
        <v>1743</v>
      </c>
      <c r="DD9" s="280">
        <f aca="true" t="shared" si="64" ref="DD9:DD35">BN9</f>
        <v>125</v>
      </c>
      <c r="DE9" s="280">
        <f aca="true" t="shared" si="65" ref="DE9:DE35">BO9</f>
        <v>10</v>
      </c>
      <c r="DF9" s="280">
        <f aca="true" t="shared" si="66" ref="DF9:DF35">BP9</f>
        <v>1</v>
      </c>
      <c r="DG9" s="280">
        <f aca="true" t="shared" si="67" ref="DG9:DG35">BQ9</f>
        <v>447</v>
      </c>
      <c r="DH9" s="280">
        <v>0</v>
      </c>
      <c r="DI9" s="284">
        <f aca="true" t="shared" si="68" ref="DI9:DI35">SUM(DJ9:DM9)</f>
        <v>483</v>
      </c>
      <c r="DJ9" s="280">
        <v>5</v>
      </c>
      <c r="DK9" s="280">
        <v>0</v>
      </c>
      <c r="DL9" s="280">
        <v>478</v>
      </c>
      <c r="DM9" s="280">
        <v>0</v>
      </c>
    </row>
    <row r="10" spans="1:117" ht="12" customHeight="1">
      <c r="A10" s="282" t="s">
        <v>195</v>
      </c>
      <c r="B10" s="283" t="s">
        <v>551</v>
      </c>
      <c r="C10" s="282" t="s">
        <v>579</v>
      </c>
      <c r="D10" s="284">
        <f t="shared" si="8"/>
        <v>61151</v>
      </c>
      <c r="E10" s="280">
        <f t="shared" si="9"/>
        <v>36740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31272</v>
      </c>
      <c r="K10" s="280">
        <v>309</v>
      </c>
      <c r="L10" s="280">
        <v>30963</v>
      </c>
      <c r="M10" s="280">
        <v>0</v>
      </c>
      <c r="N10" s="280">
        <f t="shared" si="12"/>
        <v>2453</v>
      </c>
      <c r="O10" s="280">
        <v>146</v>
      </c>
      <c r="P10" s="280">
        <v>2307</v>
      </c>
      <c r="Q10" s="280">
        <v>0</v>
      </c>
      <c r="R10" s="280">
        <f t="shared" si="13"/>
        <v>2981</v>
      </c>
      <c r="S10" s="280">
        <v>2567</v>
      </c>
      <c r="T10" s="280">
        <v>414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34</v>
      </c>
      <c r="AA10" s="280">
        <v>0</v>
      </c>
      <c r="AB10" s="280">
        <v>34</v>
      </c>
      <c r="AC10" s="280">
        <v>0</v>
      </c>
      <c r="AD10" s="280">
        <f t="shared" si="16"/>
        <v>13476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12690</v>
      </c>
      <c r="AJ10" s="280">
        <v>0</v>
      </c>
      <c r="AK10" s="280">
        <v>0</v>
      </c>
      <c r="AL10" s="280">
        <v>12690</v>
      </c>
      <c r="AM10" s="280">
        <f t="shared" si="19"/>
        <v>379</v>
      </c>
      <c r="AN10" s="280">
        <v>0</v>
      </c>
      <c r="AO10" s="280">
        <v>0</v>
      </c>
      <c r="AP10" s="280">
        <v>379</v>
      </c>
      <c r="AQ10" s="280">
        <f t="shared" si="20"/>
        <v>407</v>
      </c>
      <c r="AR10" s="280">
        <v>0</v>
      </c>
      <c r="AS10" s="280">
        <v>0</v>
      </c>
      <c r="AT10" s="280">
        <v>407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10935</v>
      </c>
      <c r="BD10" s="284">
        <f t="shared" si="24"/>
        <v>79</v>
      </c>
      <c r="BE10" s="280">
        <v>0</v>
      </c>
      <c r="BF10" s="280">
        <v>0</v>
      </c>
      <c r="BG10" s="280">
        <v>79</v>
      </c>
      <c r="BH10" s="280">
        <v>0</v>
      </c>
      <c r="BI10" s="280">
        <v>0</v>
      </c>
      <c r="BJ10" s="280">
        <v>0</v>
      </c>
      <c r="BK10" s="284">
        <f t="shared" si="25"/>
        <v>10856</v>
      </c>
      <c r="BL10" s="280">
        <v>1573</v>
      </c>
      <c r="BM10" s="280">
        <v>2554</v>
      </c>
      <c r="BN10" s="280">
        <v>4900</v>
      </c>
      <c r="BO10" s="280">
        <v>1829</v>
      </c>
      <c r="BP10" s="280">
        <v>0</v>
      </c>
      <c r="BQ10" s="280">
        <v>0</v>
      </c>
      <c r="BR10" s="280">
        <f t="shared" si="26"/>
        <v>36819</v>
      </c>
      <c r="BS10" s="280">
        <f t="shared" si="27"/>
        <v>0</v>
      </c>
      <c r="BT10" s="280">
        <f t="shared" si="28"/>
        <v>31272</v>
      </c>
      <c r="BU10" s="280">
        <f t="shared" si="29"/>
        <v>2532</v>
      </c>
      <c r="BV10" s="280">
        <f t="shared" si="30"/>
        <v>2981</v>
      </c>
      <c r="BW10" s="280">
        <f t="shared" si="31"/>
        <v>0</v>
      </c>
      <c r="BX10" s="280">
        <f t="shared" si="32"/>
        <v>34</v>
      </c>
      <c r="BY10" s="284">
        <f t="shared" si="33"/>
        <v>36740</v>
      </c>
      <c r="BZ10" s="280">
        <f t="shared" si="34"/>
        <v>0</v>
      </c>
      <c r="CA10" s="280">
        <f t="shared" si="35"/>
        <v>31272</v>
      </c>
      <c r="CB10" s="280">
        <f t="shared" si="36"/>
        <v>2453</v>
      </c>
      <c r="CC10" s="280">
        <f t="shared" si="37"/>
        <v>2981</v>
      </c>
      <c r="CD10" s="280">
        <f t="shared" si="38"/>
        <v>0</v>
      </c>
      <c r="CE10" s="280">
        <f t="shared" si="39"/>
        <v>34</v>
      </c>
      <c r="CF10" s="284">
        <f t="shared" si="40"/>
        <v>79</v>
      </c>
      <c r="CG10" s="280">
        <f t="shared" si="41"/>
        <v>0</v>
      </c>
      <c r="CH10" s="280">
        <f t="shared" si="42"/>
        <v>0</v>
      </c>
      <c r="CI10" s="280">
        <f t="shared" si="43"/>
        <v>79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24332</v>
      </c>
      <c r="CN10" s="280">
        <f t="shared" si="48"/>
        <v>1573</v>
      </c>
      <c r="CO10" s="280">
        <f t="shared" si="49"/>
        <v>15244</v>
      </c>
      <c r="CP10" s="280">
        <f t="shared" si="50"/>
        <v>5279</v>
      </c>
      <c r="CQ10" s="280">
        <f t="shared" si="51"/>
        <v>2236</v>
      </c>
      <c r="CR10" s="280">
        <f t="shared" si="52"/>
        <v>0</v>
      </c>
      <c r="CS10" s="280">
        <f t="shared" si="53"/>
        <v>0</v>
      </c>
      <c r="CT10" s="284">
        <f t="shared" si="54"/>
        <v>13476</v>
      </c>
      <c r="CU10" s="280">
        <f t="shared" si="55"/>
        <v>0</v>
      </c>
      <c r="CV10" s="280">
        <f t="shared" si="56"/>
        <v>12690</v>
      </c>
      <c r="CW10" s="280">
        <f t="shared" si="57"/>
        <v>379</v>
      </c>
      <c r="CX10" s="280">
        <f t="shared" si="58"/>
        <v>407</v>
      </c>
      <c r="CY10" s="280">
        <f t="shared" si="59"/>
        <v>0</v>
      </c>
      <c r="CZ10" s="280">
        <f t="shared" si="60"/>
        <v>0</v>
      </c>
      <c r="DA10" s="284">
        <f t="shared" si="61"/>
        <v>10856</v>
      </c>
      <c r="DB10" s="280">
        <f t="shared" si="62"/>
        <v>1573</v>
      </c>
      <c r="DC10" s="280">
        <f t="shared" si="63"/>
        <v>2554</v>
      </c>
      <c r="DD10" s="280">
        <f t="shared" si="64"/>
        <v>4900</v>
      </c>
      <c r="DE10" s="280">
        <f t="shared" si="65"/>
        <v>1829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2</v>
      </c>
      <c r="DJ10" s="280">
        <v>2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195</v>
      </c>
      <c r="B11" s="283" t="s">
        <v>552</v>
      </c>
      <c r="C11" s="282" t="s">
        <v>580</v>
      </c>
      <c r="D11" s="284">
        <f t="shared" si="8"/>
        <v>24708</v>
      </c>
      <c r="E11" s="280">
        <f t="shared" si="9"/>
        <v>14987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12463</v>
      </c>
      <c r="K11" s="280">
        <v>118</v>
      </c>
      <c r="L11" s="280">
        <v>12345</v>
      </c>
      <c r="M11" s="280">
        <v>0</v>
      </c>
      <c r="N11" s="280">
        <f t="shared" si="12"/>
        <v>471</v>
      </c>
      <c r="O11" s="280">
        <v>42</v>
      </c>
      <c r="P11" s="280">
        <v>429</v>
      </c>
      <c r="Q11" s="280">
        <v>0</v>
      </c>
      <c r="R11" s="280">
        <f t="shared" si="13"/>
        <v>2013</v>
      </c>
      <c r="S11" s="280">
        <v>625</v>
      </c>
      <c r="T11" s="280">
        <v>1388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40</v>
      </c>
      <c r="AA11" s="280">
        <v>20</v>
      </c>
      <c r="AB11" s="280">
        <v>20</v>
      </c>
      <c r="AC11" s="280">
        <v>0</v>
      </c>
      <c r="AD11" s="280">
        <f t="shared" si="16"/>
        <v>7263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5366</v>
      </c>
      <c r="AJ11" s="280">
        <v>0</v>
      </c>
      <c r="AK11" s="280">
        <v>0</v>
      </c>
      <c r="AL11" s="280">
        <v>5366</v>
      </c>
      <c r="AM11" s="280">
        <f t="shared" si="19"/>
        <v>95</v>
      </c>
      <c r="AN11" s="280">
        <v>0</v>
      </c>
      <c r="AO11" s="280">
        <v>0</v>
      </c>
      <c r="AP11" s="280">
        <v>95</v>
      </c>
      <c r="AQ11" s="280">
        <f t="shared" si="20"/>
        <v>1802</v>
      </c>
      <c r="AR11" s="280">
        <v>0</v>
      </c>
      <c r="AS11" s="280">
        <v>0</v>
      </c>
      <c r="AT11" s="280">
        <v>1802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2458</v>
      </c>
      <c r="BD11" s="284">
        <f t="shared" si="24"/>
        <v>1219</v>
      </c>
      <c r="BE11" s="280">
        <v>0</v>
      </c>
      <c r="BF11" s="280">
        <v>1034</v>
      </c>
      <c r="BG11" s="280">
        <v>149</v>
      </c>
      <c r="BH11" s="280">
        <v>4</v>
      </c>
      <c r="BI11" s="280">
        <v>0</v>
      </c>
      <c r="BJ11" s="280">
        <v>32</v>
      </c>
      <c r="BK11" s="284">
        <f t="shared" si="25"/>
        <v>1239</v>
      </c>
      <c r="BL11" s="280">
        <v>0</v>
      </c>
      <c r="BM11" s="280">
        <v>1175</v>
      </c>
      <c r="BN11" s="280">
        <v>44</v>
      </c>
      <c r="BO11" s="280">
        <v>4</v>
      </c>
      <c r="BP11" s="280">
        <v>0</v>
      </c>
      <c r="BQ11" s="280">
        <v>16</v>
      </c>
      <c r="BR11" s="280">
        <f t="shared" si="26"/>
        <v>16206</v>
      </c>
      <c r="BS11" s="280">
        <f t="shared" si="27"/>
        <v>0</v>
      </c>
      <c r="BT11" s="280">
        <f t="shared" si="28"/>
        <v>13497</v>
      </c>
      <c r="BU11" s="280">
        <f t="shared" si="29"/>
        <v>620</v>
      </c>
      <c r="BV11" s="280">
        <f t="shared" si="30"/>
        <v>2017</v>
      </c>
      <c r="BW11" s="280">
        <f t="shared" si="31"/>
        <v>0</v>
      </c>
      <c r="BX11" s="280">
        <f t="shared" si="32"/>
        <v>72</v>
      </c>
      <c r="BY11" s="284">
        <f t="shared" si="33"/>
        <v>14987</v>
      </c>
      <c r="BZ11" s="280">
        <f t="shared" si="34"/>
        <v>0</v>
      </c>
      <c r="CA11" s="280">
        <f t="shared" si="35"/>
        <v>12463</v>
      </c>
      <c r="CB11" s="280">
        <f t="shared" si="36"/>
        <v>471</v>
      </c>
      <c r="CC11" s="280">
        <f t="shared" si="37"/>
        <v>2013</v>
      </c>
      <c r="CD11" s="280">
        <f t="shared" si="38"/>
        <v>0</v>
      </c>
      <c r="CE11" s="280">
        <f t="shared" si="39"/>
        <v>40</v>
      </c>
      <c r="CF11" s="284">
        <f t="shared" si="40"/>
        <v>1219</v>
      </c>
      <c r="CG11" s="280">
        <f t="shared" si="41"/>
        <v>0</v>
      </c>
      <c r="CH11" s="280">
        <f t="shared" si="42"/>
        <v>1034</v>
      </c>
      <c r="CI11" s="280">
        <f t="shared" si="43"/>
        <v>149</v>
      </c>
      <c r="CJ11" s="280">
        <f t="shared" si="44"/>
        <v>4</v>
      </c>
      <c r="CK11" s="280">
        <f t="shared" si="45"/>
        <v>0</v>
      </c>
      <c r="CL11" s="280">
        <f t="shared" si="46"/>
        <v>32</v>
      </c>
      <c r="CM11" s="280">
        <f t="shared" si="47"/>
        <v>8502</v>
      </c>
      <c r="CN11" s="280">
        <f t="shared" si="48"/>
        <v>0</v>
      </c>
      <c r="CO11" s="280">
        <f t="shared" si="49"/>
        <v>6541</v>
      </c>
      <c r="CP11" s="280">
        <f t="shared" si="50"/>
        <v>139</v>
      </c>
      <c r="CQ11" s="280">
        <f t="shared" si="51"/>
        <v>1806</v>
      </c>
      <c r="CR11" s="280">
        <f t="shared" si="52"/>
        <v>0</v>
      </c>
      <c r="CS11" s="280">
        <f t="shared" si="53"/>
        <v>16</v>
      </c>
      <c r="CT11" s="284">
        <f t="shared" si="54"/>
        <v>7263</v>
      </c>
      <c r="CU11" s="280">
        <f t="shared" si="55"/>
        <v>0</v>
      </c>
      <c r="CV11" s="280">
        <f t="shared" si="56"/>
        <v>5366</v>
      </c>
      <c r="CW11" s="280">
        <f t="shared" si="57"/>
        <v>95</v>
      </c>
      <c r="CX11" s="280">
        <f t="shared" si="58"/>
        <v>1802</v>
      </c>
      <c r="CY11" s="280">
        <f t="shared" si="59"/>
        <v>0</v>
      </c>
      <c r="CZ11" s="280">
        <f t="shared" si="60"/>
        <v>0</v>
      </c>
      <c r="DA11" s="284">
        <f t="shared" si="61"/>
        <v>1239</v>
      </c>
      <c r="DB11" s="280">
        <f t="shared" si="62"/>
        <v>0</v>
      </c>
      <c r="DC11" s="280">
        <f t="shared" si="63"/>
        <v>1175</v>
      </c>
      <c r="DD11" s="280">
        <f t="shared" si="64"/>
        <v>44</v>
      </c>
      <c r="DE11" s="280">
        <f t="shared" si="65"/>
        <v>4</v>
      </c>
      <c r="DF11" s="280">
        <f t="shared" si="66"/>
        <v>0</v>
      </c>
      <c r="DG11" s="280">
        <f t="shared" si="67"/>
        <v>16</v>
      </c>
      <c r="DH11" s="280">
        <v>212</v>
      </c>
      <c r="DI11" s="284">
        <f t="shared" si="68"/>
        <v>166</v>
      </c>
      <c r="DJ11" s="280">
        <v>0</v>
      </c>
      <c r="DK11" s="280">
        <v>0</v>
      </c>
      <c r="DL11" s="280">
        <v>166</v>
      </c>
      <c r="DM11" s="280">
        <v>0</v>
      </c>
    </row>
    <row r="12" spans="1:117" ht="12" customHeight="1">
      <c r="A12" s="282" t="s">
        <v>195</v>
      </c>
      <c r="B12" s="283" t="s">
        <v>553</v>
      </c>
      <c r="C12" s="282" t="s">
        <v>581</v>
      </c>
      <c r="D12" s="284">
        <f t="shared" si="8"/>
        <v>8835</v>
      </c>
      <c r="E12" s="280">
        <f t="shared" si="9"/>
        <v>5617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1334</v>
      </c>
      <c r="K12" s="280">
        <v>1334</v>
      </c>
      <c r="L12" s="280">
        <v>0</v>
      </c>
      <c r="M12" s="280">
        <v>0</v>
      </c>
      <c r="N12" s="280">
        <f t="shared" si="12"/>
        <v>342</v>
      </c>
      <c r="O12" s="280">
        <v>342</v>
      </c>
      <c r="P12" s="280">
        <v>0</v>
      </c>
      <c r="Q12" s="280">
        <v>0</v>
      </c>
      <c r="R12" s="280">
        <f t="shared" si="13"/>
        <v>3810</v>
      </c>
      <c r="S12" s="280">
        <v>3810</v>
      </c>
      <c r="T12" s="280">
        <v>0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131</v>
      </c>
      <c r="AA12" s="280">
        <v>131</v>
      </c>
      <c r="AB12" s="280">
        <v>0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3218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3218</v>
      </c>
      <c r="BL12" s="280">
        <v>2558</v>
      </c>
      <c r="BM12" s="280">
        <v>0</v>
      </c>
      <c r="BN12" s="280">
        <v>0</v>
      </c>
      <c r="BO12" s="280">
        <v>660</v>
      </c>
      <c r="BP12" s="280">
        <v>0</v>
      </c>
      <c r="BQ12" s="280">
        <v>0</v>
      </c>
      <c r="BR12" s="280">
        <f t="shared" si="26"/>
        <v>5617</v>
      </c>
      <c r="BS12" s="280">
        <f t="shared" si="27"/>
        <v>0</v>
      </c>
      <c r="BT12" s="280">
        <f t="shared" si="28"/>
        <v>1334</v>
      </c>
      <c r="BU12" s="280">
        <f t="shared" si="29"/>
        <v>342</v>
      </c>
      <c r="BV12" s="280">
        <f t="shared" si="30"/>
        <v>3810</v>
      </c>
      <c r="BW12" s="280">
        <f t="shared" si="31"/>
        <v>0</v>
      </c>
      <c r="BX12" s="280">
        <f t="shared" si="32"/>
        <v>131</v>
      </c>
      <c r="BY12" s="284">
        <f t="shared" si="33"/>
        <v>5617</v>
      </c>
      <c r="BZ12" s="280">
        <f t="shared" si="34"/>
        <v>0</v>
      </c>
      <c r="CA12" s="280">
        <f t="shared" si="35"/>
        <v>1334</v>
      </c>
      <c r="CB12" s="280">
        <f t="shared" si="36"/>
        <v>342</v>
      </c>
      <c r="CC12" s="280">
        <f t="shared" si="37"/>
        <v>3810</v>
      </c>
      <c r="CD12" s="280">
        <f t="shared" si="38"/>
        <v>0</v>
      </c>
      <c r="CE12" s="280">
        <f t="shared" si="39"/>
        <v>131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3218</v>
      </c>
      <c r="CN12" s="280">
        <f t="shared" si="48"/>
        <v>2558</v>
      </c>
      <c r="CO12" s="280">
        <f t="shared" si="49"/>
        <v>0</v>
      </c>
      <c r="CP12" s="280">
        <f t="shared" si="50"/>
        <v>0</v>
      </c>
      <c r="CQ12" s="280">
        <f t="shared" si="51"/>
        <v>660</v>
      </c>
      <c r="CR12" s="280">
        <f t="shared" si="52"/>
        <v>0</v>
      </c>
      <c r="CS12" s="280">
        <f t="shared" si="53"/>
        <v>0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3218</v>
      </c>
      <c r="DB12" s="280">
        <f t="shared" si="62"/>
        <v>2558</v>
      </c>
      <c r="DC12" s="280">
        <f t="shared" si="63"/>
        <v>0</v>
      </c>
      <c r="DD12" s="280">
        <f t="shared" si="64"/>
        <v>0</v>
      </c>
      <c r="DE12" s="280">
        <f t="shared" si="65"/>
        <v>660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228</v>
      </c>
      <c r="DJ12" s="280">
        <v>0</v>
      </c>
      <c r="DK12" s="280">
        <v>0</v>
      </c>
      <c r="DL12" s="280">
        <v>228</v>
      </c>
      <c r="DM12" s="280">
        <v>0</v>
      </c>
    </row>
    <row r="13" spans="1:117" ht="12" customHeight="1">
      <c r="A13" s="282" t="s">
        <v>195</v>
      </c>
      <c r="B13" s="283" t="s">
        <v>554</v>
      </c>
      <c r="C13" s="282" t="s">
        <v>582</v>
      </c>
      <c r="D13" s="284">
        <f t="shared" si="8"/>
        <v>26513</v>
      </c>
      <c r="E13" s="280">
        <f t="shared" si="9"/>
        <v>14921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12214</v>
      </c>
      <c r="K13" s="280">
        <v>11726</v>
      </c>
      <c r="L13" s="280">
        <v>488</v>
      </c>
      <c r="M13" s="280">
        <v>0</v>
      </c>
      <c r="N13" s="280">
        <f t="shared" si="12"/>
        <v>399</v>
      </c>
      <c r="O13" s="280">
        <v>381</v>
      </c>
      <c r="P13" s="280">
        <v>18</v>
      </c>
      <c r="Q13" s="280">
        <v>0</v>
      </c>
      <c r="R13" s="280">
        <f t="shared" si="13"/>
        <v>2308</v>
      </c>
      <c r="S13" s="280">
        <v>0</v>
      </c>
      <c r="T13" s="280">
        <v>2308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7305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7058</v>
      </c>
      <c r="AJ13" s="280">
        <v>0</v>
      </c>
      <c r="AK13" s="280">
        <v>0</v>
      </c>
      <c r="AL13" s="280">
        <v>7058</v>
      </c>
      <c r="AM13" s="280">
        <f t="shared" si="19"/>
        <v>247</v>
      </c>
      <c r="AN13" s="280">
        <v>0</v>
      </c>
      <c r="AO13" s="280">
        <v>0</v>
      </c>
      <c r="AP13" s="280">
        <v>247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4287</v>
      </c>
      <c r="BD13" s="284">
        <f t="shared" si="24"/>
        <v>4287</v>
      </c>
      <c r="BE13" s="280">
        <v>0</v>
      </c>
      <c r="BF13" s="280">
        <v>2842</v>
      </c>
      <c r="BG13" s="280">
        <v>682</v>
      </c>
      <c r="BH13" s="280">
        <v>693</v>
      </c>
      <c r="BI13" s="280">
        <v>70</v>
      </c>
      <c r="BJ13" s="280">
        <v>0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19208</v>
      </c>
      <c r="BS13" s="280">
        <f t="shared" si="27"/>
        <v>0</v>
      </c>
      <c r="BT13" s="280">
        <f t="shared" si="28"/>
        <v>15056</v>
      </c>
      <c r="BU13" s="280">
        <f t="shared" si="29"/>
        <v>1081</v>
      </c>
      <c r="BV13" s="280">
        <f t="shared" si="30"/>
        <v>3001</v>
      </c>
      <c r="BW13" s="280">
        <f t="shared" si="31"/>
        <v>70</v>
      </c>
      <c r="BX13" s="280">
        <f t="shared" si="32"/>
        <v>0</v>
      </c>
      <c r="BY13" s="284">
        <f t="shared" si="33"/>
        <v>14921</v>
      </c>
      <c r="BZ13" s="280">
        <f t="shared" si="34"/>
        <v>0</v>
      </c>
      <c r="CA13" s="280">
        <f t="shared" si="35"/>
        <v>12214</v>
      </c>
      <c r="CB13" s="280">
        <f t="shared" si="36"/>
        <v>399</v>
      </c>
      <c r="CC13" s="280">
        <f t="shared" si="37"/>
        <v>2308</v>
      </c>
      <c r="CD13" s="280">
        <f t="shared" si="38"/>
        <v>0</v>
      </c>
      <c r="CE13" s="280">
        <f t="shared" si="39"/>
        <v>0</v>
      </c>
      <c r="CF13" s="284">
        <f t="shared" si="40"/>
        <v>4287</v>
      </c>
      <c r="CG13" s="280">
        <f t="shared" si="41"/>
        <v>0</v>
      </c>
      <c r="CH13" s="280">
        <f t="shared" si="42"/>
        <v>2842</v>
      </c>
      <c r="CI13" s="280">
        <f t="shared" si="43"/>
        <v>682</v>
      </c>
      <c r="CJ13" s="280">
        <f t="shared" si="44"/>
        <v>693</v>
      </c>
      <c r="CK13" s="280">
        <f t="shared" si="45"/>
        <v>70</v>
      </c>
      <c r="CL13" s="280">
        <f t="shared" si="46"/>
        <v>0</v>
      </c>
      <c r="CM13" s="280">
        <f t="shared" si="47"/>
        <v>7305</v>
      </c>
      <c r="CN13" s="280">
        <f t="shared" si="48"/>
        <v>0</v>
      </c>
      <c r="CO13" s="280">
        <f t="shared" si="49"/>
        <v>7058</v>
      </c>
      <c r="CP13" s="280">
        <f t="shared" si="50"/>
        <v>247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7305</v>
      </c>
      <c r="CU13" s="280">
        <f t="shared" si="55"/>
        <v>0</v>
      </c>
      <c r="CV13" s="280">
        <f t="shared" si="56"/>
        <v>7058</v>
      </c>
      <c r="CW13" s="280">
        <f t="shared" si="57"/>
        <v>247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195</v>
      </c>
      <c r="B14" s="283" t="s">
        <v>555</v>
      </c>
      <c r="C14" s="282" t="s">
        <v>583</v>
      </c>
      <c r="D14" s="284">
        <f t="shared" si="8"/>
        <v>8260</v>
      </c>
      <c r="E14" s="280">
        <f t="shared" si="9"/>
        <v>4639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3861</v>
      </c>
      <c r="K14" s="280">
        <v>0</v>
      </c>
      <c r="L14" s="280">
        <v>3861</v>
      </c>
      <c r="M14" s="280">
        <v>0</v>
      </c>
      <c r="N14" s="280">
        <f t="shared" si="12"/>
        <v>143</v>
      </c>
      <c r="O14" s="280">
        <v>0</v>
      </c>
      <c r="P14" s="280">
        <v>143</v>
      </c>
      <c r="Q14" s="280">
        <v>0</v>
      </c>
      <c r="R14" s="280">
        <f t="shared" si="13"/>
        <v>541</v>
      </c>
      <c r="S14" s="280">
        <v>0</v>
      </c>
      <c r="T14" s="280">
        <v>541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94</v>
      </c>
      <c r="AA14" s="280">
        <v>0</v>
      </c>
      <c r="AB14" s="280">
        <v>94</v>
      </c>
      <c r="AC14" s="280">
        <v>0</v>
      </c>
      <c r="AD14" s="280">
        <f t="shared" si="16"/>
        <v>2464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1840</v>
      </c>
      <c r="AJ14" s="280">
        <v>0</v>
      </c>
      <c r="AK14" s="280">
        <v>0</v>
      </c>
      <c r="AL14" s="280">
        <v>1840</v>
      </c>
      <c r="AM14" s="280">
        <f t="shared" si="19"/>
        <v>29</v>
      </c>
      <c r="AN14" s="280">
        <v>0</v>
      </c>
      <c r="AO14" s="280">
        <v>0</v>
      </c>
      <c r="AP14" s="280">
        <v>29</v>
      </c>
      <c r="AQ14" s="280">
        <f t="shared" si="20"/>
        <v>575</v>
      </c>
      <c r="AR14" s="280">
        <v>0</v>
      </c>
      <c r="AS14" s="280">
        <v>299</v>
      </c>
      <c r="AT14" s="280">
        <v>276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20</v>
      </c>
      <c r="AZ14" s="280">
        <v>0</v>
      </c>
      <c r="BA14" s="280">
        <v>0</v>
      </c>
      <c r="BB14" s="280">
        <v>20</v>
      </c>
      <c r="BC14" s="284">
        <f t="shared" si="23"/>
        <v>1157</v>
      </c>
      <c r="BD14" s="284">
        <f t="shared" si="24"/>
        <v>829</v>
      </c>
      <c r="BE14" s="280">
        <v>0</v>
      </c>
      <c r="BF14" s="280">
        <v>231</v>
      </c>
      <c r="BG14" s="280">
        <v>360</v>
      </c>
      <c r="BH14" s="280">
        <v>184</v>
      </c>
      <c r="BI14" s="280">
        <v>0</v>
      </c>
      <c r="BJ14" s="280">
        <v>54</v>
      </c>
      <c r="BK14" s="284">
        <f t="shared" si="25"/>
        <v>328</v>
      </c>
      <c r="BL14" s="280">
        <v>0</v>
      </c>
      <c r="BM14" s="280">
        <v>311</v>
      </c>
      <c r="BN14" s="280">
        <v>12</v>
      </c>
      <c r="BO14" s="280">
        <v>0</v>
      </c>
      <c r="BP14" s="280">
        <v>0</v>
      </c>
      <c r="BQ14" s="280">
        <v>5</v>
      </c>
      <c r="BR14" s="280">
        <f t="shared" si="26"/>
        <v>5468</v>
      </c>
      <c r="BS14" s="280">
        <f t="shared" si="27"/>
        <v>0</v>
      </c>
      <c r="BT14" s="280">
        <f t="shared" si="28"/>
        <v>4092</v>
      </c>
      <c r="BU14" s="280">
        <f t="shared" si="29"/>
        <v>503</v>
      </c>
      <c r="BV14" s="280">
        <f t="shared" si="30"/>
        <v>725</v>
      </c>
      <c r="BW14" s="280">
        <f t="shared" si="31"/>
        <v>0</v>
      </c>
      <c r="BX14" s="280">
        <f t="shared" si="32"/>
        <v>148</v>
      </c>
      <c r="BY14" s="284">
        <f t="shared" si="33"/>
        <v>4639</v>
      </c>
      <c r="BZ14" s="280">
        <f t="shared" si="34"/>
        <v>0</v>
      </c>
      <c r="CA14" s="280">
        <f t="shared" si="35"/>
        <v>3861</v>
      </c>
      <c r="CB14" s="280">
        <f t="shared" si="36"/>
        <v>143</v>
      </c>
      <c r="CC14" s="280">
        <f t="shared" si="37"/>
        <v>541</v>
      </c>
      <c r="CD14" s="280">
        <f t="shared" si="38"/>
        <v>0</v>
      </c>
      <c r="CE14" s="280">
        <f t="shared" si="39"/>
        <v>94</v>
      </c>
      <c r="CF14" s="284">
        <f t="shared" si="40"/>
        <v>829</v>
      </c>
      <c r="CG14" s="280">
        <f t="shared" si="41"/>
        <v>0</v>
      </c>
      <c r="CH14" s="280">
        <f t="shared" si="42"/>
        <v>231</v>
      </c>
      <c r="CI14" s="280">
        <f t="shared" si="43"/>
        <v>360</v>
      </c>
      <c r="CJ14" s="280">
        <f t="shared" si="44"/>
        <v>184</v>
      </c>
      <c r="CK14" s="280">
        <f t="shared" si="45"/>
        <v>0</v>
      </c>
      <c r="CL14" s="280">
        <f t="shared" si="46"/>
        <v>54</v>
      </c>
      <c r="CM14" s="280">
        <f t="shared" si="47"/>
        <v>2792</v>
      </c>
      <c r="CN14" s="280">
        <f t="shared" si="48"/>
        <v>0</v>
      </c>
      <c r="CO14" s="280">
        <f t="shared" si="49"/>
        <v>2151</v>
      </c>
      <c r="CP14" s="280">
        <f t="shared" si="50"/>
        <v>41</v>
      </c>
      <c r="CQ14" s="280">
        <f t="shared" si="51"/>
        <v>575</v>
      </c>
      <c r="CR14" s="280">
        <f t="shared" si="52"/>
        <v>0</v>
      </c>
      <c r="CS14" s="280">
        <f t="shared" si="53"/>
        <v>25</v>
      </c>
      <c r="CT14" s="284">
        <f t="shared" si="54"/>
        <v>2464</v>
      </c>
      <c r="CU14" s="280">
        <f t="shared" si="55"/>
        <v>0</v>
      </c>
      <c r="CV14" s="280">
        <f t="shared" si="56"/>
        <v>1840</v>
      </c>
      <c r="CW14" s="280">
        <f t="shared" si="57"/>
        <v>29</v>
      </c>
      <c r="CX14" s="280">
        <f t="shared" si="58"/>
        <v>575</v>
      </c>
      <c r="CY14" s="280">
        <f t="shared" si="59"/>
        <v>0</v>
      </c>
      <c r="CZ14" s="280">
        <f t="shared" si="60"/>
        <v>20</v>
      </c>
      <c r="DA14" s="284">
        <f t="shared" si="61"/>
        <v>328</v>
      </c>
      <c r="DB14" s="280">
        <f t="shared" si="62"/>
        <v>0</v>
      </c>
      <c r="DC14" s="280">
        <f t="shared" si="63"/>
        <v>311</v>
      </c>
      <c r="DD14" s="280">
        <f t="shared" si="64"/>
        <v>12</v>
      </c>
      <c r="DE14" s="280">
        <f t="shared" si="65"/>
        <v>0</v>
      </c>
      <c r="DF14" s="280">
        <f t="shared" si="66"/>
        <v>0</v>
      </c>
      <c r="DG14" s="280">
        <f t="shared" si="67"/>
        <v>5</v>
      </c>
      <c r="DH14" s="280">
        <v>40</v>
      </c>
      <c r="DI14" s="284">
        <f t="shared" si="68"/>
        <v>56</v>
      </c>
      <c r="DJ14" s="280">
        <v>0</v>
      </c>
      <c r="DK14" s="280">
        <v>0</v>
      </c>
      <c r="DL14" s="280">
        <v>56</v>
      </c>
      <c r="DM14" s="280">
        <v>0</v>
      </c>
    </row>
    <row r="15" spans="1:117" ht="12" customHeight="1">
      <c r="A15" s="282" t="s">
        <v>195</v>
      </c>
      <c r="B15" s="283" t="s">
        <v>556</v>
      </c>
      <c r="C15" s="282" t="s">
        <v>584</v>
      </c>
      <c r="D15" s="284">
        <f t="shared" si="8"/>
        <v>7330</v>
      </c>
      <c r="E15" s="280">
        <f t="shared" si="9"/>
        <v>5812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4293</v>
      </c>
      <c r="K15" s="280">
        <v>0</v>
      </c>
      <c r="L15" s="280">
        <v>4293</v>
      </c>
      <c r="M15" s="280">
        <v>0</v>
      </c>
      <c r="N15" s="280">
        <f t="shared" si="12"/>
        <v>81</v>
      </c>
      <c r="O15" s="280">
        <v>0</v>
      </c>
      <c r="P15" s="280">
        <v>81</v>
      </c>
      <c r="Q15" s="280">
        <v>0</v>
      </c>
      <c r="R15" s="280">
        <f t="shared" si="13"/>
        <v>1438</v>
      </c>
      <c r="S15" s="280">
        <v>0</v>
      </c>
      <c r="T15" s="280">
        <v>1438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1373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1371</v>
      </c>
      <c r="AJ15" s="280">
        <v>0</v>
      </c>
      <c r="AK15" s="280">
        <v>0</v>
      </c>
      <c r="AL15" s="280">
        <v>1371</v>
      </c>
      <c r="AM15" s="280">
        <f t="shared" si="19"/>
        <v>2</v>
      </c>
      <c r="AN15" s="280">
        <v>0</v>
      </c>
      <c r="AO15" s="280">
        <v>0</v>
      </c>
      <c r="AP15" s="280">
        <v>2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145</v>
      </c>
      <c r="BD15" s="284">
        <f t="shared" si="24"/>
        <v>145</v>
      </c>
      <c r="BE15" s="280">
        <v>0</v>
      </c>
      <c r="BF15" s="280">
        <v>0</v>
      </c>
      <c r="BG15" s="280">
        <v>0</v>
      </c>
      <c r="BH15" s="280">
        <v>17</v>
      </c>
      <c r="BI15" s="280">
        <v>0</v>
      </c>
      <c r="BJ15" s="280">
        <v>128</v>
      </c>
      <c r="BK15" s="284">
        <f t="shared" si="25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5957</v>
      </c>
      <c r="BS15" s="280">
        <f t="shared" si="27"/>
        <v>0</v>
      </c>
      <c r="BT15" s="280">
        <f t="shared" si="28"/>
        <v>4293</v>
      </c>
      <c r="BU15" s="280">
        <f t="shared" si="29"/>
        <v>81</v>
      </c>
      <c r="BV15" s="280">
        <f t="shared" si="30"/>
        <v>1455</v>
      </c>
      <c r="BW15" s="280">
        <f t="shared" si="31"/>
        <v>0</v>
      </c>
      <c r="BX15" s="280">
        <f t="shared" si="32"/>
        <v>128</v>
      </c>
      <c r="BY15" s="284">
        <f t="shared" si="33"/>
        <v>5812</v>
      </c>
      <c r="BZ15" s="280">
        <f t="shared" si="34"/>
        <v>0</v>
      </c>
      <c r="CA15" s="280">
        <f t="shared" si="35"/>
        <v>4293</v>
      </c>
      <c r="CB15" s="280">
        <f t="shared" si="36"/>
        <v>81</v>
      </c>
      <c r="CC15" s="280">
        <f t="shared" si="37"/>
        <v>1438</v>
      </c>
      <c r="CD15" s="280">
        <f t="shared" si="38"/>
        <v>0</v>
      </c>
      <c r="CE15" s="280">
        <f t="shared" si="39"/>
        <v>0</v>
      </c>
      <c r="CF15" s="284">
        <f t="shared" si="40"/>
        <v>145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17</v>
      </c>
      <c r="CK15" s="280">
        <f t="shared" si="45"/>
        <v>0</v>
      </c>
      <c r="CL15" s="280">
        <f t="shared" si="46"/>
        <v>128</v>
      </c>
      <c r="CM15" s="280">
        <f t="shared" si="47"/>
        <v>1373</v>
      </c>
      <c r="CN15" s="280">
        <f t="shared" si="48"/>
        <v>0</v>
      </c>
      <c r="CO15" s="280">
        <f t="shared" si="49"/>
        <v>1371</v>
      </c>
      <c r="CP15" s="280">
        <f t="shared" si="50"/>
        <v>2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1373</v>
      </c>
      <c r="CU15" s="280">
        <f t="shared" si="55"/>
        <v>0</v>
      </c>
      <c r="CV15" s="280">
        <f t="shared" si="56"/>
        <v>1371</v>
      </c>
      <c r="CW15" s="280">
        <f t="shared" si="57"/>
        <v>2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0</v>
      </c>
      <c r="DB15" s="280">
        <f t="shared" si="62"/>
        <v>0</v>
      </c>
      <c r="DC15" s="280">
        <f t="shared" si="63"/>
        <v>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195</v>
      </c>
      <c r="B16" s="283" t="s">
        <v>557</v>
      </c>
      <c r="C16" s="282" t="s">
        <v>585</v>
      </c>
      <c r="D16" s="284">
        <f t="shared" si="8"/>
        <v>6335</v>
      </c>
      <c r="E16" s="280">
        <f t="shared" si="9"/>
        <v>4121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3619</v>
      </c>
      <c r="K16" s="280">
        <v>54</v>
      </c>
      <c r="L16" s="280">
        <v>3565</v>
      </c>
      <c r="M16" s="280">
        <v>0</v>
      </c>
      <c r="N16" s="280">
        <f t="shared" si="12"/>
        <v>100</v>
      </c>
      <c r="O16" s="280">
        <v>20</v>
      </c>
      <c r="P16" s="280">
        <v>80</v>
      </c>
      <c r="Q16" s="280">
        <v>0</v>
      </c>
      <c r="R16" s="280">
        <f t="shared" si="13"/>
        <v>402</v>
      </c>
      <c r="S16" s="280">
        <v>402</v>
      </c>
      <c r="T16" s="280">
        <v>0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964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931</v>
      </c>
      <c r="AJ16" s="280">
        <v>0</v>
      </c>
      <c r="AK16" s="280">
        <v>0</v>
      </c>
      <c r="AL16" s="280">
        <v>931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12</v>
      </c>
      <c r="AR16" s="280">
        <v>0</v>
      </c>
      <c r="AS16" s="280">
        <v>0</v>
      </c>
      <c r="AT16" s="280">
        <v>12</v>
      </c>
      <c r="AU16" s="280">
        <f t="shared" si="21"/>
        <v>21</v>
      </c>
      <c r="AV16" s="280">
        <v>0</v>
      </c>
      <c r="AW16" s="280">
        <v>0</v>
      </c>
      <c r="AX16" s="280">
        <v>21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1250</v>
      </c>
      <c r="BD16" s="284">
        <f t="shared" si="24"/>
        <v>717</v>
      </c>
      <c r="BE16" s="280">
        <v>0</v>
      </c>
      <c r="BF16" s="280">
        <v>409</v>
      </c>
      <c r="BG16" s="280">
        <v>37</v>
      </c>
      <c r="BH16" s="280">
        <v>124</v>
      </c>
      <c r="BI16" s="280">
        <v>41</v>
      </c>
      <c r="BJ16" s="280">
        <v>106</v>
      </c>
      <c r="BK16" s="284">
        <f t="shared" si="25"/>
        <v>533</v>
      </c>
      <c r="BL16" s="280">
        <v>0</v>
      </c>
      <c r="BM16" s="280">
        <v>302</v>
      </c>
      <c r="BN16" s="280">
        <v>42</v>
      </c>
      <c r="BO16" s="280">
        <v>93</v>
      </c>
      <c r="BP16" s="280">
        <v>3</v>
      </c>
      <c r="BQ16" s="280">
        <v>93</v>
      </c>
      <c r="BR16" s="280">
        <f t="shared" si="26"/>
        <v>4838</v>
      </c>
      <c r="BS16" s="280">
        <f t="shared" si="27"/>
        <v>0</v>
      </c>
      <c r="BT16" s="280">
        <f t="shared" si="28"/>
        <v>4028</v>
      </c>
      <c r="BU16" s="280">
        <f t="shared" si="29"/>
        <v>137</v>
      </c>
      <c r="BV16" s="280">
        <f t="shared" si="30"/>
        <v>526</v>
      </c>
      <c r="BW16" s="280">
        <f t="shared" si="31"/>
        <v>41</v>
      </c>
      <c r="BX16" s="280">
        <f t="shared" si="32"/>
        <v>106</v>
      </c>
      <c r="BY16" s="284">
        <f t="shared" si="33"/>
        <v>4121</v>
      </c>
      <c r="BZ16" s="280">
        <f t="shared" si="34"/>
        <v>0</v>
      </c>
      <c r="CA16" s="280">
        <f t="shared" si="35"/>
        <v>3619</v>
      </c>
      <c r="CB16" s="280">
        <f t="shared" si="36"/>
        <v>100</v>
      </c>
      <c r="CC16" s="280">
        <f t="shared" si="37"/>
        <v>402</v>
      </c>
      <c r="CD16" s="280">
        <f t="shared" si="38"/>
        <v>0</v>
      </c>
      <c r="CE16" s="280">
        <f t="shared" si="39"/>
        <v>0</v>
      </c>
      <c r="CF16" s="284">
        <f t="shared" si="40"/>
        <v>717</v>
      </c>
      <c r="CG16" s="280">
        <f t="shared" si="41"/>
        <v>0</v>
      </c>
      <c r="CH16" s="280">
        <f t="shared" si="42"/>
        <v>409</v>
      </c>
      <c r="CI16" s="280">
        <f t="shared" si="43"/>
        <v>37</v>
      </c>
      <c r="CJ16" s="280">
        <f t="shared" si="44"/>
        <v>124</v>
      </c>
      <c r="CK16" s="280">
        <f t="shared" si="45"/>
        <v>41</v>
      </c>
      <c r="CL16" s="280">
        <f t="shared" si="46"/>
        <v>106</v>
      </c>
      <c r="CM16" s="280">
        <f t="shared" si="47"/>
        <v>1497</v>
      </c>
      <c r="CN16" s="280">
        <f t="shared" si="48"/>
        <v>0</v>
      </c>
      <c r="CO16" s="280">
        <f t="shared" si="49"/>
        <v>1233</v>
      </c>
      <c r="CP16" s="280">
        <f t="shared" si="50"/>
        <v>42</v>
      </c>
      <c r="CQ16" s="280">
        <f t="shared" si="51"/>
        <v>105</v>
      </c>
      <c r="CR16" s="280">
        <f t="shared" si="52"/>
        <v>24</v>
      </c>
      <c r="CS16" s="280">
        <f t="shared" si="53"/>
        <v>93</v>
      </c>
      <c r="CT16" s="284">
        <f t="shared" si="54"/>
        <v>964</v>
      </c>
      <c r="CU16" s="280">
        <f t="shared" si="55"/>
        <v>0</v>
      </c>
      <c r="CV16" s="280">
        <f t="shared" si="56"/>
        <v>931</v>
      </c>
      <c r="CW16" s="280">
        <f t="shared" si="57"/>
        <v>0</v>
      </c>
      <c r="CX16" s="280">
        <f t="shared" si="58"/>
        <v>12</v>
      </c>
      <c r="CY16" s="280">
        <f t="shared" si="59"/>
        <v>21</v>
      </c>
      <c r="CZ16" s="280">
        <f t="shared" si="60"/>
        <v>0</v>
      </c>
      <c r="DA16" s="284">
        <f t="shared" si="61"/>
        <v>533</v>
      </c>
      <c r="DB16" s="280">
        <f t="shared" si="62"/>
        <v>0</v>
      </c>
      <c r="DC16" s="280">
        <f t="shared" si="63"/>
        <v>302</v>
      </c>
      <c r="DD16" s="280">
        <f t="shared" si="64"/>
        <v>42</v>
      </c>
      <c r="DE16" s="280">
        <f t="shared" si="65"/>
        <v>93</v>
      </c>
      <c r="DF16" s="280">
        <f t="shared" si="66"/>
        <v>3</v>
      </c>
      <c r="DG16" s="280">
        <f t="shared" si="67"/>
        <v>93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195</v>
      </c>
      <c r="B17" s="283" t="s">
        <v>558</v>
      </c>
      <c r="C17" s="282" t="s">
        <v>586</v>
      </c>
      <c r="D17" s="284">
        <f t="shared" si="8"/>
        <v>9222</v>
      </c>
      <c r="E17" s="280">
        <f t="shared" si="9"/>
        <v>6711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4693</v>
      </c>
      <c r="K17" s="280">
        <v>0</v>
      </c>
      <c r="L17" s="280">
        <v>4693</v>
      </c>
      <c r="M17" s="280">
        <v>0</v>
      </c>
      <c r="N17" s="280">
        <f t="shared" si="12"/>
        <v>142</v>
      </c>
      <c r="O17" s="280">
        <v>0</v>
      </c>
      <c r="P17" s="280">
        <v>142</v>
      </c>
      <c r="Q17" s="280">
        <v>0</v>
      </c>
      <c r="R17" s="280">
        <f t="shared" si="13"/>
        <v>1768</v>
      </c>
      <c r="S17" s="280">
        <v>0</v>
      </c>
      <c r="T17" s="280">
        <v>1768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108</v>
      </c>
      <c r="AA17" s="280">
        <v>0</v>
      </c>
      <c r="AB17" s="280">
        <v>108</v>
      </c>
      <c r="AC17" s="280">
        <v>0</v>
      </c>
      <c r="AD17" s="280">
        <f t="shared" si="16"/>
        <v>1801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1713</v>
      </c>
      <c r="AJ17" s="280">
        <v>0</v>
      </c>
      <c r="AK17" s="280">
        <v>0</v>
      </c>
      <c r="AL17" s="280">
        <v>1713</v>
      </c>
      <c r="AM17" s="280">
        <f t="shared" si="19"/>
        <v>32</v>
      </c>
      <c r="AN17" s="280">
        <v>0</v>
      </c>
      <c r="AO17" s="280">
        <v>0</v>
      </c>
      <c r="AP17" s="280">
        <v>32</v>
      </c>
      <c r="AQ17" s="280">
        <f t="shared" si="20"/>
        <v>20</v>
      </c>
      <c r="AR17" s="280">
        <v>0</v>
      </c>
      <c r="AS17" s="280">
        <v>0</v>
      </c>
      <c r="AT17" s="280">
        <v>20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36</v>
      </c>
      <c r="AZ17" s="280">
        <v>0</v>
      </c>
      <c r="BA17" s="280">
        <v>0</v>
      </c>
      <c r="BB17" s="280">
        <v>36</v>
      </c>
      <c r="BC17" s="284">
        <f t="shared" si="23"/>
        <v>710</v>
      </c>
      <c r="BD17" s="284">
        <f t="shared" si="24"/>
        <v>622</v>
      </c>
      <c r="BE17" s="280">
        <v>0</v>
      </c>
      <c r="BF17" s="280">
        <v>203</v>
      </c>
      <c r="BG17" s="280">
        <v>392</v>
      </c>
      <c r="BH17" s="280">
        <v>0</v>
      </c>
      <c r="BI17" s="280">
        <v>0</v>
      </c>
      <c r="BJ17" s="280">
        <v>27</v>
      </c>
      <c r="BK17" s="284">
        <f t="shared" si="25"/>
        <v>88</v>
      </c>
      <c r="BL17" s="280">
        <v>0</v>
      </c>
      <c r="BM17" s="280">
        <v>81</v>
      </c>
      <c r="BN17" s="280">
        <v>1</v>
      </c>
      <c r="BO17" s="280">
        <v>0</v>
      </c>
      <c r="BP17" s="280">
        <v>0</v>
      </c>
      <c r="BQ17" s="280">
        <v>6</v>
      </c>
      <c r="BR17" s="280">
        <f t="shared" si="26"/>
        <v>7333</v>
      </c>
      <c r="BS17" s="280">
        <f t="shared" si="27"/>
        <v>0</v>
      </c>
      <c r="BT17" s="280">
        <f t="shared" si="28"/>
        <v>4896</v>
      </c>
      <c r="BU17" s="280">
        <f t="shared" si="29"/>
        <v>534</v>
      </c>
      <c r="BV17" s="280">
        <f t="shared" si="30"/>
        <v>1768</v>
      </c>
      <c r="BW17" s="280">
        <f t="shared" si="31"/>
        <v>0</v>
      </c>
      <c r="BX17" s="280">
        <f t="shared" si="32"/>
        <v>135</v>
      </c>
      <c r="BY17" s="284">
        <f t="shared" si="33"/>
        <v>6711</v>
      </c>
      <c r="BZ17" s="280">
        <f t="shared" si="34"/>
        <v>0</v>
      </c>
      <c r="CA17" s="280">
        <f t="shared" si="35"/>
        <v>4693</v>
      </c>
      <c r="CB17" s="280">
        <f t="shared" si="36"/>
        <v>142</v>
      </c>
      <c r="CC17" s="280">
        <f t="shared" si="37"/>
        <v>1768</v>
      </c>
      <c r="CD17" s="280">
        <f t="shared" si="38"/>
        <v>0</v>
      </c>
      <c r="CE17" s="280">
        <f t="shared" si="39"/>
        <v>108</v>
      </c>
      <c r="CF17" s="284">
        <f t="shared" si="40"/>
        <v>622</v>
      </c>
      <c r="CG17" s="280">
        <f t="shared" si="41"/>
        <v>0</v>
      </c>
      <c r="CH17" s="280">
        <f t="shared" si="42"/>
        <v>203</v>
      </c>
      <c r="CI17" s="280">
        <f t="shared" si="43"/>
        <v>392</v>
      </c>
      <c r="CJ17" s="280">
        <f t="shared" si="44"/>
        <v>0</v>
      </c>
      <c r="CK17" s="280">
        <f t="shared" si="45"/>
        <v>0</v>
      </c>
      <c r="CL17" s="280">
        <f t="shared" si="46"/>
        <v>27</v>
      </c>
      <c r="CM17" s="280">
        <f t="shared" si="47"/>
        <v>1889</v>
      </c>
      <c r="CN17" s="280">
        <f t="shared" si="48"/>
        <v>0</v>
      </c>
      <c r="CO17" s="280">
        <f t="shared" si="49"/>
        <v>1794</v>
      </c>
      <c r="CP17" s="280">
        <f t="shared" si="50"/>
        <v>33</v>
      </c>
      <c r="CQ17" s="280">
        <f t="shared" si="51"/>
        <v>20</v>
      </c>
      <c r="CR17" s="280">
        <f t="shared" si="52"/>
        <v>0</v>
      </c>
      <c r="CS17" s="280">
        <f t="shared" si="53"/>
        <v>42</v>
      </c>
      <c r="CT17" s="284">
        <f t="shared" si="54"/>
        <v>1801</v>
      </c>
      <c r="CU17" s="280">
        <f t="shared" si="55"/>
        <v>0</v>
      </c>
      <c r="CV17" s="280">
        <f t="shared" si="56"/>
        <v>1713</v>
      </c>
      <c r="CW17" s="280">
        <f t="shared" si="57"/>
        <v>32</v>
      </c>
      <c r="CX17" s="280">
        <f t="shared" si="58"/>
        <v>20</v>
      </c>
      <c r="CY17" s="280">
        <f t="shared" si="59"/>
        <v>0</v>
      </c>
      <c r="CZ17" s="280">
        <f t="shared" si="60"/>
        <v>36</v>
      </c>
      <c r="DA17" s="284">
        <f t="shared" si="61"/>
        <v>88</v>
      </c>
      <c r="DB17" s="280">
        <f t="shared" si="62"/>
        <v>0</v>
      </c>
      <c r="DC17" s="280">
        <f t="shared" si="63"/>
        <v>81</v>
      </c>
      <c r="DD17" s="280">
        <f t="shared" si="64"/>
        <v>1</v>
      </c>
      <c r="DE17" s="280">
        <f t="shared" si="65"/>
        <v>0</v>
      </c>
      <c r="DF17" s="280">
        <f t="shared" si="66"/>
        <v>0</v>
      </c>
      <c r="DG17" s="280">
        <f t="shared" si="67"/>
        <v>6</v>
      </c>
      <c r="DH17" s="280">
        <v>0</v>
      </c>
      <c r="DI17" s="284">
        <f t="shared" si="68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ht="12" customHeight="1">
      <c r="A18" s="282" t="s">
        <v>195</v>
      </c>
      <c r="B18" s="283" t="s">
        <v>559</v>
      </c>
      <c r="C18" s="282" t="s">
        <v>587</v>
      </c>
      <c r="D18" s="284">
        <f t="shared" si="8"/>
        <v>8552</v>
      </c>
      <c r="E18" s="280">
        <f t="shared" si="9"/>
        <v>6457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4627</v>
      </c>
      <c r="K18" s="280">
        <v>0</v>
      </c>
      <c r="L18" s="280">
        <v>4627</v>
      </c>
      <c r="M18" s="280">
        <v>0</v>
      </c>
      <c r="N18" s="280">
        <f t="shared" si="12"/>
        <v>1040</v>
      </c>
      <c r="O18" s="280">
        <v>9</v>
      </c>
      <c r="P18" s="280">
        <v>1031</v>
      </c>
      <c r="Q18" s="280">
        <v>0</v>
      </c>
      <c r="R18" s="280">
        <f t="shared" si="13"/>
        <v>787</v>
      </c>
      <c r="S18" s="280">
        <v>0</v>
      </c>
      <c r="T18" s="280">
        <v>787</v>
      </c>
      <c r="U18" s="280">
        <v>0</v>
      </c>
      <c r="V18" s="280">
        <f t="shared" si="14"/>
        <v>3</v>
      </c>
      <c r="W18" s="280">
        <v>3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1550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1248</v>
      </c>
      <c r="AJ18" s="280">
        <v>0</v>
      </c>
      <c r="AK18" s="280">
        <v>0</v>
      </c>
      <c r="AL18" s="280">
        <v>1248</v>
      </c>
      <c r="AM18" s="280">
        <f t="shared" si="19"/>
        <v>302</v>
      </c>
      <c r="AN18" s="280">
        <v>0</v>
      </c>
      <c r="AO18" s="280">
        <v>0</v>
      </c>
      <c r="AP18" s="280">
        <v>302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545</v>
      </c>
      <c r="BD18" s="284">
        <f t="shared" si="24"/>
        <v>449</v>
      </c>
      <c r="BE18" s="280">
        <v>0</v>
      </c>
      <c r="BF18" s="280">
        <v>94</v>
      </c>
      <c r="BG18" s="280">
        <v>111</v>
      </c>
      <c r="BH18" s="280">
        <v>90</v>
      </c>
      <c r="BI18" s="280">
        <v>0</v>
      </c>
      <c r="BJ18" s="280">
        <v>154</v>
      </c>
      <c r="BK18" s="284">
        <f t="shared" si="25"/>
        <v>96</v>
      </c>
      <c r="BL18" s="280">
        <v>0</v>
      </c>
      <c r="BM18" s="280">
        <v>0</v>
      </c>
      <c r="BN18" s="280">
        <v>9</v>
      </c>
      <c r="BO18" s="280">
        <v>0</v>
      </c>
      <c r="BP18" s="280">
        <v>0</v>
      </c>
      <c r="BQ18" s="280">
        <v>87</v>
      </c>
      <c r="BR18" s="280">
        <f t="shared" si="26"/>
        <v>6906</v>
      </c>
      <c r="BS18" s="280">
        <f t="shared" si="27"/>
        <v>0</v>
      </c>
      <c r="BT18" s="280">
        <f t="shared" si="28"/>
        <v>4721</v>
      </c>
      <c r="BU18" s="280">
        <f t="shared" si="29"/>
        <v>1151</v>
      </c>
      <c r="BV18" s="280">
        <f t="shared" si="30"/>
        <v>877</v>
      </c>
      <c r="BW18" s="280">
        <f t="shared" si="31"/>
        <v>3</v>
      </c>
      <c r="BX18" s="280">
        <f t="shared" si="32"/>
        <v>154</v>
      </c>
      <c r="BY18" s="284">
        <f t="shared" si="33"/>
        <v>6457</v>
      </c>
      <c r="BZ18" s="280">
        <f t="shared" si="34"/>
        <v>0</v>
      </c>
      <c r="CA18" s="280">
        <f t="shared" si="35"/>
        <v>4627</v>
      </c>
      <c r="CB18" s="280">
        <f t="shared" si="36"/>
        <v>1040</v>
      </c>
      <c r="CC18" s="280">
        <f t="shared" si="37"/>
        <v>787</v>
      </c>
      <c r="CD18" s="280">
        <f t="shared" si="38"/>
        <v>3</v>
      </c>
      <c r="CE18" s="280">
        <f t="shared" si="39"/>
        <v>0</v>
      </c>
      <c r="CF18" s="284">
        <f t="shared" si="40"/>
        <v>449</v>
      </c>
      <c r="CG18" s="280">
        <f t="shared" si="41"/>
        <v>0</v>
      </c>
      <c r="CH18" s="280">
        <f t="shared" si="42"/>
        <v>94</v>
      </c>
      <c r="CI18" s="280">
        <f t="shared" si="43"/>
        <v>111</v>
      </c>
      <c r="CJ18" s="280">
        <f t="shared" si="44"/>
        <v>90</v>
      </c>
      <c r="CK18" s="280">
        <f t="shared" si="45"/>
        <v>0</v>
      </c>
      <c r="CL18" s="280">
        <f t="shared" si="46"/>
        <v>154</v>
      </c>
      <c r="CM18" s="280">
        <f t="shared" si="47"/>
        <v>1646</v>
      </c>
      <c r="CN18" s="280">
        <f t="shared" si="48"/>
        <v>0</v>
      </c>
      <c r="CO18" s="280">
        <f t="shared" si="49"/>
        <v>1248</v>
      </c>
      <c r="CP18" s="280">
        <f t="shared" si="50"/>
        <v>311</v>
      </c>
      <c r="CQ18" s="280">
        <f t="shared" si="51"/>
        <v>0</v>
      </c>
      <c r="CR18" s="280">
        <f t="shared" si="52"/>
        <v>0</v>
      </c>
      <c r="CS18" s="280">
        <f t="shared" si="53"/>
        <v>87</v>
      </c>
      <c r="CT18" s="284">
        <f t="shared" si="54"/>
        <v>1550</v>
      </c>
      <c r="CU18" s="280">
        <f t="shared" si="55"/>
        <v>0</v>
      </c>
      <c r="CV18" s="280">
        <f t="shared" si="56"/>
        <v>1248</v>
      </c>
      <c r="CW18" s="280">
        <f t="shared" si="57"/>
        <v>302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96</v>
      </c>
      <c r="DB18" s="280">
        <f t="shared" si="62"/>
        <v>0</v>
      </c>
      <c r="DC18" s="280">
        <f t="shared" si="63"/>
        <v>0</v>
      </c>
      <c r="DD18" s="280">
        <f t="shared" si="64"/>
        <v>9</v>
      </c>
      <c r="DE18" s="280">
        <f t="shared" si="65"/>
        <v>0</v>
      </c>
      <c r="DF18" s="280">
        <f t="shared" si="66"/>
        <v>0</v>
      </c>
      <c r="DG18" s="280">
        <f t="shared" si="67"/>
        <v>87</v>
      </c>
      <c r="DH18" s="280">
        <v>0</v>
      </c>
      <c r="DI18" s="284">
        <f t="shared" si="68"/>
        <v>1</v>
      </c>
      <c r="DJ18" s="280">
        <v>1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195</v>
      </c>
      <c r="B19" s="283" t="s">
        <v>560</v>
      </c>
      <c r="C19" s="282" t="s">
        <v>588</v>
      </c>
      <c r="D19" s="284">
        <f t="shared" si="8"/>
        <v>1545</v>
      </c>
      <c r="E19" s="280">
        <f t="shared" si="9"/>
        <v>1447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1003</v>
      </c>
      <c r="K19" s="280">
        <v>0</v>
      </c>
      <c r="L19" s="280">
        <v>1003</v>
      </c>
      <c r="M19" s="280">
        <v>0</v>
      </c>
      <c r="N19" s="280">
        <f t="shared" si="12"/>
        <v>75</v>
      </c>
      <c r="O19" s="280">
        <v>0</v>
      </c>
      <c r="P19" s="280">
        <v>75</v>
      </c>
      <c r="Q19" s="280">
        <v>0</v>
      </c>
      <c r="R19" s="280">
        <f t="shared" si="13"/>
        <v>369</v>
      </c>
      <c r="S19" s="280">
        <v>0</v>
      </c>
      <c r="T19" s="280">
        <v>369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98</v>
      </c>
      <c r="BD19" s="284">
        <f t="shared" si="24"/>
        <v>98</v>
      </c>
      <c r="BE19" s="280">
        <v>0</v>
      </c>
      <c r="BF19" s="280">
        <v>0</v>
      </c>
      <c r="BG19" s="280">
        <v>25</v>
      </c>
      <c r="BH19" s="280">
        <v>40</v>
      </c>
      <c r="BI19" s="280">
        <v>0</v>
      </c>
      <c r="BJ19" s="280">
        <v>33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1545</v>
      </c>
      <c r="BS19" s="280">
        <f t="shared" si="27"/>
        <v>0</v>
      </c>
      <c r="BT19" s="280">
        <f t="shared" si="28"/>
        <v>1003</v>
      </c>
      <c r="BU19" s="280">
        <f t="shared" si="29"/>
        <v>100</v>
      </c>
      <c r="BV19" s="280">
        <f t="shared" si="30"/>
        <v>409</v>
      </c>
      <c r="BW19" s="280">
        <f t="shared" si="31"/>
        <v>0</v>
      </c>
      <c r="BX19" s="280">
        <f t="shared" si="32"/>
        <v>33</v>
      </c>
      <c r="BY19" s="284">
        <f t="shared" si="33"/>
        <v>1447</v>
      </c>
      <c r="BZ19" s="280">
        <f t="shared" si="34"/>
        <v>0</v>
      </c>
      <c r="CA19" s="280">
        <f t="shared" si="35"/>
        <v>1003</v>
      </c>
      <c r="CB19" s="280">
        <f t="shared" si="36"/>
        <v>75</v>
      </c>
      <c r="CC19" s="280">
        <f t="shared" si="37"/>
        <v>369</v>
      </c>
      <c r="CD19" s="280">
        <f t="shared" si="38"/>
        <v>0</v>
      </c>
      <c r="CE19" s="280">
        <f t="shared" si="39"/>
        <v>0</v>
      </c>
      <c r="CF19" s="284">
        <f t="shared" si="40"/>
        <v>98</v>
      </c>
      <c r="CG19" s="280">
        <f t="shared" si="41"/>
        <v>0</v>
      </c>
      <c r="CH19" s="280">
        <f t="shared" si="42"/>
        <v>0</v>
      </c>
      <c r="CI19" s="280">
        <f t="shared" si="43"/>
        <v>25</v>
      </c>
      <c r="CJ19" s="280">
        <f t="shared" si="44"/>
        <v>40</v>
      </c>
      <c r="CK19" s="280">
        <f t="shared" si="45"/>
        <v>0</v>
      </c>
      <c r="CL19" s="280">
        <f t="shared" si="46"/>
        <v>33</v>
      </c>
      <c r="CM19" s="280">
        <f t="shared" si="47"/>
        <v>0</v>
      </c>
      <c r="CN19" s="280">
        <f t="shared" si="48"/>
        <v>0</v>
      </c>
      <c r="CO19" s="280">
        <f t="shared" si="49"/>
        <v>0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195</v>
      </c>
      <c r="B20" s="283" t="s">
        <v>561</v>
      </c>
      <c r="C20" s="282" t="s">
        <v>589</v>
      </c>
      <c r="D20" s="284">
        <f t="shared" si="8"/>
        <v>1330</v>
      </c>
      <c r="E20" s="280">
        <f t="shared" si="9"/>
        <v>1053.6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572</v>
      </c>
      <c r="K20" s="280">
        <v>0</v>
      </c>
      <c r="L20" s="280">
        <v>572</v>
      </c>
      <c r="M20" s="280">
        <v>0</v>
      </c>
      <c r="N20" s="280">
        <f t="shared" si="12"/>
        <v>57</v>
      </c>
      <c r="O20" s="280">
        <v>0</v>
      </c>
      <c r="P20" s="280">
        <v>57</v>
      </c>
      <c r="Q20" s="280">
        <v>0</v>
      </c>
      <c r="R20" s="280">
        <f t="shared" si="13"/>
        <v>288.6</v>
      </c>
      <c r="S20" s="280">
        <v>84</v>
      </c>
      <c r="T20" s="280">
        <v>204.6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136</v>
      </c>
      <c r="AA20" s="280">
        <v>0</v>
      </c>
      <c r="AB20" s="280">
        <v>0</v>
      </c>
      <c r="AC20" s="280">
        <v>136</v>
      </c>
      <c r="AD20" s="280">
        <f t="shared" si="16"/>
        <v>252.4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149</v>
      </c>
      <c r="AJ20" s="280">
        <v>0</v>
      </c>
      <c r="AK20" s="280">
        <v>0</v>
      </c>
      <c r="AL20" s="280">
        <v>149</v>
      </c>
      <c r="AM20" s="280">
        <f t="shared" si="19"/>
        <v>61</v>
      </c>
      <c r="AN20" s="280">
        <v>0</v>
      </c>
      <c r="AO20" s="280">
        <v>0</v>
      </c>
      <c r="AP20" s="280">
        <v>61</v>
      </c>
      <c r="AQ20" s="280">
        <f t="shared" si="20"/>
        <v>42.4</v>
      </c>
      <c r="AR20" s="280">
        <v>0</v>
      </c>
      <c r="AS20" s="280">
        <v>35.4</v>
      </c>
      <c r="AT20" s="280">
        <v>7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24</v>
      </c>
      <c r="BD20" s="284">
        <f t="shared" si="24"/>
        <v>24</v>
      </c>
      <c r="BE20" s="280">
        <v>0</v>
      </c>
      <c r="BF20" s="280">
        <v>0</v>
      </c>
      <c r="BG20" s="280">
        <v>5</v>
      </c>
      <c r="BH20" s="280">
        <v>4</v>
      </c>
      <c r="BI20" s="280">
        <v>0</v>
      </c>
      <c r="BJ20" s="280">
        <v>15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1077.6</v>
      </c>
      <c r="BS20" s="280">
        <f t="shared" si="27"/>
        <v>0</v>
      </c>
      <c r="BT20" s="280">
        <f t="shared" si="28"/>
        <v>572</v>
      </c>
      <c r="BU20" s="280">
        <f t="shared" si="29"/>
        <v>62</v>
      </c>
      <c r="BV20" s="280">
        <f t="shared" si="30"/>
        <v>292.6</v>
      </c>
      <c r="BW20" s="280">
        <f t="shared" si="31"/>
        <v>0</v>
      </c>
      <c r="BX20" s="280">
        <f t="shared" si="32"/>
        <v>151</v>
      </c>
      <c r="BY20" s="284">
        <f t="shared" si="33"/>
        <v>1053.6</v>
      </c>
      <c r="BZ20" s="280">
        <f t="shared" si="34"/>
        <v>0</v>
      </c>
      <c r="CA20" s="280">
        <f t="shared" si="35"/>
        <v>572</v>
      </c>
      <c r="CB20" s="280">
        <f t="shared" si="36"/>
        <v>57</v>
      </c>
      <c r="CC20" s="280">
        <f t="shared" si="37"/>
        <v>288.6</v>
      </c>
      <c r="CD20" s="280">
        <f t="shared" si="38"/>
        <v>0</v>
      </c>
      <c r="CE20" s="280">
        <f t="shared" si="39"/>
        <v>136</v>
      </c>
      <c r="CF20" s="284">
        <f t="shared" si="40"/>
        <v>24</v>
      </c>
      <c r="CG20" s="280">
        <f t="shared" si="41"/>
        <v>0</v>
      </c>
      <c r="CH20" s="280">
        <f t="shared" si="42"/>
        <v>0</v>
      </c>
      <c r="CI20" s="280">
        <f t="shared" si="43"/>
        <v>5</v>
      </c>
      <c r="CJ20" s="280">
        <f t="shared" si="44"/>
        <v>4</v>
      </c>
      <c r="CK20" s="280">
        <f t="shared" si="45"/>
        <v>0</v>
      </c>
      <c r="CL20" s="280">
        <f t="shared" si="46"/>
        <v>15</v>
      </c>
      <c r="CM20" s="280">
        <f t="shared" si="47"/>
        <v>252.4</v>
      </c>
      <c r="CN20" s="280">
        <f t="shared" si="48"/>
        <v>0</v>
      </c>
      <c r="CO20" s="280">
        <f t="shared" si="49"/>
        <v>149</v>
      </c>
      <c r="CP20" s="280">
        <f t="shared" si="50"/>
        <v>61</v>
      </c>
      <c r="CQ20" s="280">
        <f t="shared" si="51"/>
        <v>42.4</v>
      </c>
      <c r="CR20" s="280">
        <f t="shared" si="52"/>
        <v>0</v>
      </c>
      <c r="CS20" s="280">
        <f t="shared" si="53"/>
        <v>0</v>
      </c>
      <c r="CT20" s="284">
        <f t="shared" si="54"/>
        <v>252.4</v>
      </c>
      <c r="CU20" s="280">
        <f t="shared" si="55"/>
        <v>0</v>
      </c>
      <c r="CV20" s="280">
        <f t="shared" si="56"/>
        <v>149</v>
      </c>
      <c r="CW20" s="280">
        <f t="shared" si="57"/>
        <v>61</v>
      </c>
      <c r="CX20" s="280">
        <f t="shared" si="58"/>
        <v>42.4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195</v>
      </c>
      <c r="B21" s="283" t="s">
        <v>562</v>
      </c>
      <c r="C21" s="282" t="s">
        <v>590</v>
      </c>
      <c r="D21" s="284">
        <f t="shared" si="8"/>
        <v>7208</v>
      </c>
      <c r="E21" s="280">
        <f t="shared" si="9"/>
        <v>5094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2718</v>
      </c>
      <c r="K21" s="280">
        <v>0</v>
      </c>
      <c r="L21" s="280">
        <v>2718</v>
      </c>
      <c r="M21" s="280">
        <v>0</v>
      </c>
      <c r="N21" s="280">
        <f t="shared" si="12"/>
        <v>142</v>
      </c>
      <c r="O21" s="280">
        <v>0</v>
      </c>
      <c r="P21" s="280">
        <v>142</v>
      </c>
      <c r="Q21" s="280">
        <v>0</v>
      </c>
      <c r="R21" s="280">
        <f t="shared" si="13"/>
        <v>2234</v>
      </c>
      <c r="S21" s="280">
        <v>0</v>
      </c>
      <c r="T21" s="280">
        <v>2234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1321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495</v>
      </c>
      <c r="AJ21" s="280">
        <v>0</v>
      </c>
      <c r="AK21" s="280">
        <v>0</v>
      </c>
      <c r="AL21" s="280">
        <v>495</v>
      </c>
      <c r="AM21" s="280">
        <f t="shared" si="19"/>
        <v>5</v>
      </c>
      <c r="AN21" s="280">
        <v>0</v>
      </c>
      <c r="AO21" s="280">
        <v>0</v>
      </c>
      <c r="AP21" s="280">
        <v>5</v>
      </c>
      <c r="AQ21" s="280">
        <f t="shared" si="20"/>
        <v>814</v>
      </c>
      <c r="AR21" s="280">
        <v>0</v>
      </c>
      <c r="AS21" s="280">
        <v>0</v>
      </c>
      <c r="AT21" s="280">
        <v>814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7</v>
      </c>
      <c r="AZ21" s="280">
        <v>0</v>
      </c>
      <c r="BA21" s="280">
        <v>0</v>
      </c>
      <c r="BB21" s="280">
        <v>7</v>
      </c>
      <c r="BC21" s="284">
        <f t="shared" si="23"/>
        <v>793</v>
      </c>
      <c r="BD21" s="284">
        <f t="shared" si="24"/>
        <v>265</v>
      </c>
      <c r="BE21" s="280">
        <v>0</v>
      </c>
      <c r="BF21" s="280">
        <v>53</v>
      </c>
      <c r="BG21" s="280">
        <v>134</v>
      </c>
      <c r="BH21" s="280">
        <v>3</v>
      </c>
      <c r="BI21" s="280">
        <v>0</v>
      </c>
      <c r="BJ21" s="280">
        <v>75</v>
      </c>
      <c r="BK21" s="284">
        <f t="shared" si="25"/>
        <v>528</v>
      </c>
      <c r="BL21" s="280">
        <v>0</v>
      </c>
      <c r="BM21" s="280">
        <v>500</v>
      </c>
      <c r="BN21" s="280">
        <v>0</v>
      </c>
      <c r="BO21" s="280">
        <v>0</v>
      </c>
      <c r="BP21" s="280">
        <v>0</v>
      </c>
      <c r="BQ21" s="280">
        <v>28</v>
      </c>
      <c r="BR21" s="280">
        <f t="shared" si="26"/>
        <v>5359</v>
      </c>
      <c r="BS21" s="280">
        <f t="shared" si="27"/>
        <v>0</v>
      </c>
      <c r="BT21" s="280">
        <f t="shared" si="28"/>
        <v>2771</v>
      </c>
      <c r="BU21" s="280">
        <f t="shared" si="29"/>
        <v>276</v>
      </c>
      <c r="BV21" s="280">
        <f t="shared" si="30"/>
        <v>2237</v>
      </c>
      <c r="BW21" s="280">
        <f t="shared" si="31"/>
        <v>0</v>
      </c>
      <c r="BX21" s="280">
        <f t="shared" si="32"/>
        <v>75</v>
      </c>
      <c r="BY21" s="284">
        <f t="shared" si="33"/>
        <v>5094</v>
      </c>
      <c r="BZ21" s="280">
        <f t="shared" si="34"/>
        <v>0</v>
      </c>
      <c r="CA21" s="280">
        <f t="shared" si="35"/>
        <v>2718</v>
      </c>
      <c r="CB21" s="280">
        <f t="shared" si="36"/>
        <v>142</v>
      </c>
      <c r="CC21" s="280">
        <f t="shared" si="37"/>
        <v>2234</v>
      </c>
      <c r="CD21" s="280">
        <f t="shared" si="38"/>
        <v>0</v>
      </c>
      <c r="CE21" s="280">
        <f t="shared" si="39"/>
        <v>0</v>
      </c>
      <c r="CF21" s="284">
        <f t="shared" si="40"/>
        <v>265</v>
      </c>
      <c r="CG21" s="280">
        <f t="shared" si="41"/>
        <v>0</v>
      </c>
      <c r="CH21" s="280">
        <f t="shared" si="42"/>
        <v>53</v>
      </c>
      <c r="CI21" s="280">
        <f t="shared" si="43"/>
        <v>134</v>
      </c>
      <c r="CJ21" s="280">
        <f t="shared" si="44"/>
        <v>3</v>
      </c>
      <c r="CK21" s="280">
        <f t="shared" si="45"/>
        <v>0</v>
      </c>
      <c r="CL21" s="280">
        <f t="shared" si="46"/>
        <v>75</v>
      </c>
      <c r="CM21" s="280">
        <f t="shared" si="47"/>
        <v>1849</v>
      </c>
      <c r="CN21" s="280">
        <f t="shared" si="48"/>
        <v>0</v>
      </c>
      <c r="CO21" s="280">
        <f t="shared" si="49"/>
        <v>995</v>
      </c>
      <c r="CP21" s="280">
        <f t="shared" si="50"/>
        <v>5</v>
      </c>
      <c r="CQ21" s="280">
        <f t="shared" si="51"/>
        <v>814</v>
      </c>
      <c r="CR21" s="280">
        <f t="shared" si="52"/>
        <v>0</v>
      </c>
      <c r="CS21" s="280">
        <f t="shared" si="53"/>
        <v>35</v>
      </c>
      <c r="CT21" s="284">
        <f t="shared" si="54"/>
        <v>1321</v>
      </c>
      <c r="CU21" s="280">
        <f t="shared" si="55"/>
        <v>0</v>
      </c>
      <c r="CV21" s="280">
        <f t="shared" si="56"/>
        <v>495</v>
      </c>
      <c r="CW21" s="280">
        <f t="shared" si="57"/>
        <v>5</v>
      </c>
      <c r="CX21" s="280">
        <f t="shared" si="58"/>
        <v>814</v>
      </c>
      <c r="CY21" s="280">
        <f t="shared" si="59"/>
        <v>0</v>
      </c>
      <c r="CZ21" s="280">
        <f t="shared" si="60"/>
        <v>7</v>
      </c>
      <c r="DA21" s="284">
        <f t="shared" si="61"/>
        <v>528</v>
      </c>
      <c r="DB21" s="280">
        <f t="shared" si="62"/>
        <v>0</v>
      </c>
      <c r="DC21" s="280">
        <f t="shared" si="63"/>
        <v>500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28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195</v>
      </c>
      <c r="B22" s="283" t="s">
        <v>563</v>
      </c>
      <c r="C22" s="282" t="s">
        <v>591</v>
      </c>
      <c r="D22" s="284">
        <f t="shared" si="8"/>
        <v>1868</v>
      </c>
      <c r="E22" s="280">
        <f t="shared" si="9"/>
        <v>1231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592</v>
      </c>
      <c r="K22" s="280">
        <v>592</v>
      </c>
      <c r="L22" s="280">
        <v>0</v>
      </c>
      <c r="M22" s="280">
        <v>0</v>
      </c>
      <c r="N22" s="280">
        <f t="shared" si="12"/>
        <v>35</v>
      </c>
      <c r="O22" s="280">
        <v>35</v>
      </c>
      <c r="P22" s="280">
        <v>0</v>
      </c>
      <c r="Q22" s="280">
        <v>0</v>
      </c>
      <c r="R22" s="280">
        <f t="shared" si="13"/>
        <v>604</v>
      </c>
      <c r="S22" s="280">
        <v>604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323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134</v>
      </c>
      <c r="AJ22" s="280">
        <v>0</v>
      </c>
      <c r="AK22" s="280">
        <v>0</v>
      </c>
      <c r="AL22" s="280">
        <v>134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187</v>
      </c>
      <c r="AR22" s="280">
        <v>0</v>
      </c>
      <c r="AS22" s="280">
        <v>0</v>
      </c>
      <c r="AT22" s="280">
        <v>187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2</v>
      </c>
      <c r="AZ22" s="280">
        <v>0</v>
      </c>
      <c r="BA22" s="280">
        <v>0</v>
      </c>
      <c r="BB22" s="280">
        <v>2</v>
      </c>
      <c r="BC22" s="284">
        <f t="shared" si="23"/>
        <v>314</v>
      </c>
      <c r="BD22" s="284">
        <f t="shared" si="24"/>
        <v>136</v>
      </c>
      <c r="BE22" s="280">
        <v>0</v>
      </c>
      <c r="BF22" s="280">
        <v>49</v>
      </c>
      <c r="BG22" s="280">
        <v>23</v>
      </c>
      <c r="BH22" s="280">
        <v>2</v>
      </c>
      <c r="BI22" s="280">
        <v>0</v>
      </c>
      <c r="BJ22" s="280">
        <v>62</v>
      </c>
      <c r="BK22" s="284">
        <f t="shared" si="25"/>
        <v>178</v>
      </c>
      <c r="BL22" s="280">
        <v>0</v>
      </c>
      <c r="BM22" s="280">
        <v>95</v>
      </c>
      <c r="BN22" s="280">
        <v>1</v>
      </c>
      <c r="BO22" s="280">
        <v>76</v>
      </c>
      <c r="BP22" s="280">
        <v>0</v>
      </c>
      <c r="BQ22" s="280">
        <v>6</v>
      </c>
      <c r="BR22" s="280">
        <f t="shared" si="26"/>
        <v>1367</v>
      </c>
      <c r="BS22" s="280">
        <f t="shared" si="27"/>
        <v>0</v>
      </c>
      <c r="BT22" s="280">
        <f t="shared" si="28"/>
        <v>641</v>
      </c>
      <c r="BU22" s="280">
        <f t="shared" si="29"/>
        <v>58</v>
      </c>
      <c r="BV22" s="280">
        <f t="shared" si="30"/>
        <v>606</v>
      </c>
      <c r="BW22" s="280">
        <f t="shared" si="31"/>
        <v>0</v>
      </c>
      <c r="BX22" s="280">
        <f t="shared" si="32"/>
        <v>62</v>
      </c>
      <c r="BY22" s="284">
        <f t="shared" si="33"/>
        <v>1231</v>
      </c>
      <c r="BZ22" s="280">
        <f t="shared" si="34"/>
        <v>0</v>
      </c>
      <c r="CA22" s="280">
        <f t="shared" si="35"/>
        <v>592</v>
      </c>
      <c r="CB22" s="280">
        <f t="shared" si="36"/>
        <v>35</v>
      </c>
      <c r="CC22" s="280">
        <f t="shared" si="37"/>
        <v>604</v>
      </c>
      <c r="CD22" s="280">
        <f t="shared" si="38"/>
        <v>0</v>
      </c>
      <c r="CE22" s="280">
        <f t="shared" si="39"/>
        <v>0</v>
      </c>
      <c r="CF22" s="284">
        <f t="shared" si="40"/>
        <v>136</v>
      </c>
      <c r="CG22" s="280">
        <f t="shared" si="41"/>
        <v>0</v>
      </c>
      <c r="CH22" s="280">
        <f t="shared" si="42"/>
        <v>49</v>
      </c>
      <c r="CI22" s="280">
        <f t="shared" si="43"/>
        <v>23</v>
      </c>
      <c r="CJ22" s="280">
        <f t="shared" si="44"/>
        <v>2</v>
      </c>
      <c r="CK22" s="280">
        <f t="shared" si="45"/>
        <v>0</v>
      </c>
      <c r="CL22" s="280">
        <f t="shared" si="46"/>
        <v>62</v>
      </c>
      <c r="CM22" s="280">
        <f t="shared" si="47"/>
        <v>501</v>
      </c>
      <c r="CN22" s="280">
        <f t="shared" si="48"/>
        <v>0</v>
      </c>
      <c r="CO22" s="280">
        <f t="shared" si="49"/>
        <v>229</v>
      </c>
      <c r="CP22" s="280">
        <f t="shared" si="50"/>
        <v>1</v>
      </c>
      <c r="CQ22" s="280">
        <f t="shared" si="51"/>
        <v>263</v>
      </c>
      <c r="CR22" s="280">
        <f t="shared" si="52"/>
        <v>0</v>
      </c>
      <c r="CS22" s="280">
        <f t="shared" si="53"/>
        <v>8</v>
      </c>
      <c r="CT22" s="284">
        <f t="shared" si="54"/>
        <v>323</v>
      </c>
      <c r="CU22" s="280">
        <f t="shared" si="55"/>
        <v>0</v>
      </c>
      <c r="CV22" s="280">
        <f t="shared" si="56"/>
        <v>134</v>
      </c>
      <c r="CW22" s="280">
        <f t="shared" si="57"/>
        <v>0</v>
      </c>
      <c r="CX22" s="280">
        <f t="shared" si="58"/>
        <v>187</v>
      </c>
      <c r="CY22" s="280">
        <f t="shared" si="59"/>
        <v>0</v>
      </c>
      <c r="CZ22" s="280">
        <f t="shared" si="60"/>
        <v>2</v>
      </c>
      <c r="DA22" s="284">
        <f t="shared" si="61"/>
        <v>178</v>
      </c>
      <c r="DB22" s="280">
        <f t="shared" si="62"/>
        <v>0</v>
      </c>
      <c r="DC22" s="280">
        <f t="shared" si="63"/>
        <v>95</v>
      </c>
      <c r="DD22" s="280">
        <f t="shared" si="64"/>
        <v>1</v>
      </c>
      <c r="DE22" s="280">
        <f t="shared" si="65"/>
        <v>76</v>
      </c>
      <c r="DF22" s="280">
        <f t="shared" si="66"/>
        <v>0</v>
      </c>
      <c r="DG22" s="280">
        <f t="shared" si="67"/>
        <v>6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195</v>
      </c>
      <c r="B23" s="283" t="s">
        <v>564</v>
      </c>
      <c r="C23" s="282" t="s">
        <v>592</v>
      </c>
      <c r="D23" s="284">
        <f t="shared" si="8"/>
        <v>6681</v>
      </c>
      <c r="E23" s="280">
        <f t="shared" si="9"/>
        <v>5164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3953</v>
      </c>
      <c r="K23" s="280">
        <v>0</v>
      </c>
      <c r="L23" s="280">
        <v>3953</v>
      </c>
      <c r="M23" s="280">
        <v>0</v>
      </c>
      <c r="N23" s="280">
        <f t="shared" si="12"/>
        <v>48</v>
      </c>
      <c r="O23" s="280">
        <v>0</v>
      </c>
      <c r="P23" s="280">
        <v>48</v>
      </c>
      <c r="Q23" s="280">
        <v>0</v>
      </c>
      <c r="R23" s="280">
        <f t="shared" si="13"/>
        <v>1040</v>
      </c>
      <c r="S23" s="280">
        <v>0</v>
      </c>
      <c r="T23" s="280">
        <v>1040</v>
      </c>
      <c r="U23" s="280">
        <v>0</v>
      </c>
      <c r="V23" s="280">
        <f t="shared" si="14"/>
        <v>5</v>
      </c>
      <c r="W23" s="280">
        <v>5</v>
      </c>
      <c r="X23" s="280">
        <v>0</v>
      </c>
      <c r="Y23" s="280">
        <v>0</v>
      </c>
      <c r="Z23" s="280">
        <f t="shared" si="15"/>
        <v>118</v>
      </c>
      <c r="AA23" s="280">
        <v>0</v>
      </c>
      <c r="AB23" s="280">
        <v>118</v>
      </c>
      <c r="AC23" s="280">
        <v>0</v>
      </c>
      <c r="AD23" s="280">
        <f t="shared" si="16"/>
        <v>1517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1508</v>
      </c>
      <c r="AJ23" s="280">
        <v>0</v>
      </c>
      <c r="AK23" s="280">
        <v>0</v>
      </c>
      <c r="AL23" s="280">
        <v>1508</v>
      </c>
      <c r="AM23" s="280">
        <f t="shared" si="19"/>
        <v>1</v>
      </c>
      <c r="AN23" s="280">
        <v>0</v>
      </c>
      <c r="AO23" s="280">
        <v>0</v>
      </c>
      <c r="AP23" s="280">
        <v>1</v>
      </c>
      <c r="AQ23" s="280">
        <f t="shared" si="20"/>
        <v>8</v>
      </c>
      <c r="AR23" s="280">
        <v>0</v>
      </c>
      <c r="AS23" s="280">
        <v>0</v>
      </c>
      <c r="AT23" s="280">
        <v>8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0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5164</v>
      </c>
      <c r="BS23" s="280">
        <f t="shared" si="27"/>
        <v>0</v>
      </c>
      <c r="BT23" s="280">
        <f t="shared" si="28"/>
        <v>3953</v>
      </c>
      <c r="BU23" s="280">
        <f t="shared" si="29"/>
        <v>48</v>
      </c>
      <c r="BV23" s="280">
        <f t="shared" si="30"/>
        <v>1040</v>
      </c>
      <c r="BW23" s="280">
        <f t="shared" si="31"/>
        <v>5</v>
      </c>
      <c r="BX23" s="280">
        <f t="shared" si="32"/>
        <v>118</v>
      </c>
      <c r="BY23" s="284">
        <f t="shared" si="33"/>
        <v>5164</v>
      </c>
      <c r="BZ23" s="280">
        <f t="shared" si="34"/>
        <v>0</v>
      </c>
      <c r="CA23" s="280">
        <f t="shared" si="35"/>
        <v>3953</v>
      </c>
      <c r="CB23" s="280">
        <f t="shared" si="36"/>
        <v>48</v>
      </c>
      <c r="CC23" s="280">
        <f t="shared" si="37"/>
        <v>1040</v>
      </c>
      <c r="CD23" s="280">
        <f t="shared" si="38"/>
        <v>5</v>
      </c>
      <c r="CE23" s="280">
        <f t="shared" si="39"/>
        <v>118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1517</v>
      </c>
      <c r="CN23" s="280">
        <f t="shared" si="48"/>
        <v>0</v>
      </c>
      <c r="CO23" s="280">
        <f t="shared" si="49"/>
        <v>1508</v>
      </c>
      <c r="CP23" s="280">
        <f t="shared" si="50"/>
        <v>1</v>
      </c>
      <c r="CQ23" s="280">
        <f t="shared" si="51"/>
        <v>8</v>
      </c>
      <c r="CR23" s="280">
        <f t="shared" si="52"/>
        <v>0</v>
      </c>
      <c r="CS23" s="280">
        <f t="shared" si="53"/>
        <v>0</v>
      </c>
      <c r="CT23" s="284">
        <f t="shared" si="54"/>
        <v>1517</v>
      </c>
      <c r="CU23" s="280">
        <f t="shared" si="55"/>
        <v>0</v>
      </c>
      <c r="CV23" s="280">
        <f t="shared" si="56"/>
        <v>1508</v>
      </c>
      <c r="CW23" s="280">
        <f t="shared" si="57"/>
        <v>1</v>
      </c>
      <c r="CX23" s="280">
        <f t="shared" si="58"/>
        <v>8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195</v>
      </c>
      <c r="B24" s="283" t="s">
        <v>565</v>
      </c>
      <c r="C24" s="282" t="s">
        <v>593</v>
      </c>
      <c r="D24" s="284">
        <f t="shared" si="8"/>
        <v>4803</v>
      </c>
      <c r="E24" s="280">
        <f t="shared" si="9"/>
        <v>3581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2921</v>
      </c>
      <c r="K24" s="280">
        <v>0</v>
      </c>
      <c r="L24" s="280">
        <v>2921</v>
      </c>
      <c r="M24" s="280">
        <v>0</v>
      </c>
      <c r="N24" s="280">
        <f t="shared" si="12"/>
        <v>51</v>
      </c>
      <c r="O24" s="280">
        <v>0</v>
      </c>
      <c r="P24" s="280">
        <v>51</v>
      </c>
      <c r="Q24" s="280">
        <v>0</v>
      </c>
      <c r="R24" s="280">
        <f t="shared" si="13"/>
        <v>491</v>
      </c>
      <c r="S24" s="280">
        <v>0</v>
      </c>
      <c r="T24" s="280">
        <v>491</v>
      </c>
      <c r="U24" s="280">
        <v>0</v>
      </c>
      <c r="V24" s="280">
        <f t="shared" si="14"/>
        <v>3</v>
      </c>
      <c r="W24" s="280">
        <v>0</v>
      </c>
      <c r="X24" s="280">
        <v>3</v>
      </c>
      <c r="Y24" s="280">
        <v>0</v>
      </c>
      <c r="Z24" s="280">
        <f t="shared" si="15"/>
        <v>115</v>
      </c>
      <c r="AA24" s="280">
        <v>0</v>
      </c>
      <c r="AB24" s="280">
        <v>115</v>
      </c>
      <c r="AC24" s="280">
        <v>0</v>
      </c>
      <c r="AD24" s="280">
        <f t="shared" si="16"/>
        <v>1222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1158</v>
      </c>
      <c r="AJ24" s="280">
        <v>0</v>
      </c>
      <c r="AK24" s="280">
        <v>0</v>
      </c>
      <c r="AL24" s="280">
        <v>1158</v>
      </c>
      <c r="AM24" s="280">
        <f t="shared" si="19"/>
        <v>12</v>
      </c>
      <c r="AN24" s="280">
        <v>0</v>
      </c>
      <c r="AO24" s="280">
        <v>0</v>
      </c>
      <c r="AP24" s="280">
        <v>12</v>
      </c>
      <c r="AQ24" s="280">
        <f t="shared" si="20"/>
        <v>22</v>
      </c>
      <c r="AR24" s="280">
        <v>0</v>
      </c>
      <c r="AS24" s="280">
        <v>0</v>
      </c>
      <c r="AT24" s="280">
        <v>22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30</v>
      </c>
      <c r="AZ24" s="280">
        <v>0</v>
      </c>
      <c r="BA24" s="280">
        <v>0</v>
      </c>
      <c r="BB24" s="280">
        <v>30</v>
      </c>
      <c r="BC24" s="284">
        <f t="shared" si="23"/>
        <v>0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3581</v>
      </c>
      <c r="BS24" s="280">
        <f t="shared" si="27"/>
        <v>0</v>
      </c>
      <c r="BT24" s="280">
        <f t="shared" si="28"/>
        <v>2921</v>
      </c>
      <c r="BU24" s="280">
        <f t="shared" si="29"/>
        <v>51</v>
      </c>
      <c r="BV24" s="280">
        <f t="shared" si="30"/>
        <v>491</v>
      </c>
      <c r="BW24" s="280">
        <f t="shared" si="31"/>
        <v>3</v>
      </c>
      <c r="BX24" s="280">
        <f t="shared" si="32"/>
        <v>115</v>
      </c>
      <c r="BY24" s="284">
        <f t="shared" si="33"/>
        <v>3581</v>
      </c>
      <c r="BZ24" s="280">
        <f t="shared" si="34"/>
        <v>0</v>
      </c>
      <c r="CA24" s="280">
        <f t="shared" si="35"/>
        <v>2921</v>
      </c>
      <c r="CB24" s="280">
        <f t="shared" si="36"/>
        <v>51</v>
      </c>
      <c r="CC24" s="280">
        <f t="shared" si="37"/>
        <v>491</v>
      </c>
      <c r="CD24" s="280">
        <f t="shared" si="38"/>
        <v>3</v>
      </c>
      <c r="CE24" s="280">
        <f t="shared" si="39"/>
        <v>115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1222</v>
      </c>
      <c r="CN24" s="280">
        <f t="shared" si="48"/>
        <v>0</v>
      </c>
      <c r="CO24" s="280">
        <f t="shared" si="49"/>
        <v>1158</v>
      </c>
      <c r="CP24" s="280">
        <f t="shared" si="50"/>
        <v>12</v>
      </c>
      <c r="CQ24" s="280">
        <f t="shared" si="51"/>
        <v>22</v>
      </c>
      <c r="CR24" s="280">
        <f t="shared" si="52"/>
        <v>0</v>
      </c>
      <c r="CS24" s="280">
        <f t="shared" si="53"/>
        <v>30</v>
      </c>
      <c r="CT24" s="284">
        <f t="shared" si="54"/>
        <v>1222</v>
      </c>
      <c r="CU24" s="280">
        <f t="shared" si="55"/>
        <v>0</v>
      </c>
      <c r="CV24" s="280">
        <f t="shared" si="56"/>
        <v>1158</v>
      </c>
      <c r="CW24" s="280">
        <f t="shared" si="57"/>
        <v>12</v>
      </c>
      <c r="CX24" s="280">
        <f t="shared" si="58"/>
        <v>22</v>
      </c>
      <c r="CY24" s="280">
        <f t="shared" si="59"/>
        <v>0</v>
      </c>
      <c r="CZ24" s="280">
        <f t="shared" si="60"/>
        <v>30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195</v>
      </c>
      <c r="B25" s="283" t="s">
        <v>566</v>
      </c>
      <c r="C25" s="282" t="s">
        <v>594</v>
      </c>
      <c r="D25" s="284">
        <f t="shared" si="8"/>
        <v>239</v>
      </c>
      <c r="E25" s="280">
        <f t="shared" si="9"/>
        <v>239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174</v>
      </c>
      <c r="K25" s="280">
        <v>174</v>
      </c>
      <c r="L25" s="280">
        <v>0</v>
      </c>
      <c r="M25" s="280">
        <v>0</v>
      </c>
      <c r="N25" s="280">
        <f t="shared" si="12"/>
        <v>3</v>
      </c>
      <c r="O25" s="280">
        <v>3</v>
      </c>
      <c r="P25" s="280">
        <v>0</v>
      </c>
      <c r="Q25" s="280">
        <v>0</v>
      </c>
      <c r="R25" s="280">
        <f t="shared" si="13"/>
        <v>62</v>
      </c>
      <c r="S25" s="280">
        <v>62</v>
      </c>
      <c r="T25" s="280">
        <v>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0</v>
      </c>
      <c r="BD25" s="284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239</v>
      </c>
      <c r="BS25" s="280">
        <f t="shared" si="27"/>
        <v>0</v>
      </c>
      <c r="BT25" s="280">
        <f t="shared" si="28"/>
        <v>174</v>
      </c>
      <c r="BU25" s="280">
        <f t="shared" si="29"/>
        <v>3</v>
      </c>
      <c r="BV25" s="280">
        <f t="shared" si="30"/>
        <v>62</v>
      </c>
      <c r="BW25" s="280">
        <f t="shared" si="31"/>
        <v>0</v>
      </c>
      <c r="BX25" s="280">
        <f t="shared" si="32"/>
        <v>0</v>
      </c>
      <c r="BY25" s="284">
        <f t="shared" si="33"/>
        <v>239</v>
      </c>
      <c r="BZ25" s="280">
        <f t="shared" si="34"/>
        <v>0</v>
      </c>
      <c r="CA25" s="280">
        <f t="shared" si="35"/>
        <v>174</v>
      </c>
      <c r="CB25" s="280">
        <f t="shared" si="36"/>
        <v>3</v>
      </c>
      <c r="CC25" s="280">
        <f t="shared" si="37"/>
        <v>62</v>
      </c>
      <c r="CD25" s="280">
        <f t="shared" si="38"/>
        <v>0</v>
      </c>
      <c r="CE25" s="280">
        <f t="shared" si="39"/>
        <v>0</v>
      </c>
      <c r="CF25" s="284">
        <f t="shared" si="40"/>
        <v>0</v>
      </c>
      <c r="CG25" s="280">
        <f t="shared" si="41"/>
        <v>0</v>
      </c>
      <c r="CH25" s="280">
        <f t="shared" si="42"/>
        <v>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0</v>
      </c>
      <c r="CN25" s="280">
        <f t="shared" si="48"/>
        <v>0</v>
      </c>
      <c r="CO25" s="280">
        <f t="shared" si="49"/>
        <v>0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195</v>
      </c>
      <c r="B26" s="283" t="s">
        <v>567</v>
      </c>
      <c r="C26" s="282" t="s">
        <v>595</v>
      </c>
      <c r="D26" s="284">
        <f t="shared" si="8"/>
        <v>1188</v>
      </c>
      <c r="E26" s="280">
        <f t="shared" si="9"/>
        <v>1056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866</v>
      </c>
      <c r="K26" s="280">
        <v>0</v>
      </c>
      <c r="L26" s="280">
        <v>866</v>
      </c>
      <c r="M26" s="280">
        <v>0</v>
      </c>
      <c r="N26" s="280">
        <f t="shared" si="12"/>
        <v>12</v>
      </c>
      <c r="O26" s="280">
        <v>0</v>
      </c>
      <c r="P26" s="280">
        <v>12</v>
      </c>
      <c r="Q26" s="280">
        <v>0</v>
      </c>
      <c r="R26" s="280">
        <f t="shared" si="13"/>
        <v>119</v>
      </c>
      <c r="S26" s="280">
        <v>0</v>
      </c>
      <c r="T26" s="280">
        <v>119</v>
      </c>
      <c r="U26" s="280">
        <v>0</v>
      </c>
      <c r="V26" s="280">
        <f t="shared" si="14"/>
        <v>16</v>
      </c>
      <c r="W26" s="280">
        <v>0</v>
      </c>
      <c r="X26" s="280">
        <v>16</v>
      </c>
      <c r="Y26" s="280">
        <v>0</v>
      </c>
      <c r="Z26" s="280">
        <f t="shared" si="15"/>
        <v>43</v>
      </c>
      <c r="AA26" s="280">
        <v>0</v>
      </c>
      <c r="AB26" s="280">
        <v>43</v>
      </c>
      <c r="AC26" s="280">
        <v>0</v>
      </c>
      <c r="AD26" s="280">
        <f t="shared" si="16"/>
        <v>132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110</v>
      </c>
      <c r="AJ26" s="280">
        <v>0</v>
      </c>
      <c r="AK26" s="280">
        <v>0</v>
      </c>
      <c r="AL26" s="280">
        <v>110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6</v>
      </c>
      <c r="AR26" s="280">
        <v>0</v>
      </c>
      <c r="AS26" s="280">
        <v>0</v>
      </c>
      <c r="AT26" s="280">
        <v>6</v>
      </c>
      <c r="AU26" s="280">
        <f t="shared" si="21"/>
        <v>16</v>
      </c>
      <c r="AV26" s="280">
        <v>0</v>
      </c>
      <c r="AW26" s="280">
        <v>0</v>
      </c>
      <c r="AX26" s="280">
        <v>16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0</v>
      </c>
      <c r="BD26" s="284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1056</v>
      </c>
      <c r="BS26" s="280">
        <f t="shared" si="27"/>
        <v>0</v>
      </c>
      <c r="BT26" s="280">
        <f t="shared" si="28"/>
        <v>866</v>
      </c>
      <c r="BU26" s="280">
        <f t="shared" si="29"/>
        <v>12</v>
      </c>
      <c r="BV26" s="280">
        <f t="shared" si="30"/>
        <v>119</v>
      </c>
      <c r="BW26" s="280">
        <f t="shared" si="31"/>
        <v>16</v>
      </c>
      <c r="BX26" s="280">
        <f t="shared" si="32"/>
        <v>43</v>
      </c>
      <c r="BY26" s="284">
        <f t="shared" si="33"/>
        <v>1056</v>
      </c>
      <c r="BZ26" s="280">
        <f t="shared" si="34"/>
        <v>0</v>
      </c>
      <c r="CA26" s="280">
        <f t="shared" si="35"/>
        <v>866</v>
      </c>
      <c r="CB26" s="280">
        <f t="shared" si="36"/>
        <v>12</v>
      </c>
      <c r="CC26" s="280">
        <f t="shared" si="37"/>
        <v>119</v>
      </c>
      <c r="CD26" s="280">
        <f t="shared" si="38"/>
        <v>16</v>
      </c>
      <c r="CE26" s="280">
        <f t="shared" si="39"/>
        <v>43</v>
      </c>
      <c r="CF26" s="284">
        <f t="shared" si="40"/>
        <v>0</v>
      </c>
      <c r="CG26" s="280">
        <f t="shared" si="41"/>
        <v>0</v>
      </c>
      <c r="CH26" s="280">
        <f t="shared" si="42"/>
        <v>0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132</v>
      </c>
      <c r="CN26" s="280">
        <f t="shared" si="48"/>
        <v>0</v>
      </c>
      <c r="CO26" s="280">
        <f t="shared" si="49"/>
        <v>110</v>
      </c>
      <c r="CP26" s="280">
        <f t="shared" si="50"/>
        <v>0</v>
      </c>
      <c r="CQ26" s="280">
        <f t="shared" si="51"/>
        <v>6</v>
      </c>
      <c r="CR26" s="280">
        <f t="shared" si="52"/>
        <v>16</v>
      </c>
      <c r="CS26" s="280">
        <f t="shared" si="53"/>
        <v>0</v>
      </c>
      <c r="CT26" s="284">
        <f t="shared" si="54"/>
        <v>132</v>
      </c>
      <c r="CU26" s="280">
        <f t="shared" si="55"/>
        <v>0</v>
      </c>
      <c r="CV26" s="280">
        <f t="shared" si="56"/>
        <v>110</v>
      </c>
      <c r="CW26" s="280">
        <f t="shared" si="57"/>
        <v>0</v>
      </c>
      <c r="CX26" s="280">
        <f t="shared" si="58"/>
        <v>6</v>
      </c>
      <c r="CY26" s="280">
        <f t="shared" si="59"/>
        <v>16</v>
      </c>
      <c r="CZ26" s="280">
        <f t="shared" si="60"/>
        <v>0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195</v>
      </c>
      <c r="B27" s="283" t="s">
        <v>568</v>
      </c>
      <c r="C27" s="282" t="s">
        <v>596</v>
      </c>
      <c r="D27" s="284">
        <f t="shared" si="8"/>
        <v>3813</v>
      </c>
      <c r="E27" s="280">
        <f t="shared" si="9"/>
        <v>2567</v>
      </c>
      <c r="F27" s="280">
        <f t="shared" si="10"/>
        <v>4</v>
      </c>
      <c r="G27" s="280">
        <v>0</v>
      </c>
      <c r="H27" s="280">
        <v>4</v>
      </c>
      <c r="I27" s="280">
        <v>0</v>
      </c>
      <c r="J27" s="280">
        <f t="shared" si="11"/>
        <v>1910</v>
      </c>
      <c r="K27" s="280">
        <v>0</v>
      </c>
      <c r="L27" s="280">
        <v>1910</v>
      </c>
      <c r="M27" s="280">
        <v>0</v>
      </c>
      <c r="N27" s="280">
        <f t="shared" si="12"/>
        <v>35</v>
      </c>
      <c r="O27" s="280">
        <v>0</v>
      </c>
      <c r="P27" s="280">
        <v>35</v>
      </c>
      <c r="Q27" s="280">
        <v>0</v>
      </c>
      <c r="R27" s="280">
        <f t="shared" si="13"/>
        <v>618</v>
      </c>
      <c r="S27" s="280">
        <v>0</v>
      </c>
      <c r="T27" s="280">
        <v>618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1207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1183</v>
      </c>
      <c r="AJ27" s="280">
        <v>0</v>
      </c>
      <c r="AK27" s="280">
        <v>0</v>
      </c>
      <c r="AL27" s="280">
        <v>1183</v>
      </c>
      <c r="AM27" s="280">
        <f t="shared" si="19"/>
        <v>3</v>
      </c>
      <c r="AN27" s="280">
        <v>0</v>
      </c>
      <c r="AO27" s="280">
        <v>0</v>
      </c>
      <c r="AP27" s="280">
        <v>3</v>
      </c>
      <c r="AQ27" s="280">
        <f t="shared" si="20"/>
        <v>21</v>
      </c>
      <c r="AR27" s="280">
        <v>0</v>
      </c>
      <c r="AS27" s="280">
        <v>0</v>
      </c>
      <c r="AT27" s="280">
        <v>21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39</v>
      </c>
      <c r="BD27" s="284">
        <f t="shared" si="24"/>
        <v>39</v>
      </c>
      <c r="BE27" s="280">
        <v>0</v>
      </c>
      <c r="BF27" s="280">
        <v>0</v>
      </c>
      <c r="BG27" s="280">
        <v>0</v>
      </c>
      <c r="BH27" s="280">
        <v>13</v>
      </c>
      <c r="BI27" s="280">
        <v>0</v>
      </c>
      <c r="BJ27" s="280">
        <v>26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2606</v>
      </c>
      <c r="BS27" s="280">
        <f t="shared" si="27"/>
        <v>4</v>
      </c>
      <c r="BT27" s="280">
        <f t="shared" si="28"/>
        <v>1910</v>
      </c>
      <c r="BU27" s="280">
        <f t="shared" si="29"/>
        <v>35</v>
      </c>
      <c r="BV27" s="280">
        <f t="shared" si="30"/>
        <v>631</v>
      </c>
      <c r="BW27" s="280">
        <f t="shared" si="31"/>
        <v>0</v>
      </c>
      <c r="BX27" s="280">
        <f t="shared" si="32"/>
        <v>26</v>
      </c>
      <c r="BY27" s="284">
        <f t="shared" si="33"/>
        <v>2567</v>
      </c>
      <c r="BZ27" s="280">
        <f t="shared" si="34"/>
        <v>4</v>
      </c>
      <c r="CA27" s="280">
        <f t="shared" si="35"/>
        <v>1910</v>
      </c>
      <c r="CB27" s="280">
        <f t="shared" si="36"/>
        <v>35</v>
      </c>
      <c r="CC27" s="280">
        <f t="shared" si="37"/>
        <v>618</v>
      </c>
      <c r="CD27" s="280">
        <f t="shared" si="38"/>
        <v>0</v>
      </c>
      <c r="CE27" s="280">
        <f t="shared" si="39"/>
        <v>0</v>
      </c>
      <c r="CF27" s="284">
        <f t="shared" si="40"/>
        <v>39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13</v>
      </c>
      <c r="CK27" s="280">
        <f t="shared" si="45"/>
        <v>0</v>
      </c>
      <c r="CL27" s="280">
        <f t="shared" si="46"/>
        <v>26</v>
      </c>
      <c r="CM27" s="280">
        <f t="shared" si="47"/>
        <v>1207</v>
      </c>
      <c r="CN27" s="280">
        <f t="shared" si="48"/>
        <v>0</v>
      </c>
      <c r="CO27" s="280">
        <f t="shared" si="49"/>
        <v>1183</v>
      </c>
      <c r="CP27" s="280">
        <f t="shared" si="50"/>
        <v>3</v>
      </c>
      <c r="CQ27" s="280">
        <f t="shared" si="51"/>
        <v>21</v>
      </c>
      <c r="CR27" s="280">
        <f t="shared" si="52"/>
        <v>0</v>
      </c>
      <c r="CS27" s="280">
        <f t="shared" si="53"/>
        <v>0</v>
      </c>
      <c r="CT27" s="284">
        <f t="shared" si="54"/>
        <v>1207</v>
      </c>
      <c r="CU27" s="280">
        <f t="shared" si="55"/>
        <v>0</v>
      </c>
      <c r="CV27" s="280">
        <f t="shared" si="56"/>
        <v>1183</v>
      </c>
      <c r="CW27" s="280">
        <f t="shared" si="57"/>
        <v>3</v>
      </c>
      <c r="CX27" s="280">
        <f t="shared" si="58"/>
        <v>21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1</v>
      </c>
      <c r="DJ27" s="280">
        <v>1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195</v>
      </c>
      <c r="B28" s="283" t="s">
        <v>569</v>
      </c>
      <c r="C28" s="282" t="s">
        <v>597</v>
      </c>
      <c r="D28" s="284">
        <f t="shared" si="8"/>
        <v>1760</v>
      </c>
      <c r="E28" s="280">
        <f t="shared" si="9"/>
        <v>1760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1221</v>
      </c>
      <c r="K28" s="280">
        <v>1221</v>
      </c>
      <c r="L28" s="280">
        <v>0</v>
      </c>
      <c r="M28" s="280">
        <v>0</v>
      </c>
      <c r="N28" s="280">
        <f t="shared" si="12"/>
        <v>28</v>
      </c>
      <c r="O28" s="280">
        <v>28</v>
      </c>
      <c r="P28" s="280">
        <v>0</v>
      </c>
      <c r="Q28" s="280">
        <v>0</v>
      </c>
      <c r="R28" s="280">
        <f t="shared" si="13"/>
        <v>481</v>
      </c>
      <c r="S28" s="280">
        <v>481</v>
      </c>
      <c r="T28" s="280">
        <v>0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30</v>
      </c>
      <c r="AA28" s="280">
        <v>30</v>
      </c>
      <c r="AB28" s="280">
        <v>0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0</v>
      </c>
      <c r="BD28" s="284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1760</v>
      </c>
      <c r="BS28" s="280">
        <f t="shared" si="27"/>
        <v>0</v>
      </c>
      <c r="BT28" s="280">
        <f t="shared" si="28"/>
        <v>1221</v>
      </c>
      <c r="BU28" s="280">
        <f t="shared" si="29"/>
        <v>28</v>
      </c>
      <c r="BV28" s="280">
        <f t="shared" si="30"/>
        <v>481</v>
      </c>
      <c r="BW28" s="280">
        <f t="shared" si="31"/>
        <v>0</v>
      </c>
      <c r="BX28" s="280">
        <f t="shared" si="32"/>
        <v>30</v>
      </c>
      <c r="BY28" s="284">
        <f t="shared" si="33"/>
        <v>1760</v>
      </c>
      <c r="BZ28" s="280">
        <f t="shared" si="34"/>
        <v>0</v>
      </c>
      <c r="CA28" s="280">
        <f t="shared" si="35"/>
        <v>1221</v>
      </c>
      <c r="CB28" s="280">
        <f t="shared" si="36"/>
        <v>28</v>
      </c>
      <c r="CC28" s="280">
        <f t="shared" si="37"/>
        <v>481</v>
      </c>
      <c r="CD28" s="280">
        <f t="shared" si="38"/>
        <v>0</v>
      </c>
      <c r="CE28" s="280">
        <f t="shared" si="39"/>
        <v>30</v>
      </c>
      <c r="CF28" s="284">
        <f t="shared" si="40"/>
        <v>0</v>
      </c>
      <c r="CG28" s="280">
        <f t="shared" si="41"/>
        <v>0</v>
      </c>
      <c r="CH28" s="280">
        <f t="shared" si="42"/>
        <v>0</v>
      </c>
      <c r="CI28" s="280">
        <f t="shared" si="43"/>
        <v>0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0</v>
      </c>
      <c r="CN28" s="280">
        <f t="shared" si="48"/>
        <v>0</v>
      </c>
      <c r="CO28" s="280">
        <f t="shared" si="49"/>
        <v>0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195</v>
      </c>
      <c r="B29" s="283" t="s">
        <v>570</v>
      </c>
      <c r="C29" s="282" t="s">
        <v>598</v>
      </c>
      <c r="D29" s="284">
        <f t="shared" si="8"/>
        <v>8703</v>
      </c>
      <c r="E29" s="280">
        <f t="shared" si="9"/>
        <v>3276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3082</v>
      </c>
      <c r="K29" s="280">
        <v>0</v>
      </c>
      <c r="L29" s="280">
        <v>3082</v>
      </c>
      <c r="M29" s="280">
        <v>0</v>
      </c>
      <c r="N29" s="280">
        <f t="shared" si="12"/>
        <v>45</v>
      </c>
      <c r="O29" s="280">
        <v>0</v>
      </c>
      <c r="P29" s="280">
        <v>45</v>
      </c>
      <c r="Q29" s="280">
        <v>0</v>
      </c>
      <c r="R29" s="280">
        <f t="shared" si="13"/>
        <v>149</v>
      </c>
      <c r="S29" s="280">
        <v>0</v>
      </c>
      <c r="T29" s="280">
        <v>149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0</v>
      </c>
      <c r="AA29" s="280">
        <v>0</v>
      </c>
      <c r="AB29" s="280">
        <v>0</v>
      </c>
      <c r="AC29" s="280">
        <v>0</v>
      </c>
      <c r="AD29" s="280">
        <f t="shared" si="16"/>
        <v>1161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1161</v>
      </c>
      <c r="AJ29" s="280">
        <v>0</v>
      </c>
      <c r="AK29" s="280">
        <v>0</v>
      </c>
      <c r="AL29" s="280">
        <v>1161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4266</v>
      </c>
      <c r="BD29" s="284">
        <f t="shared" si="24"/>
        <v>3746</v>
      </c>
      <c r="BE29" s="280">
        <v>0</v>
      </c>
      <c r="BF29" s="280">
        <v>1599</v>
      </c>
      <c r="BG29" s="280">
        <v>1652</v>
      </c>
      <c r="BH29" s="280">
        <v>495</v>
      </c>
      <c r="BI29" s="280">
        <v>0</v>
      </c>
      <c r="BJ29" s="280">
        <v>0</v>
      </c>
      <c r="BK29" s="284">
        <f t="shared" si="25"/>
        <v>520</v>
      </c>
      <c r="BL29" s="280">
        <v>0</v>
      </c>
      <c r="BM29" s="280">
        <v>155</v>
      </c>
      <c r="BN29" s="280">
        <v>365</v>
      </c>
      <c r="BO29" s="280">
        <v>0</v>
      </c>
      <c r="BP29" s="280">
        <v>0</v>
      </c>
      <c r="BQ29" s="280">
        <v>0</v>
      </c>
      <c r="BR29" s="280">
        <f t="shared" si="26"/>
        <v>7022</v>
      </c>
      <c r="BS29" s="280">
        <f t="shared" si="27"/>
        <v>0</v>
      </c>
      <c r="BT29" s="280">
        <f t="shared" si="28"/>
        <v>4681</v>
      </c>
      <c r="BU29" s="280">
        <f t="shared" si="29"/>
        <v>1697</v>
      </c>
      <c r="BV29" s="280">
        <f t="shared" si="30"/>
        <v>644</v>
      </c>
      <c r="BW29" s="280">
        <f t="shared" si="31"/>
        <v>0</v>
      </c>
      <c r="BX29" s="280">
        <f t="shared" si="32"/>
        <v>0</v>
      </c>
      <c r="BY29" s="284">
        <f t="shared" si="33"/>
        <v>3276</v>
      </c>
      <c r="BZ29" s="280">
        <f t="shared" si="34"/>
        <v>0</v>
      </c>
      <c r="CA29" s="280">
        <f t="shared" si="35"/>
        <v>3082</v>
      </c>
      <c r="CB29" s="280">
        <f t="shared" si="36"/>
        <v>45</v>
      </c>
      <c r="CC29" s="280">
        <f t="shared" si="37"/>
        <v>149</v>
      </c>
      <c r="CD29" s="280">
        <f t="shared" si="38"/>
        <v>0</v>
      </c>
      <c r="CE29" s="280">
        <f t="shared" si="39"/>
        <v>0</v>
      </c>
      <c r="CF29" s="284">
        <f t="shared" si="40"/>
        <v>3746</v>
      </c>
      <c r="CG29" s="280">
        <f t="shared" si="41"/>
        <v>0</v>
      </c>
      <c r="CH29" s="280">
        <f t="shared" si="42"/>
        <v>1599</v>
      </c>
      <c r="CI29" s="280">
        <f t="shared" si="43"/>
        <v>1652</v>
      </c>
      <c r="CJ29" s="280">
        <f t="shared" si="44"/>
        <v>495</v>
      </c>
      <c r="CK29" s="280">
        <f t="shared" si="45"/>
        <v>0</v>
      </c>
      <c r="CL29" s="280">
        <f t="shared" si="46"/>
        <v>0</v>
      </c>
      <c r="CM29" s="280">
        <f t="shared" si="47"/>
        <v>1681</v>
      </c>
      <c r="CN29" s="280">
        <f t="shared" si="48"/>
        <v>0</v>
      </c>
      <c r="CO29" s="280">
        <f t="shared" si="49"/>
        <v>1316</v>
      </c>
      <c r="CP29" s="280">
        <f t="shared" si="50"/>
        <v>365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1161</v>
      </c>
      <c r="CU29" s="280">
        <f t="shared" si="55"/>
        <v>0</v>
      </c>
      <c r="CV29" s="280">
        <f t="shared" si="56"/>
        <v>1161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520</v>
      </c>
      <c r="DB29" s="280">
        <f t="shared" si="62"/>
        <v>0</v>
      </c>
      <c r="DC29" s="280">
        <f t="shared" si="63"/>
        <v>155</v>
      </c>
      <c r="DD29" s="280">
        <f t="shared" si="64"/>
        <v>365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195</v>
      </c>
      <c r="B30" s="283" t="s">
        <v>571</v>
      </c>
      <c r="C30" s="282" t="s">
        <v>599</v>
      </c>
      <c r="D30" s="284">
        <f t="shared" si="8"/>
        <v>329</v>
      </c>
      <c r="E30" s="280">
        <f t="shared" si="9"/>
        <v>329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197</v>
      </c>
      <c r="K30" s="280">
        <v>0</v>
      </c>
      <c r="L30" s="280">
        <v>197</v>
      </c>
      <c r="M30" s="280">
        <v>0</v>
      </c>
      <c r="N30" s="280">
        <f t="shared" si="12"/>
        <v>17</v>
      </c>
      <c r="O30" s="280">
        <v>0</v>
      </c>
      <c r="P30" s="280">
        <v>17</v>
      </c>
      <c r="Q30" s="280">
        <v>0</v>
      </c>
      <c r="R30" s="280">
        <f t="shared" si="13"/>
        <v>106</v>
      </c>
      <c r="S30" s="280">
        <v>0</v>
      </c>
      <c r="T30" s="280">
        <v>106</v>
      </c>
      <c r="U30" s="280">
        <v>0</v>
      </c>
      <c r="V30" s="280">
        <f t="shared" si="14"/>
        <v>9</v>
      </c>
      <c r="W30" s="280">
        <v>0</v>
      </c>
      <c r="X30" s="280">
        <v>9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0</v>
      </c>
      <c r="AJ30" s="280">
        <v>0</v>
      </c>
      <c r="AK30" s="280">
        <v>0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0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329</v>
      </c>
      <c r="BS30" s="280">
        <f t="shared" si="27"/>
        <v>0</v>
      </c>
      <c r="BT30" s="280">
        <f t="shared" si="28"/>
        <v>197</v>
      </c>
      <c r="BU30" s="280">
        <f t="shared" si="29"/>
        <v>17</v>
      </c>
      <c r="BV30" s="280">
        <f t="shared" si="30"/>
        <v>106</v>
      </c>
      <c r="BW30" s="280">
        <f t="shared" si="31"/>
        <v>9</v>
      </c>
      <c r="BX30" s="280">
        <f t="shared" si="32"/>
        <v>0</v>
      </c>
      <c r="BY30" s="284">
        <f t="shared" si="33"/>
        <v>329</v>
      </c>
      <c r="BZ30" s="280">
        <f t="shared" si="34"/>
        <v>0</v>
      </c>
      <c r="CA30" s="280">
        <f t="shared" si="35"/>
        <v>197</v>
      </c>
      <c r="CB30" s="280">
        <f t="shared" si="36"/>
        <v>17</v>
      </c>
      <c r="CC30" s="280">
        <f t="shared" si="37"/>
        <v>106</v>
      </c>
      <c r="CD30" s="280">
        <f t="shared" si="38"/>
        <v>9</v>
      </c>
      <c r="CE30" s="280">
        <f t="shared" si="39"/>
        <v>0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0</v>
      </c>
      <c r="CN30" s="280">
        <f t="shared" si="48"/>
        <v>0</v>
      </c>
      <c r="CO30" s="280">
        <f t="shared" si="49"/>
        <v>0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0</v>
      </c>
      <c r="CU30" s="280">
        <f t="shared" si="55"/>
        <v>0</v>
      </c>
      <c r="CV30" s="280">
        <f t="shared" si="56"/>
        <v>0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0</v>
      </c>
      <c r="DB30" s="280">
        <f t="shared" si="62"/>
        <v>0</v>
      </c>
      <c r="DC30" s="280">
        <f t="shared" si="63"/>
        <v>0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195</v>
      </c>
      <c r="B31" s="283" t="s">
        <v>572</v>
      </c>
      <c r="C31" s="282" t="s">
        <v>600</v>
      </c>
      <c r="D31" s="284">
        <f t="shared" si="8"/>
        <v>558</v>
      </c>
      <c r="E31" s="280">
        <f t="shared" si="9"/>
        <v>474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355</v>
      </c>
      <c r="K31" s="280">
        <v>0</v>
      </c>
      <c r="L31" s="280">
        <v>355</v>
      </c>
      <c r="M31" s="280">
        <v>0</v>
      </c>
      <c r="N31" s="280">
        <f t="shared" si="12"/>
        <v>33</v>
      </c>
      <c r="O31" s="280">
        <v>0</v>
      </c>
      <c r="P31" s="280">
        <v>33</v>
      </c>
      <c r="Q31" s="280">
        <v>0</v>
      </c>
      <c r="R31" s="280">
        <f t="shared" si="13"/>
        <v>80</v>
      </c>
      <c r="S31" s="280">
        <v>0</v>
      </c>
      <c r="T31" s="280">
        <v>80</v>
      </c>
      <c r="U31" s="280">
        <v>0</v>
      </c>
      <c r="V31" s="280">
        <f t="shared" si="14"/>
        <v>6</v>
      </c>
      <c r="W31" s="280">
        <v>0</v>
      </c>
      <c r="X31" s="280">
        <v>6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0</v>
      </c>
      <c r="AJ31" s="280">
        <v>0</v>
      </c>
      <c r="AK31" s="280">
        <v>0</v>
      </c>
      <c r="AL31" s="280">
        <v>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84</v>
      </c>
      <c r="BD31" s="284">
        <f t="shared" si="24"/>
        <v>84</v>
      </c>
      <c r="BE31" s="280">
        <v>0</v>
      </c>
      <c r="BF31" s="280">
        <v>6</v>
      </c>
      <c r="BG31" s="280">
        <v>3</v>
      </c>
      <c r="BH31" s="280">
        <v>31</v>
      </c>
      <c r="BI31" s="280">
        <v>0</v>
      </c>
      <c r="BJ31" s="280">
        <v>44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558</v>
      </c>
      <c r="BS31" s="280">
        <f t="shared" si="27"/>
        <v>0</v>
      </c>
      <c r="BT31" s="280">
        <f t="shared" si="28"/>
        <v>361</v>
      </c>
      <c r="BU31" s="280">
        <f t="shared" si="29"/>
        <v>36</v>
      </c>
      <c r="BV31" s="280">
        <f t="shared" si="30"/>
        <v>111</v>
      </c>
      <c r="BW31" s="280">
        <f t="shared" si="31"/>
        <v>6</v>
      </c>
      <c r="BX31" s="280">
        <f t="shared" si="32"/>
        <v>44</v>
      </c>
      <c r="BY31" s="284">
        <f t="shared" si="33"/>
        <v>474</v>
      </c>
      <c r="BZ31" s="280">
        <f t="shared" si="34"/>
        <v>0</v>
      </c>
      <c r="CA31" s="280">
        <f t="shared" si="35"/>
        <v>355</v>
      </c>
      <c r="CB31" s="280">
        <f t="shared" si="36"/>
        <v>33</v>
      </c>
      <c r="CC31" s="280">
        <f t="shared" si="37"/>
        <v>80</v>
      </c>
      <c r="CD31" s="280">
        <f t="shared" si="38"/>
        <v>6</v>
      </c>
      <c r="CE31" s="280">
        <f t="shared" si="39"/>
        <v>0</v>
      </c>
      <c r="CF31" s="284">
        <f t="shared" si="40"/>
        <v>84</v>
      </c>
      <c r="CG31" s="280">
        <f t="shared" si="41"/>
        <v>0</v>
      </c>
      <c r="CH31" s="280">
        <f t="shared" si="42"/>
        <v>6</v>
      </c>
      <c r="CI31" s="280">
        <f t="shared" si="43"/>
        <v>3</v>
      </c>
      <c r="CJ31" s="280">
        <f t="shared" si="44"/>
        <v>31</v>
      </c>
      <c r="CK31" s="280">
        <f t="shared" si="45"/>
        <v>0</v>
      </c>
      <c r="CL31" s="280">
        <f t="shared" si="46"/>
        <v>44</v>
      </c>
      <c r="CM31" s="280">
        <f t="shared" si="47"/>
        <v>0</v>
      </c>
      <c r="CN31" s="280">
        <f t="shared" si="48"/>
        <v>0</v>
      </c>
      <c r="CO31" s="280">
        <f t="shared" si="49"/>
        <v>0</v>
      </c>
      <c r="CP31" s="280">
        <f t="shared" si="50"/>
        <v>0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0</v>
      </c>
      <c r="CU31" s="280">
        <f t="shared" si="55"/>
        <v>0</v>
      </c>
      <c r="CV31" s="280">
        <f t="shared" si="56"/>
        <v>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195</v>
      </c>
      <c r="B32" s="283" t="s">
        <v>573</v>
      </c>
      <c r="C32" s="282" t="s">
        <v>601</v>
      </c>
      <c r="D32" s="284">
        <f t="shared" si="8"/>
        <v>1293</v>
      </c>
      <c r="E32" s="280">
        <f t="shared" si="9"/>
        <v>1223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824</v>
      </c>
      <c r="K32" s="280">
        <v>198</v>
      </c>
      <c r="L32" s="280">
        <v>626</v>
      </c>
      <c r="M32" s="280">
        <v>0</v>
      </c>
      <c r="N32" s="280">
        <f t="shared" si="12"/>
        <v>45</v>
      </c>
      <c r="O32" s="280">
        <v>15</v>
      </c>
      <c r="P32" s="280">
        <v>30</v>
      </c>
      <c r="Q32" s="280">
        <v>0</v>
      </c>
      <c r="R32" s="280">
        <f t="shared" si="13"/>
        <v>285</v>
      </c>
      <c r="S32" s="280">
        <v>106</v>
      </c>
      <c r="T32" s="280">
        <v>179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69</v>
      </c>
      <c r="AA32" s="280">
        <v>0</v>
      </c>
      <c r="AB32" s="280">
        <v>69</v>
      </c>
      <c r="AC32" s="280">
        <v>0</v>
      </c>
      <c r="AD32" s="280">
        <f t="shared" si="16"/>
        <v>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0</v>
      </c>
      <c r="AJ32" s="280">
        <v>0</v>
      </c>
      <c r="AK32" s="280">
        <v>0</v>
      </c>
      <c r="AL32" s="280">
        <v>0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70</v>
      </c>
      <c r="BD32" s="284">
        <f t="shared" si="24"/>
        <v>70</v>
      </c>
      <c r="BE32" s="280">
        <v>0</v>
      </c>
      <c r="BF32" s="280">
        <v>0</v>
      </c>
      <c r="BG32" s="280">
        <v>12</v>
      </c>
      <c r="BH32" s="280">
        <v>18</v>
      </c>
      <c r="BI32" s="280">
        <v>0</v>
      </c>
      <c r="BJ32" s="280">
        <v>40</v>
      </c>
      <c r="BK32" s="284">
        <f t="shared" si="25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1293</v>
      </c>
      <c r="BS32" s="280">
        <f t="shared" si="27"/>
        <v>0</v>
      </c>
      <c r="BT32" s="280">
        <f t="shared" si="28"/>
        <v>824</v>
      </c>
      <c r="BU32" s="280">
        <f t="shared" si="29"/>
        <v>57</v>
      </c>
      <c r="BV32" s="280">
        <f t="shared" si="30"/>
        <v>303</v>
      </c>
      <c r="BW32" s="280">
        <f t="shared" si="31"/>
        <v>0</v>
      </c>
      <c r="BX32" s="280">
        <f t="shared" si="32"/>
        <v>109</v>
      </c>
      <c r="BY32" s="284">
        <f t="shared" si="33"/>
        <v>1223</v>
      </c>
      <c r="BZ32" s="280">
        <f t="shared" si="34"/>
        <v>0</v>
      </c>
      <c r="CA32" s="280">
        <f t="shared" si="35"/>
        <v>824</v>
      </c>
      <c r="CB32" s="280">
        <f t="shared" si="36"/>
        <v>45</v>
      </c>
      <c r="CC32" s="280">
        <f t="shared" si="37"/>
        <v>285</v>
      </c>
      <c r="CD32" s="280">
        <f t="shared" si="38"/>
        <v>0</v>
      </c>
      <c r="CE32" s="280">
        <f t="shared" si="39"/>
        <v>69</v>
      </c>
      <c r="CF32" s="284">
        <f t="shared" si="40"/>
        <v>70</v>
      </c>
      <c r="CG32" s="280">
        <f t="shared" si="41"/>
        <v>0</v>
      </c>
      <c r="CH32" s="280">
        <f t="shared" si="42"/>
        <v>0</v>
      </c>
      <c r="CI32" s="280">
        <f t="shared" si="43"/>
        <v>12</v>
      </c>
      <c r="CJ32" s="280">
        <f t="shared" si="44"/>
        <v>18</v>
      </c>
      <c r="CK32" s="280">
        <f t="shared" si="45"/>
        <v>0</v>
      </c>
      <c r="CL32" s="280">
        <f t="shared" si="46"/>
        <v>40</v>
      </c>
      <c r="CM32" s="280">
        <f t="shared" si="47"/>
        <v>0</v>
      </c>
      <c r="CN32" s="280">
        <f t="shared" si="48"/>
        <v>0</v>
      </c>
      <c r="CO32" s="280">
        <f t="shared" si="49"/>
        <v>0</v>
      </c>
      <c r="CP32" s="280">
        <f t="shared" si="50"/>
        <v>0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0</v>
      </c>
      <c r="CU32" s="280">
        <f t="shared" si="55"/>
        <v>0</v>
      </c>
      <c r="CV32" s="280">
        <f t="shared" si="56"/>
        <v>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0</v>
      </c>
      <c r="DB32" s="280">
        <f t="shared" si="62"/>
        <v>0</v>
      </c>
      <c r="DC32" s="280">
        <f t="shared" si="63"/>
        <v>0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195</v>
      </c>
      <c r="B33" s="283" t="s">
        <v>574</v>
      </c>
      <c r="C33" s="282" t="s">
        <v>602</v>
      </c>
      <c r="D33" s="284">
        <f t="shared" si="8"/>
        <v>3810</v>
      </c>
      <c r="E33" s="280">
        <f t="shared" si="9"/>
        <v>2391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1948</v>
      </c>
      <c r="K33" s="280">
        <v>0</v>
      </c>
      <c r="L33" s="280">
        <v>1948</v>
      </c>
      <c r="M33" s="280">
        <v>0</v>
      </c>
      <c r="N33" s="280">
        <f t="shared" si="12"/>
        <v>63</v>
      </c>
      <c r="O33" s="280">
        <v>0</v>
      </c>
      <c r="P33" s="280">
        <v>63</v>
      </c>
      <c r="Q33" s="280">
        <v>0</v>
      </c>
      <c r="R33" s="280">
        <f t="shared" si="13"/>
        <v>380</v>
      </c>
      <c r="S33" s="280">
        <v>0</v>
      </c>
      <c r="T33" s="280">
        <v>380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0</v>
      </c>
      <c r="AA33" s="280">
        <v>0</v>
      </c>
      <c r="AB33" s="280">
        <v>0</v>
      </c>
      <c r="AC33" s="280">
        <v>0</v>
      </c>
      <c r="AD33" s="280">
        <f t="shared" si="16"/>
        <v>598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487</v>
      </c>
      <c r="AJ33" s="280">
        <v>0</v>
      </c>
      <c r="AK33" s="280">
        <v>487</v>
      </c>
      <c r="AL33" s="280">
        <v>0</v>
      </c>
      <c r="AM33" s="280">
        <f t="shared" si="19"/>
        <v>16</v>
      </c>
      <c r="AN33" s="280">
        <v>0</v>
      </c>
      <c r="AO33" s="280">
        <v>16</v>
      </c>
      <c r="AP33" s="280">
        <v>0</v>
      </c>
      <c r="AQ33" s="280">
        <f t="shared" si="20"/>
        <v>95</v>
      </c>
      <c r="AR33" s="280">
        <v>0</v>
      </c>
      <c r="AS33" s="280">
        <v>95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821</v>
      </c>
      <c r="BD33" s="284">
        <f t="shared" si="24"/>
        <v>656</v>
      </c>
      <c r="BE33" s="280">
        <v>0</v>
      </c>
      <c r="BF33" s="280">
        <v>406</v>
      </c>
      <c r="BG33" s="280">
        <v>28</v>
      </c>
      <c r="BH33" s="280">
        <v>222</v>
      </c>
      <c r="BI33" s="280">
        <v>0</v>
      </c>
      <c r="BJ33" s="280">
        <v>0</v>
      </c>
      <c r="BK33" s="284">
        <f t="shared" si="25"/>
        <v>165</v>
      </c>
      <c r="BL33" s="280">
        <v>0</v>
      </c>
      <c r="BM33" s="280">
        <v>102</v>
      </c>
      <c r="BN33" s="280">
        <v>7</v>
      </c>
      <c r="BO33" s="280">
        <v>56</v>
      </c>
      <c r="BP33" s="280">
        <v>0</v>
      </c>
      <c r="BQ33" s="280">
        <v>0</v>
      </c>
      <c r="BR33" s="280">
        <f t="shared" si="26"/>
        <v>3047</v>
      </c>
      <c r="BS33" s="280">
        <f t="shared" si="27"/>
        <v>0</v>
      </c>
      <c r="BT33" s="280">
        <f t="shared" si="28"/>
        <v>2354</v>
      </c>
      <c r="BU33" s="280">
        <f t="shared" si="29"/>
        <v>91</v>
      </c>
      <c r="BV33" s="280">
        <f t="shared" si="30"/>
        <v>602</v>
      </c>
      <c r="BW33" s="280">
        <f t="shared" si="31"/>
        <v>0</v>
      </c>
      <c r="BX33" s="280">
        <f t="shared" si="32"/>
        <v>0</v>
      </c>
      <c r="BY33" s="284">
        <f t="shared" si="33"/>
        <v>2391</v>
      </c>
      <c r="BZ33" s="280">
        <f t="shared" si="34"/>
        <v>0</v>
      </c>
      <c r="CA33" s="280">
        <f t="shared" si="35"/>
        <v>1948</v>
      </c>
      <c r="CB33" s="280">
        <f t="shared" si="36"/>
        <v>63</v>
      </c>
      <c r="CC33" s="280">
        <f t="shared" si="37"/>
        <v>380</v>
      </c>
      <c r="CD33" s="280">
        <f t="shared" si="38"/>
        <v>0</v>
      </c>
      <c r="CE33" s="280">
        <f t="shared" si="39"/>
        <v>0</v>
      </c>
      <c r="CF33" s="284">
        <f t="shared" si="40"/>
        <v>656</v>
      </c>
      <c r="CG33" s="280">
        <f t="shared" si="41"/>
        <v>0</v>
      </c>
      <c r="CH33" s="280">
        <f t="shared" si="42"/>
        <v>406</v>
      </c>
      <c r="CI33" s="280">
        <f t="shared" si="43"/>
        <v>28</v>
      </c>
      <c r="CJ33" s="280">
        <f t="shared" si="44"/>
        <v>222</v>
      </c>
      <c r="CK33" s="280">
        <f t="shared" si="45"/>
        <v>0</v>
      </c>
      <c r="CL33" s="280">
        <f t="shared" si="46"/>
        <v>0</v>
      </c>
      <c r="CM33" s="280">
        <f t="shared" si="47"/>
        <v>763</v>
      </c>
      <c r="CN33" s="280">
        <f t="shared" si="48"/>
        <v>0</v>
      </c>
      <c r="CO33" s="280">
        <f t="shared" si="49"/>
        <v>589</v>
      </c>
      <c r="CP33" s="280">
        <f t="shared" si="50"/>
        <v>23</v>
      </c>
      <c r="CQ33" s="280">
        <f t="shared" si="51"/>
        <v>151</v>
      </c>
      <c r="CR33" s="280">
        <f t="shared" si="52"/>
        <v>0</v>
      </c>
      <c r="CS33" s="280">
        <f t="shared" si="53"/>
        <v>0</v>
      </c>
      <c r="CT33" s="284">
        <f t="shared" si="54"/>
        <v>598</v>
      </c>
      <c r="CU33" s="280">
        <f t="shared" si="55"/>
        <v>0</v>
      </c>
      <c r="CV33" s="280">
        <f t="shared" si="56"/>
        <v>487</v>
      </c>
      <c r="CW33" s="280">
        <f t="shared" si="57"/>
        <v>16</v>
      </c>
      <c r="CX33" s="280">
        <f t="shared" si="58"/>
        <v>95</v>
      </c>
      <c r="CY33" s="280">
        <f t="shared" si="59"/>
        <v>0</v>
      </c>
      <c r="CZ33" s="280">
        <f t="shared" si="60"/>
        <v>0</v>
      </c>
      <c r="DA33" s="284">
        <f t="shared" si="61"/>
        <v>165</v>
      </c>
      <c r="DB33" s="280">
        <f t="shared" si="62"/>
        <v>0</v>
      </c>
      <c r="DC33" s="280">
        <f t="shared" si="63"/>
        <v>102</v>
      </c>
      <c r="DD33" s="280">
        <f t="shared" si="64"/>
        <v>7</v>
      </c>
      <c r="DE33" s="280">
        <f t="shared" si="65"/>
        <v>56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195</v>
      </c>
      <c r="B34" s="283" t="s">
        <v>575</v>
      </c>
      <c r="C34" s="282" t="s">
        <v>603</v>
      </c>
      <c r="D34" s="284">
        <f t="shared" si="8"/>
        <v>836</v>
      </c>
      <c r="E34" s="280">
        <f t="shared" si="9"/>
        <v>612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470</v>
      </c>
      <c r="K34" s="280">
        <v>0</v>
      </c>
      <c r="L34" s="280">
        <v>470</v>
      </c>
      <c r="M34" s="280">
        <v>0</v>
      </c>
      <c r="N34" s="280">
        <f t="shared" si="12"/>
        <v>16</v>
      </c>
      <c r="O34" s="280">
        <v>0</v>
      </c>
      <c r="P34" s="280">
        <v>16</v>
      </c>
      <c r="Q34" s="280">
        <v>0</v>
      </c>
      <c r="R34" s="280">
        <f t="shared" si="13"/>
        <v>126</v>
      </c>
      <c r="S34" s="280">
        <v>0</v>
      </c>
      <c r="T34" s="280">
        <v>126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0</v>
      </c>
      <c r="AA34" s="280">
        <v>0</v>
      </c>
      <c r="AB34" s="280">
        <v>0</v>
      </c>
      <c r="AC34" s="280">
        <v>0</v>
      </c>
      <c r="AD34" s="280">
        <f t="shared" si="16"/>
        <v>153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118</v>
      </c>
      <c r="AJ34" s="280">
        <v>0</v>
      </c>
      <c r="AK34" s="280">
        <v>118</v>
      </c>
      <c r="AL34" s="280">
        <v>0</v>
      </c>
      <c r="AM34" s="280">
        <f t="shared" si="19"/>
        <v>4</v>
      </c>
      <c r="AN34" s="280">
        <v>0</v>
      </c>
      <c r="AO34" s="280">
        <v>4</v>
      </c>
      <c r="AP34" s="280">
        <v>0</v>
      </c>
      <c r="AQ34" s="280">
        <f t="shared" si="20"/>
        <v>31</v>
      </c>
      <c r="AR34" s="280">
        <v>0</v>
      </c>
      <c r="AS34" s="280">
        <v>31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71</v>
      </c>
      <c r="BD34" s="284">
        <f t="shared" si="24"/>
        <v>57</v>
      </c>
      <c r="BE34" s="280">
        <v>0</v>
      </c>
      <c r="BF34" s="280">
        <v>33</v>
      </c>
      <c r="BG34" s="280">
        <v>3</v>
      </c>
      <c r="BH34" s="280">
        <v>21</v>
      </c>
      <c r="BI34" s="280">
        <v>0</v>
      </c>
      <c r="BJ34" s="280">
        <v>0</v>
      </c>
      <c r="BK34" s="284">
        <f t="shared" si="25"/>
        <v>14</v>
      </c>
      <c r="BL34" s="280">
        <v>0</v>
      </c>
      <c r="BM34" s="280">
        <v>8</v>
      </c>
      <c r="BN34" s="280">
        <v>1</v>
      </c>
      <c r="BO34" s="280">
        <v>5</v>
      </c>
      <c r="BP34" s="280">
        <v>0</v>
      </c>
      <c r="BQ34" s="280">
        <v>0</v>
      </c>
      <c r="BR34" s="280">
        <f t="shared" si="26"/>
        <v>669</v>
      </c>
      <c r="BS34" s="280">
        <f t="shared" si="27"/>
        <v>0</v>
      </c>
      <c r="BT34" s="280">
        <f t="shared" si="28"/>
        <v>503</v>
      </c>
      <c r="BU34" s="280">
        <f t="shared" si="29"/>
        <v>19</v>
      </c>
      <c r="BV34" s="280">
        <f t="shared" si="30"/>
        <v>147</v>
      </c>
      <c r="BW34" s="280">
        <f t="shared" si="31"/>
        <v>0</v>
      </c>
      <c r="BX34" s="280">
        <f t="shared" si="32"/>
        <v>0</v>
      </c>
      <c r="BY34" s="284">
        <f t="shared" si="33"/>
        <v>612</v>
      </c>
      <c r="BZ34" s="280">
        <f t="shared" si="34"/>
        <v>0</v>
      </c>
      <c r="CA34" s="280">
        <f t="shared" si="35"/>
        <v>470</v>
      </c>
      <c r="CB34" s="280">
        <f t="shared" si="36"/>
        <v>16</v>
      </c>
      <c r="CC34" s="280">
        <f t="shared" si="37"/>
        <v>126</v>
      </c>
      <c r="CD34" s="280">
        <f t="shared" si="38"/>
        <v>0</v>
      </c>
      <c r="CE34" s="280">
        <f t="shared" si="39"/>
        <v>0</v>
      </c>
      <c r="CF34" s="284">
        <f t="shared" si="40"/>
        <v>57</v>
      </c>
      <c r="CG34" s="280">
        <f t="shared" si="41"/>
        <v>0</v>
      </c>
      <c r="CH34" s="280">
        <f t="shared" si="42"/>
        <v>33</v>
      </c>
      <c r="CI34" s="280">
        <f t="shared" si="43"/>
        <v>3</v>
      </c>
      <c r="CJ34" s="280">
        <f t="shared" si="44"/>
        <v>21</v>
      </c>
      <c r="CK34" s="280">
        <f t="shared" si="45"/>
        <v>0</v>
      </c>
      <c r="CL34" s="280">
        <f t="shared" si="46"/>
        <v>0</v>
      </c>
      <c r="CM34" s="280">
        <f t="shared" si="47"/>
        <v>167</v>
      </c>
      <c r="CN34" s="280">
        <f t="shared" si="48"/>
        <v>0</v>
      </c>
      <c r="CO34" s="280">
        <f t="shared" si="49"/>
        <v>126</v>
      </c>
      <c r="CP34" s="280">
        <f t="shared" si="50"/>
        <v>5</v>
      </c>
      <c r="CQ34" s="280">
        <f t="shared" si="51"/>
        <v>36</v>
      </c>
      <c r="CR34" s="280">
        <f t="shared" si="52"/>
        <v>0</v>
      </c>
      <c r="CS34" s="280">
        <f t="shared" si="53"/>
        <v>0</v>
      </c>
      <c r="CT34" s="284">
        <f t="shared" si="54"/>
        <v>153</v>
      </c>
      <c r="CU34" s="280">
        <f t="shared" si="55"/>
        <v>0</v>
      </c>
      <c r="CV34" s="280">
        <f t="shared" si="56"/>
        <v>118</v>
      </c>
      <c r="CW34" s="280">
        <f t="shared" si="57"/>
        <v>4</v>
      </c>
      <c r="CX34" s="280">
        <f t="shared" si="58"/>
        <v>31</v>
      </c>
      <c r="CY34" s="280">
        <f t="shared" si="59"/>
        <v>0</v>
      </c>
      <c r="CZ34" s="280">
        <f t="shared" si="60"/>
        <v>0</v>
      </c>
      <c r="DA34" s="284">
        <f t="shared" si="61"/>
        <v>14</v>
      </c>
      <c r="DB34" s="280">
        <f t="shared" si="62"/>
        <v>0</v>
      </c>
      <c r="DC34" s="280">
        <f t="shared" si="63"/>
        <v>8</v>
      </c>
      <c r="DD34" s="280">
        <f t="shared" si="64"/>
        <v>1</v>
      </c>
      <c r="DE34" s="280">
        <f t="shared" si="65"/>
        <v>5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195</v>
      </c>
      <c r="B35" s="283" t="s">
        <v>576</v>
      </c>
      <c r="C35" s="282" t="s">
        <v>604</v>
      </c>
      <c r="D35" s="284">
        <f t="shared" si="8"/>
        <v>822</v>
      </c>
      <c r="E35" s="280">
        <f t="shared" si="9"/>
        <v>629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501</v>
      </c>
      <c r="K35" s="280">
        <v>0</v>
      </c>
      <c r="L35" s="280">
        <v>501</v>
      </c>
      <c r="M35" s="280">
        <v>0</v>
      </c>
      <c r="N35" s="280">
        <f t="shared" si="12"/>
        <v>17</v>
      </c>
      <c r="O35" s="280">
        <v>0</v>
      </c>
      <c r="P35" s="280">
        <v>17</v>
      </c>
      <c r="Q35" s="280">
        <v>0</v>
      </c>
      <c r="R35" s="280">
        <f t="shared" si="13"/>
        <v>111</v>
      </c>
      <c r="S35" s="280">
        <v>0</v>
      </c>
      <c r="T35" s="280">
        <v>111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0</v>
      </c>
      <c r="AA35" s="280">
        <v>0</v>
      </c>
      <c r="AB35" s="280">
        <v>0</v>
      </c>
      <c r="AC35" s="280">
        <v>0</v>
      </c>
      <c r="AD35" s="280">
        <f t="shared" si="16"/>
        <v>157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125</v>
      </c>
      <c r="AJ35" s="280">
        <v>0</v>
      </c>
      <c r="AK35" s="280">
        <v>125</v>
      </c>
      <c r="AL35" s="280">
        <v>0</v>
      </c>
      <c r="AM35" s="280">
        <f t="shared" si="19"/>
        <v>4</v>
      </c>
      <c r="AN35" s="280">
        <v>0</v>
      </c>
      <c r="AO35" s="280">
        <v>4</v>
      </c>
      <c r="AP35" s="280">
        <v>0</v>
      </c>
      <c r="AQ35" s="280">
        <f t="shared" si="20"/>
        <v>28</v>
      </c>
      <c r="AR35" s="280">
        <v>0</v>
      </c>
      <c r="AS35" s="280">
        <v>28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36</v>
      </c>
      <c r="BD35" s="284">
        <f t="shared" si="24"/>
        <v>29</v>
      </c>
      <c r="BE35" s="280">
        <v>0</v>
      </c>
      <c r="BF35" s="280">
        <v>10</v>
      </c>
      <c r="BG35" s="280">
        <v>2</v>
      </c>
      <c r="BH35" s="280">
        <v>17</v>
      </c>
      <c r="BI35" s="280">
        <v>0</v>
      </c>
      <c r="BJ35" s="280">
        <v>0</v>
      </c>
      <c r="BK35" s="284">
        <f t="shared" si="25"/>
        <v>7</v>
      </c>
      <c r="BL35" s="280">
        <v>0</v>
      </c>
      <c r="BM35" s="280">
        <v>3</v>
      </c>
      <c r="BN35" s="280">
        <v>0</v>
      </c>
      <c r="BO35" s="280">
        <v>4</v>
      </c>
      <c r="BP35" s="280">
        <v>0</v>
      </c>
      <c r="BQ35" s="280">
        <v>0</v>
      </c>
      <c r="BR35" s="280">
        <f t="shared" si="26"/>
        <v>658</v>
      </c>
      <c r="BS35" s="280">
        <f t="shared" si="27"/>
        <v>0</v>
      </c>
      <c r="BT35" s="280">
        <f t="shared" si="28"/>
        <v>511</v>
      </c>
      <c r="BU35" s="280">
        <f t="shared" si="29"/>
        <v>19</v>
      </c>
      <c r="BV35" s="280">
        <f t="shared" si="30"/>
        <v>128</v>
      </c>
      <c r="BW35" s="280">
        <f t="shared" si="31"/>
        <v>0</v>
      </c>
      <c r="BX35" s="280">
        <f t="shared" si="32"/>
        <v>0</v>
      </c>
      <c r="BY35" s="284">
        <f t="shared" si="33"/>
        <v>629</v>
      </c>
      <c r="BZ35" s="280">
        <f t="shared" si="34"/>
        <v>0</v>
      </c>
      <c r="CA35" s="280">
        <f t="shared" si="35"/>
        <v>501</v>
      </c>
      <c r="CB35" s="280">
        <f t="shared" si="36"/>
        <v>17</v>
      </c>
      <c r="CC35" s="280">
        <f t="shared" si="37"/>
        <v>111</v>
      </c>
      <c r="CD35" s="280">
        <f t="shared" si="38"/>
        <v>0</v>
      </c>
      <c r="CE35" s="280">
        <f t="shared" si="39"/>
        <v>0</v>
      </c>
      <c r="CF35" s="284">
        <f t="shared" si="40"/>
        <v>29</v>
      </c>
      <c r="CG35" s="280">
        <f t="shared" si="41"/>
        <v>0</v>
      </c>
      <c r="CH35" s="280">
        <f t="shared" si="42"/>
        <v>10</v>
      </c>
      <c r="CI35" s="280">
        <f t="shared" si="43"/>
        <v>2</v>
      </c>
      <c r="CJ35" s="280">
        <f t="shared" si="44"/>
        <v>17</v>
      </c>
      <c r="CK35" s="280">
        <f t="shared" si="45"/>
        <v>0</v>
      </c>
      <c r="CL35" s="280">
        <f t="shared" si="46"/>
        <v>0</v>
      </c>
      <c r="CM35" s="280">
        <f t="shared" si="47"/>
        <v>164</v>
      </c>
      <c r="CN35" s="280">
        <f t="shared" si="48"/>
        <v>0</v>
      </c>
      <c r="CO35" s="280">
        <f t="shared" si="49"/>
        <v>128</v>
      </c>
      <c r="CP35" s="280">
        <f t="shared" si="50"/>
        <v>4</v>
      </c>
      <c r="CQ35" s="280">
        <f t="shared" si="51"/>
        <v>32</v>
      </c>
      <c r="CR35" s="280">
        <f t="shared" si="52"/>
        <v>0</v>
      </c>
      <c r="CS35" s="280">
        <f t="shared" si="53"/>
        <v>0</v>
      </c>
      <c r="CT35" s="284">
        <f t="shared" si="54"/>
        <v>157</v>
      </c>
      <c r="CU35" s="280">
        <f t="shared" si="55"/>
        <v>0</v>
      </c>
      <c r="CV35" s="280">
        <f t="shared" si="56"/>
        <v>125</v>
      </c>
      <c r="CW35" s="280">
        <f t="shared" si="57"/>
        <v>4</v>
      </c>
      <c r="CX35" s="280">
        <f t="shared" si="58"/>
        <v>28</v>
      </c>
      <c r="CY35" s="280">
        <f t="shared" si="59"/>
        <v>0</v>
      </c>
      <c r="CZ35" s="280">
        <f t="shared" si="60"/>
        <v>0</v>
      </c>
      <c r="DA35" s="284">
        <f t="shared" si="61"/>
        <v>7</v>
      </c>
      <c r="DB35" s="280">
        <f t="shared" si="62"/>
        <v>0</v>
      </c>
      <c r="DC35" s="280">
        <f t="shared" si="63"/>
        <v>3</v>
      </c>
      <c r="DD35" s="280">
        <f t="shared" si="64"/>
        <v>0</v>
      </c>
      <c r="DE35" s="280">
        <f t="shared" si="65"/>
        <v>4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AI7">SUM(D8:D35)</f>
        <v>424030</v>
      </c>
      <c r="E7" s="280">
        <f t="shared" si="0"/>
        <v>290994</v>
      </c>
      <c r="F7" s="280">
        <f t="shared" si="0"/>
        <v>260466</v>
      </c>
      <c r="G7" s="280">
        <f t="shared" si="0"/>
        <v>4</v>
      </c>
      <c r="H7" s="280">
        <f t="shared" si="0"/>
        <v>260052</v>
      </c>
      <c r="I7" s="280">
        <f t="shared" si="0"/>
        <v>3</v>
      </c>
      <c r="J7" s="280">
        <f t="shared" si="0"/>
        <v>0</v>
      </c>
      <c r="K7" s="280">
        <f t="shared" si="0"/>
        <v>0</v>
      </c>
      <c r="L7" s="280">
        <f t="shared" si="0"/>
        <v>407</v>
      </c>
      <c r="M7" s="280">
        <f t="shared" si="0"/>
        <v>30528</v>
      </c>
      <c r="N7" s="280">
        <f t="shared" si="0"/>
        <v>2558</v>
      </c>
      <c r="O7" s="280">
        <f t="shared" si="0"/>
        <v>25191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2779</v>
      </c>
      <c r="T7" s="280">
        <f t="shared" si="0"/>
        <v>12264</v>
      </c>
      <c r="U7" s="280">
        <f t="shared" si="0"/>
        <v>3149</v>
      </c>
      <c r="V7" s="280">
        <f t="shared" si="0"/>
        <v>0</v>
      </c>
      <c r="W7" s="280">
        <f t="shared" si="0"/>
        <v>0</v>
      </c>
      <c r="X7" s="280">
        <f t="shared" si="0"/>
        <v>3039</v>
      </c>
      <c r="Y7" s="280">
        <f t="shared" si="0"/>
        <v>0</v>
      </c>
      <c r="Z7" s="280">
        <f t="shared" si="0"/>
        <v>0</v>
      </c>
      <c r="AA7" s="280">
        <f t="shared" si="0"/>
        <v>110</v>
      </c>
      <c r="AB7" s="280">
        <f t="shared" si="0"/>
        <v>9115</v>
      </c>
      <c r="AC7" s="280">
        <f t="shared" si="0"/>
        <v>1573</v>
      </c>
      <c r="AD7" s="280">
        <f t="shared" si="0"/>
        <v>0</v>
      </c>
      <c r="AE7" s="280">
        <f t="shared" si="0"/>
        <v>6953</v>
      </c>
      <c r="AF7" s="280">
        <f t="shared" si="0"/>
        <v>288</v>
      </c>
      <c r="AG7" s="280">
        <f t="shared" si="0"/>
        <v>0</v>
      </c>
      <c r="AH7" s="280">
        <f t="shared" si="0"/>
        <v>301</v>
      </c>
      <c r="AI7" s="280">
        <f t="shared" si="0"/>
        <v>4988</v>
      </c>
      <c r="AJ7" s="280">
        <f aca="true" t="shared" si="1" ref="AJ7:BO7">SUM(AJ8:AJ35)</f>
        <v>3592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3592</v>
      </c>
      <c r="AO7" s="280">
        <f t="shared" si="1"/>
        <v>0</v>
      </c>
      <c r="AP7" s="280">
        <f t="shared" si="1"/>
        <v>0</v>
      </c>
      <c r="AQ7" s="280">
        <f t="shared" si="1"/>
        <v>1396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1396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47565</v>
      </c>
      <c r="CR7" s="280">
        <f t="shared" si="2"/>
        <v>42347</v>
      </c>
      <c r="CS7" s="280">
        <f t="shared" si="2"/>
        <v>0</v>
      </c>
      <c r="CT7" s="280">
        <f t="shared" si="2"/>
        <v>0</v>
      </c>
      <c r="CU7" s="280">
        <f t="shared" si="2"/>
        <v>14001</v>
      </c>
      <c r="CV7" s="280">
        <f aca="true" t="shared" si="3" ref="CV7:EA7">SUM(CV8:CV35)</f>
        <v>27645</v>
      </c>
      <c r="CW7" s="280">
        <f t="shared" si="3"/>
        <v>43</v>
      </c>
      <c r="CX7" s="280">
        <f t="shared" si="3"/>
        <v>658</v>
      </c>
      <c r="CY7" s="280">
        <f t="shared" si="3"/>
        <v>5218</v>
      </c>
      <c r="CZ7" s="280">
        <f t="shared" si="3"/>
        <v>0</v>
      </c>
      <c r="DA7" s="280">
        <f t="shared" si="3"/>
        <v>0</v>
      </c>
      <c r="DB7" s="280">
        <f t="shared" si="3"/>
        <v>2309</v>
      </c>
      <c r="DC7" s="280">
        <f t="shared" si="3"/>
        <v>1661</v>
      </c>
      <c r="DD7" s="280">
        <f t="shared" si="3"/>
        <v>1</v>
      </c>
      <c r="DE7" s="280">
        <f t="shared" si="3"/>
        <v>1247</v>
      </c>
      <c r="DF7" s="280">
        <f t="shared" si="3"/>
        <v>24524</v>
      </c>
      <c r="DG7" s="280">
        <f t="shared" si="3"/>
        <v>23327</v>
      </c>
      <c r="DH7" s="280">
        <f t="shared" si="3"/>
        <v>0</v>
      </c>
      <c r="DI7" s="280">
        <f t="shared" si="3"/>
        <v>21946</v>
      </c>
      <c r="DJ7" s="280">
        <f t="shared" si="3"/>
        <v>272</v>
      </c>
      <c r="DK7" s="280">
        <f t="shared" si="3"/>
        <v>832</v>
      </c>
      <c r="DL7" s="280">
        <f t="shared" si="3"/>
        <v>8</v>
      </c>
      <c r="DM7" s="280">
        <f t="shared" si="3"/>
        <v>269</v>
      </c>
      <c r="DN7" s="280">
        <f t="shared" si="3"/>
        <v>1197</v>
      </c>
      <c r="DO7" s="280">
        <f t="shared" si="3"/>
        <v>0</v>
      </c>
      <c r="DP7" s="280">
        <f t="shared" si="3"/>
        <v>562</v>
      </c>
      <c r="DQ7" s="280">
        <f t="shared" si="3"/>
        <v>67</v>
      </c>
      <c r="DR7" s="280">
        <f t="shared" si="3"/>
        <v>535</v>
      </c>
      <c r="DS7" s="280">
        <f t="shared" si="3"/>
        <v>0</v>
      </c>
      <c r="DT7" s="280">
        <f t="shared" si="3"/>
        <v>33</v>
      </c>
      <c r="DU7" s="280">
        <f t="shared" si="3"/>
        <v>41135</v>
      </c>
      <c r="DV7" s="280">
        <f t="shared" si="3"/>
        <v>40178</v>
      </c>
      <c r="DW7" s="280">
        <f t="shared" si="3"/>
        <v>9</v>
      </c>
      <c r="DX7" s="280">
        <f t="shared" si="3"/>
        <v>948</v>
      </c>
      <c r="DY7" s="280">
        <f t="shared" si="3"/>
        <v>0</v>
      </c>
      <c r="DZ7" s="280">
        <f t="shared" si="3"/>
        <v>2560</v>
      </c>
      <c r="EA7" s="280">
        <f t="shared" si="3"/>
        <v>910</v>
      </c>
      <c r="EB7" s="280">
        <f aca="true" t="shared" si="4" ref="EB7:EN7">SUM(EB8:EB35)</f>
        <v>0</v>
      </c>
      <c r="EC7" s="280">
        <f t="shared" si="4"/>
        <v>0</v>
      </c>
      <c r="ED7" s="280">
        <f t="shared" si="4"/>
        <v>680</v>
      </c>
      <c r="EE7" s="280">
        <f t="shared" si="4"/>
        <v>0</v>
      </c>
      <c r="EF7" s="280">
        <f t="shared" si="4"/>
        <v>26</v>
      </c>
      <c r="EG7" s="280">
        <f t="shared" si="4"/>
        <v>204</v>
      </c>
      <c r="EH7" s="280">
        <f t="shared" si="4"/>
        <v>1650</v>
      </c>
      <c r="EI7" s="280">
        <f t="shared" si="4"/>
        <v>0</v>
      </c>
      <c r="EJ7" s="280">
        <f t="shared" si="4"/>
        <v>0</v>
      </c>
      <c r="EK7" s="280">
        <f t="shared" si="4"/>
        <v>1499</v>
      </c>
      <c r="EL7" s="280">
        <f t="shared" si="4"/>
        <v>0</v>
      </c>
      <c r="EM7" s="280">
        <f t="shared" si="4"/>
        <v>137</v>
      </c>
      <c r="EN7" s="280">
        <f t="shared" si="4"/>
        <v>14</v>
      </c>
    </row>
    <row r="8" spans="1:144" ht="12" customHeight="1">
      <c r="A8" s="282" t="s">
        <v>195</v>
      </c>
      <c r="B8" s="283" t="s">
        <v>549</v>
      </c>
      <c r="C8" s="282" t="s">
        <v>577</v>
      </c>
      <c r="D8" s="280">
        <f>SUM(E8,T8,AI8,AX8,BM8,CB8,CQ8,DF8,DU8,DZ8)</f>
        <v>141454</v>
      </c>
      <c r="E8" s="280">
        <f>SUM(F8,M8)</f>
        <v>108832</v>
      </c>
      <c r="F8" s="280">
        <f>SUM(G8:L8)</f>
        <v>97317</v>
      </c>
      <c r="G8" s="280">
        <v>0</v>
      </c>
      <c r="H8" s="280">
        <v>97078</v>
      </c>
      <c r="I8" s="280">
        <v>0</v>
      </c>
      <c r="J8" s="280">
        <v>0</v>
      </c>
      <c r="K8" s="280">
        <v>0</v>
      </c>
      <c r="L8" s="280">
        <v>239</v>
      </c>
      <c r="M8" s="280">
        <f>SUM(N8:S8)</f>
        <v>11515</v>
      </c>
      <c r="N8" s="280">
        <v>0</v>
      </c>
      <c r="O8" s="280">
        <v>10193</v>
      </c>
      <c r="P8" s="280">
        <v>0</v>
      </c>
      <c r="Q8" s="280">
        <v>0</v>
      </c>
      <c r="R8" s="280">
        <v>0</v>
      </c>
      <c r="S8" s="280">
        <v>1322</v>
      </c>
      <c r="T8" s="280">
        <f>SUM(U8,AB8)</f>
        <v>0</v>
      </c>
      <c r="U8" s="280">
        <f>SUM(V8:AA8)</f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15318</v>
      </c>
      <c r="CR8" s="280">
        <f>SUM(CS8:CX8)</f>
        <v>14401</v>
      </c>
      <c r="CS8" s="280">
        <v>0</v>
      </c>
      <c r="CT8" s="280">
        <v>0</v>
      </c>
      <c r="CU8" s="280">
        <v>2638</v>
      </c>
      <c r="CV8" s="280">
        <v>11528</v>
      </c>
      <c r="CW8" s="280">
        <v>0</v>
      </c>
      <c r="CX8" s="280">
        <v>235</v>
      </c>
      <c r="CY8" s="280">
        <f>SUM(CZ8:DE8)</f>
        <v>917</v>
      </c>
      <c r="CZ8" s="280">
        <v>0</v>
      </c>
      <c r="DA8" s="280">
        <v>0</v>
      </c>
      <c r="DB8" s="280">
        <v>555</v>
      </c>
      <c r="DC8" s="280">
        <v>46</v>
      </c>
      <c r="DD8" s="280">
        <v>0</v>
      </c>
      <c r="DE8" s="280">
        <v>316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17098</v>
      </c>
      <c r="DV8" s="280">
        <v>17098</v>
      </c>
      <c r="DW8" s="280">
        <v>0</v>
      </c>
      <c r="DX8" s="280">
        <v>0</v>
      </c>
      <c r="DY8" s="280">
        <v>0</v>
      </c>
      <c r="DZ8" s="280">
        <f>SUM(EA8,EH8)</f>
        <v>206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206</v>
      </c>
      <c r="EI8" s="280">
        <v>0</v>
      </c>
      <c r="EJ8" s="280">
        <v>0</v>
      </c>
      <c r="EK8" s="280">
        <v>206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195</v>
      </c>
      <c r="B9" s="283" t="s">
        <v>550</v>
      </c>
      <c r="C9" s="282" t="s">
        <v>578</v>
      </c>
      <c r="D9" s="280">
        <f aca="true" t="shared" si="5" ref="D9:D35">SUM(E9,T9,AI9,AX9,BM9,CB9,CQ9,DF9,DU9,DZ9)</f>
        <v>74675</v>
      </c>
      <c r="E9" s="280">
        <f aca="true" t="shared" si="6" ref="E9:E35">SUM(F9,M9)</f>
        <v>49105</v>
      </c>
      <c r="F9" s="280">
        <f aca="true" t="shared" si="7" ref="F9:F35">SUM(G9:L9)</f>
        <v>44612</v>
      </c>
      <c r="G9" s="280">
        <v>0</v>
      </c>
      <c r="H9" s="280">
        <v>44503</v>
      </c>
      <c r="I9" s="280">
        <v>0</v>
      </c>
      <c r="J9" s="280">
        <v>0</v>
      </c>
      <c r="K9" s="280">
        <v>0</v>
      </c>
      <c r="L9" s="280">
        <v>109</v>
      </c>
      <c r="M9" s="280">
        <f aca="true" t="shared" si="8" ref="M9:M35">SUM(N9:S9)</f>
        <v>4493</v>
      </c>
      <c r="N9" s="280">
        <v>0</v>
      </c>
      <c r="O9" s="280">
        <v>3305</v>
      </c>
      <c r="P9" s="280">
        <v>0</v>
      </c>
      <c r="Q9" s="280">
        <v>0</v>
      </c>
      <c r="R9" s="280">
        <v>0</v>
      </c>
      <c r="S9" s="280">
        <v>1188</v>
      </c>
      <c r="T9" s="280">
        <f aca="true" t="shared" si="9" ref="T9:T35">SUM(U9,AB9)</f>
        <v>0</v>
      </c>
      <c r="U9" s="280">
        <f aca="true" t="shared" si="10" ref="U9:U35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35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35">SUM(AJ9,AQ9)</f>
        <v>0</v>
      </c>
      <c r="AJ9" s="280">
        <f aca="true" t="shared" si="13" ref="AJ9:AJ35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5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5">SUM(AY9,BF9)</f>
        <v>0</v>
      </c>
      <c r="AY9" s="280">
        <f aca="true" t="shared" si="16" ref="AY9:AY35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5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5">SUM(BN9,BU9)</f>
        <v>0</v>
      </c>
      <c r="BN9" s="280">
        <f aca="true" t="shared" si="19" ref="BN9:BN35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5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5">SUM(CC9,CJ9)</f>
        <v>0</v>
      </c>
      <c r="CC9" s="280">
        <f aca="true" t="shared" si="22" ref="CC9:CC35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5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5">SUM(CR9,CY9)</f>
        <v>11073</v>
      </c>
      <c r="CR9" s="280">
        <f aca="true" t="shared" si="25" ref="CR9:CR35">SUM(CS9:CX9)</f>
        <v>9989</v>
      </c>
      <c r="CS9" s="280">
        <v>0</v>
      </c>
      <c r="CT9" s="280">
        <v>0</v>
      </c>
      <c r="CU9" s="280">
        <v>8225</v>
      </c>
      <c r="CV9" s="280">
        <v>1675</v>
      </c>
      <c r="CW9" s="280">
        <v>34</v>
      </c>
      <c r="CX9" s="280">
        <v>55</v>
      </c>
      <c r="CY9" s="280">
        <f aca="true" t="shared" si="26" ref="CY9:CY35">SUM(CZ9:DE9)</f>
        <v>1084</v>
      </c>
      <c r="CZ9" s="280">
        <v>0</v>
      </c>
      <c r="DA9" s="280">
        <v>0</v>
      </c>
      <c r="DB9" s="280">
        <v>495</v>
      </c>
      <c r="DC9" s="280">
        <v>10</v>
      </c>
      <c r="DD9" s="280">
        <v>1</v>
      </c>
      <c r="DE9" s="280">
        <v>578</v>
      </c>
      <c r="DF9" s="280">
        <f aca="true" t="shared" si="27" ref="DF9:DF35">SUM(DG9,DN9)</f>
        <v>0</v>
      </c>
      <c r="DG9" s="280">
        <f aca="true" t="shared" si="28" ref="DG9:DG35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5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5">SUM(DV9:DY9)</f>
        <v>13921</v>
      </c>
      <c r="DV9" s="280">
        <v>13921</v>
      </c>
      <c r="DW9" s="280">
        <v>0</v>
      </c>
      <c r="DX9" s="280">
        <v>0</v>
      </c>
      <c r="DY9" s="280">
        <v>0</v>
      </c>
      <c r="DZ9" s="280">
        <f aca="true" t="shared" si="31" ref="DZ9:DZ35">SUM(EA9,EH9)</f>
        <v>576</v>
      </c>
      <c r="EA9" s="280">
        <f aca="true" t="shared" si="32" ref="EA9:EA35">SUM(EB9:EG9)</f>
        <v>45</v>
      </c>
      <c r="EB9" s="280">
        <v>0</v>
      </c>
      <c r="EC9" s="280">
        <v>0</v>
      </c>
      <c r="ED9" s="280">
        <v>45</v>
      </c>
      <c r="EE9" s="280">
        <v>0</v>
      </c>
      <c r="EF9" s="280">
        <v>0</v>
      </c>
      <c r="EG9" s="280">
        <v>0</v>
      </c>
      <c r="EH9" s="280">
        <f aca="true" t="shared" si="33" ref="EH9:EH35">SUM(EI9:EN9)</f>
        <v>531</v>
      </c>
      <c r="EI9" s="280">
        <v>0</v>
      </c>
      <c r="EJ9" s="280">
        <v>0</v>
      </c>
      <c r="EK9" s="280">
        <v>531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195</v>
      </c>
      <c r="B10" s="283" t="s">
        <v>551</v>
      </c>
      <c r="C10" s="282" t="s">
        <v>579</v>
      </c>
      <c r="D10" s="280">
        <f t="shared" si="5"/>
        <v>61151</v>
      </c>
      <c r="E10" s="280">
        <f t="shared" si="6"/>
        <v>46516</v>
      </c>
      <c r="F10" s="280">
        <f t="shared" si="7"/>
        <v>43962</v>
      </c>
      <c r="G10" s="280">
        <v>0</v>
      </c>
      <c r="H10" s="280">
        <v>43962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2554</v>
      </c>
      <c r="N10" s="280">
        <v>0</v>
      </c>
      <c r="O10" s="280">
        <v>2554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9541</v>
      </c>
      <c r="U10" s="280">
        <f t="shared" si="10"/>
        <v>2866</v>
      </c>
      <c r="V10" s="280">
        <v>0</v>
      </c>
      <c r="W10" s="280">
        <v>0</v>
      </c>
      <c r="X10" s="280">
        <v>2832</v>
      </c>
      <c r="Y10" s="280">
        <v>0</v>
      </c>
      <c r="Z10" s="280">
        <v>0</v>
      </c>
      <c r="AA10" s="280">
        <v>34</v>
      </c>
      <c r="AB10" s="280">
        <f t="shared" si="11"/>
        <v>6675</v>
      </c>
      <c r="AC10" s="280">
        <v>1573</v>
      </c>
      <c r="AD10" s="280">
        <v>0</v>
      </c>
      <c r="AE10" s="280">
        <v>4883</v>
      </c>
      <c r="AF10" s="280">
        <v>219</v>
      </c>
      <c r="AG10" s="280">
        <v>0</v>
      </c>
      <c r="AH10" s="280">
        <v>0</v>
      </c>
      <c r="AI10" s="280">
        <f t="shared" si="12"/>
        <v>665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665</v>
      </c>
      <c r="AR10" s="280">
        <v>0</v>
      </c>
      <c r="AS10" s="280">
        <v>0</v>
      </c>
      <c r="AT10" s="280">
        <v>0</v>
      </c>
      <c r="AU10" s="280">
        <v>665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4317</v>
      </c>
      <c r="CR10" s="280">
        <f t="shared" si="25"/>
        <v>3386</v>
      </c>
      <c r="CS10" s="280">
        <v>0</v>
      </c>
      <c r="CT10" s="280">
        <v>0</v>
      </c>
      <c r="CU10" s="280">
        <v>0</v>
      </c>
      <c r="CV10" s="280">
        <v>3386</v>
      </c>
      <c r="CW10" s="280">
        <v>0</v>
      </c>
      <c r="CX10" s="280">
        <v>0</v>
      </c>
      <c r="CY10" s="280">
        <f t="shared" si="26"/>
        <v>931</v>
      </c>
      <c r="CZ10" s="280">
        <v>0</v>
      </c>
      <c r="DA10" s="280">
        <v>0</v>
      </c>
      <c r="DB10" s="280">
        <v>0</v>
      </c>
      <c r="DC10" s="280">
        <v>931</v>
      </c>
      <c r="DD10" s="280">
        <v>0</v>
      </c>
      <c r="DE10" s="280">
        <v>0</v>
      </c>
      <c r="DF10" s="280">
        <f t="shared" si="27"/>
        <v>17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17</v>
      </c>
      <c r="DO10" s="280">
        <v>0</v>
      </c>
      <c r="DP10" s="280">
        <v>0</v>
      </c>
      <c r="DQ10" s="280">
        <v>17</v>
      </c>
      <c r="DR10" s="280">
        <v>0</v>
      </c>
      <c r="DS10" s="280">
        <v>0</v>
      </c>
      <c r="DT10" s="280">
        <v>0</v>
      </c>
      <c r="DU10" s="280">
        <f t="shared" si="30"/>
        <v>16</v>
      </c>
      <c r="DV10" s="280">
        <v>2</v>
      </c>
      <c r="DW10" s="280">
        <v>0</v>
      </c>
      <c r="DX10" s="280">
        <v>14</v>
      </c>
      <c r="DY10" s="280">
        <v>0</v>
      </c>
      <c r="DZ10" s="280">
        <f t="shared" si="31"/>
        <v>79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79</v>
      </c>
      <c r="EI10" s="280">
        <v>0</v>
      </c>
      <c r="EJ10" s="280">
        <v>0</v>
      </c>
      <c r="EK10" s="280">
        <v>79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195</v>
      </c>
      <c r="B11" s="283" t="s">
        <v>552</v>
      </c>
      <c r="C11" s="282" t="s">
        <v>580</v>
      </c>
      <c r="D11" s="280">
        <f t="shared" si="5"/>
        <v>24708</v>
      </c>
      <c r="E11" s="280">
        <f t="shared" si="6"/>
        <v>20038</v>
      </c>
      <c r="F11" s="280">
        <f t="shared" si="7"/>
        <v>17829</v>
      </c>
      <c r="G11" s="280">
        <v>0</v>
      </c>
      <c r="H11" s="280">
        <v>17829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2209</v>
      </c>
      <c r="N11" s="280">
        <v>0</v>
      </c>
      <c r="O11" s="280">
        <v>2209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1417</v>
      </c>
      <c r="CR11" s="280">
        <f t="shared" si="25"/>
        <v>1230</v>
      </c>
      <c r="CS11" s="280">
        <v>0</v>
      </c>
      <c r="CT11" s="280">
        <v>0</v>
      </c>
      <c r="CU11" s="280">
        <v>475</v>
      </c>
      <c r="CV11" s="280">
        <v>715</v>
      </c>
      <c r="CW11" s="280">
        <v>0</v>
      </c>
      <c r="CX11" s="280">
        <v>40</v>
      </c>
      <c r="CY11" s="280">
        <f t="shared" si="26"/>
        <v>187</v>
      </c>
      <c r="CZ11" s="280">
        <v>0</v>
      </c>
      <c r="DA11" s="280">
        <v>0</v>
      </c>
      <c r="DB11" s="280">
        <v>136</v>
      </c>
      <c r="DC11" s="280">
        <v>3</v>
      </c>
      <c r="DD11" s="280">
        <v>0</v>
      </c>
      <c r="DE11" s="280">
        <v>48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3105</v>
      </c>
      <c r="DV11" s="280">
        <v>3100</v>
      </c>
      <c r="DW11" s="280">
        <v>0</v>
      </c>
      <c r="DX11" s="280">
        <v>5</v>
      </c>
      <c r="DY11" s="280">
        <v>0</v>
      </c>
      <c r="DZ11" s="280">
        <f t="shared" si="31"/>
        <v>148</v>
      </c>
      <c r="EA11" s="280">
        <f t="shared" si="32"/>
        <v>91</v>
      </c>
      <c r="EB11" s="280">
        <v>0</v>
      </c>
      <c r="EC11" s="280">
        <v>0</v>
      </c>
      <c r="ED11" s="280">
        <v>91</v>
      </c>
      <c r="EE11" s="280">
        <v>0</v>
      </c>
      <c r="EF11" s="280">
        <v>0</v>
      </c>
      <c r="EG11" s="280">
        <v>0</v>
      </c>
      <c r="EH11" s="280">
        <f t="shared" si="33"/>
        <v>57</v>
      </c>
      <c r="EI11" s="280">
        <v>0</v>
      </c>
      <c r="EJ11" s="280">
        <v>0</v>
      </c>
      <c r="EK11" s="280">
        <v>57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195</v>
      </c>
      <c r="B12" s="283" t="s">
        <v>553</v>
      </c>
      <c r="C12" s="282" t="s">
        <v>581</v>
      </c>
      <c r="D12" s="280">
        <f t="shared" si="5"/>
        <v>8832</v>
      </c>
      <c r="E12" s="280">
        <f t="shared" si="6"/>
        <v>3892</v>
      </c>
      <c r="F12" s="280">
        <f t="shared" si="7"/>
        <v>1334</v>
      </c>
      <c r="G12" s="280">
        <v>0</v>
      </c>
      <c r="H12" s="280">
        <v>1334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2558</v>
      </c>
      <c r="N12" s="280">
        <v>2558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2436</v>
      </c>
      <c r="AJ12" s="280">
        <f t="shared" si="13"/>
        <v>1776</v>
      </c>
      <c r="AK12" s="280">
        <v>0</v>
      </c>
      <c r="AL12" s="280">
        <v>0</v>
      </c>
      <c r="AM12" s="280">
        <v>0</v>
      </c>
      <c r="AN12" s="280">
        <v>1776</v>
      </c>
      <c r="AO12" s="280">
        <v>0</v>
      </c>
      <c r="AP12" s="280">
        <v>0</v>
      </c>
      <c r="AQ12" s="280">
        <f t="shared" si="14"/>
        <v>660</v>
      </c>
      <c r="AR12" s="280">
        <v>0</v>
      </c>
      <c r="AS12" s="280">
        <v>0</v>
      </c>
      <c r="AT12" s="280">
        <v>0</v>
      </c>
      <c r="AU12" s="280">
        <v>660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2072</v>
      </c>
      <c r="CR12" s="280">
        <f t="shared" si="25"/>
        <v>2072</v>
      </c>
      <c r="CS12" s="280">
        <v>0</v>
      </c>
      <c r="CT12" s="280">
        <v>0</v>
      </c>
      <c r="CU12" s="280">
        <v>0</v>
      </c>
      <c r="CV12" s="280">
        <v>2012</v>
      </c>
      <c r="CW12" s="280">
        <v>0</v>
      </c>
      <c r="CX12" s="280">
        <v>60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22</v>
      </c>
      <c r="DV12" s="280">
        <v>22</v>
      </c>
      <c r="DW12" s="280">
        <v>0</v>
      </c>
      <c r="DX12" s="280">
        <v>0</v>
      </c>
      <c r="DY12" s="280">
        <v>0</v>
      </c>
      <c r="DZ12" s="280">
        <f t="shared" si="31"/>
        <v>410</v>
      </c>
      <c r="EA12" s="280">
        <f t="shared" si="32"/>
        <v>410</v>
      </c>
      <c r="EB12" s="280">
        <v>0</v>
      </c>
      <c r="EC12" s="280">
        <v>0</v>
      </c>
      <c r="ED12" s="280">
        <v>342</v>
      </c>
      <c r="EE12" s="280">
        <v>0</v>
      </c>
      <c r="EF12" s="280">
        <v>0</v>
      </c>
      <c r="EG12" s="280">
        <v>68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195</v>
      </c>
      <c r="B13" s="283" t="s">
        <v>554</v>
      </c>
      <c r="C13" s="282" t="s">
        <v>582</v>
      </c>
      <c r="D13" s="280">
        <f t="shared" si="5"/>
        <v>26513</v>
      </c>
      <c r="E13" s="280">
        <f t="shared" si="6"/>
        <v>22114</v>
      </c>
      <c r="F13" s="280">
        <f t="shared" si="7"/>
        <v>19272</v>
      </c>
      <c r="G13" s="280">
        <v>0</v>
      </c>
      <c r="H13" s="280">
        <v>19272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2842</v>
      </c>
      <c r="N13" s="280">
        <v>0</v>
      </c>
      <c r="O13" s="280">
        <v>2842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3719</v>
      </c>
      <c r="CR13" s="280">
        <f t="shared" si="25"/>
        <v>2954</v>
      </c>
      <c r="CS13" s="280">
        <v>0</v>
      </c>
      <c r="CT13" s="280">
        <v>0</v>
      </c>
      <c r="CU13" s="280">
        <v>646</v>
      </c>
      <c r="CV13" s="280">
        <v>2308</v>
      </c>
      <c r="CW13" s="280">
        <v>0</v>
      </c>
      <c r="CX13" s="280">
        <v>0</v>
      </c>
      <c r="CY13" s="280">
        <f t="shared" si="26"/>
        <v>765</v>
      </c>
      <c r="CZ13" s="280">
        <v>0</v>
      </c>
      <c r="DA13" s="280">
        <v>0</v>
      </c>
      <c r="DB13" s="280">
        <v>682</v>
      </c>
      <c r="DC13" s="280">
        <v>83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610</v>
      </c>
      <c r="DV13" s="280">
        <v>0</v>
      </c>
      <c r="DW13" s="280">
        <v>0</v>
      </c>
      <c r="DX13" s="280">
        <v>610</v>
      </c>
      <c r="DY13" s="280">
        <v>0</v>
      </c>
      <c r="DZ13" s="280">
        <f t="shared" si="31"/>
        <v>70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70</v>
      </c>
      <c r="EI13" s="280">
        <v>0</v>
      </c>
      <c r="EJ13" s="280">
        <v>0</v>
      </c>
      <c r="EK13" s="280">
        <v>0</v>
      </c>
      <c r="EL13" s="280">
        <v>0</v>
      </c>
      <c r="EM13" s="280">
        <v>70</v>
      </c>
      <c r="EN13" s="280">
        <v>0</v>
      </c>
    </row>
    <row r="14" spans="1:144" ht="12" customHeight="1">
      <c r="A14" s="282" t="s">
        <v>195</v>
      </c>
      <c r="B14" s="283" t="s">
        <v>555</v>
      </c>
      <c r="C14" s="282" t="s">
        <v>583</v>
      </c>
      <c r="D14" s="280">
        <f t="shared" si="5"/>
        <v>8260</v>
      </c>
      <c r="E14" s="280">
        <f t="shared" si="6"/>
        <v>6347</v>
      </c>
      <c r="F14" s="280">
        <f t="shared" si="7"/>
        <v>5759</v>
      </c>
      <c r="G14" s="280">
        <v>0</v>
      </c>
      <c r="H14" s="280">
        <v>5701</v>
      </c>
      <c r="I14" s="280">
        <v>0</v>
      </c>
      <c r="J14" s="280">
        <v>0</v>
      </c>
      <c r="K14" s="280">
        <v>0</v>
      </c>
      <c r="L14" s="280">
        <v>58</v>
      </c>
      <c r="M14" s="280">
        <f t="shared" si="8"/>
        <v>588</v>
      </c>
      <c r="N14" s="280">
        <v>0</v>
      </c>
      <c r="O14" s="280">
        <v>542</v>
      </c>
      <c r="P14" s="280">
        <v>0</v>
      </c>
      <c r="Q14" s="280">
        <v>0</v>
      </c>
      <c r="R14" s="280">
        <v>0</v>
      </c>
      <c r="S14" s="280">
        <v>46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1184</v>
      </c>
      <c r="CR14" s="280">
        <f t="shared" si="25"/>
        <v>758</v>
      </c>
      <c r="CS14" s="280">
        <v>0</v>
      </c>
      <c r="CT14" s="280">
        <v>0</v>
      </c>
      <c r="CU14" s="280">
        <v>172</v>
      </c>
      <c r="CV14" s="280">
        <v>530</v>
      </c>
      <c r="CW14" s="280">
        <v>0</v>
      </c>
      <c r="CX14" s="280">
        <v>56</v>
      </c>
      <c r="CY14" s="280">
        <f t="shared" si="26"/>
        <v>426</v>
      </c>
      <c r="CZ14" s="280">
        <v>0</v>
      </c>
      <c r="DA14" s="280">
        <v>0</v>
      </c>
      <c r="DB14" s="280">
        <v>372</v>
      </c>
      <c r="DC14" s="280">
        <v>41</v>
      </c>
      <c r="DD14" s="280">
        <v>0</v>
      </c>
      <c r="DE14" s="280">
        <v>13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729</v>
      </c>
      <c r="DV14" s="280">
        <v>586</v>
      </c>
      <c r="DW14" s="280">
        <v>0</v>
      </c>
      <c r="DX14" s="280">
        <v>143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195</v>
      </c>
      <c r="B15" s="283" t="s">
        <v>556</v>
      </c>
      <c r="C15" s="282" t="s">
        <v>584</v>
      </c>
      <c r="D15" s="280">
        <f t="shared" si="5"/>
        <v>7330</v>
      </c>
      <c r="E15" s="280">
        <f t="shared" si="6"/>
        <v>0</v>
      </c>
      <c r="F15" s="280">
        <f t="shared" si="7"/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1144</v>
      </c>
      <c r="CR15" s="280">
        <f t="shared" si="25"/>
        <v>1016</v>
      </c>
      <c r="CS15" s="280">
        <v>0</v>
      </c>
      <c r="CT15" s="280">
        <v>0</v>
      </c>
      <c r="CU15" s="280">
        <v>83</v>
      </c>
      <c r="CV15" s="280">
        <v>933</v>
      </c>
      <c r="CW15" s="280">
        <v>0</v>
      </c>
      <c r="CX15" s="280">
        <v>0</v>
      </c>
      <c r="CY15" s="280">
        <f t="shared" si="26"/>
        <v>128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128</v>
      </c>
      <c r="DF15" s="280">
        <f t="shared" si="27"/>
        <v>5664</v>
      </c>
      <c r="DG15" s="280">
        <f t="shared" si="28"/>
        <v>5664</v>
      </c>
      <c r="DH15" s="280">
        <v>0</v>
      </c>
      <c r="DI15" s="280">
        <v>5664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522</v>
      </c>
      <c r="DV15" s="280">
        <v>505</v>
      </c>
      <c r="DW15" s="280">
        <v>0</v>
      </c>
      <c r="DX15" s="280">
        <v>17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195</v>
      </c>
      <c r="B16" s="283" t="s">
        <v>557</v>
      </c>
      <c r="C16" s="282" t="s">
        <v>585</v>
      </c>
      <c r="D16" s="280">
        <f t="shared" si="5"/>
        <v>6670</v>
      </c>
      <c r="E16" s="280">
        <f t="shared" si="6"/>
        <v>5260</v>
      </c>
      <c r="F16" s="280">
        <f t="shared" si="7"/>
        <v>4549</v>
      </c>
      <c r="G16" s="280">
        <v>0</v>
      </c>
      <c r="H16" s="280">
        <v>4549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711</v>
      </c>
      <c r="N16" s="280">
        <v>0</v>
      </c>
      <c r="O16" s="280">
        <v>711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342</v>
      </c>
      <c r="U16" s="280">
        <f t="shared" si="10"/>
        <v>100</v>
      </c>
      <c r="V16" s="280">
        <v>0</v>
      </c>
      <c r="W16" s="280">
        <v>0</v>
      </c>
      <c r="X16" s="280">
        <v>100</v>
      </c>
      <c r="Y16" s="280">
        <v>0</v>
      </c>
      <c r="Z16" s="280">
        <v>0</v>
      </c>
      <c r="AA16" s="280">
        <v>0</v>
      </c>
      <c r="AB16" s="280">
        <f t="shared" si="11"/>
        <v>242</v>
      </c>
      <c r="AC16" s="280">
        <v>0</v>
      </c>
      <c r="AD16" s="280">
        <v>0</v>
      </c>
      <c r="AE16" s="280">
        <v>41</v>
      </c>
      <c r="AF16" s="280">
        <v>69</v>
      </c>
      <c r="AG16" s="280">
        <v>0</v>
      </c>
      <c r="AH16" s="280">
        <v>132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330</v>
      </c>
      <c r="CR16" s="280">
        <f t="shared" si="25"/>
        <v>260</v>
      </c>
      <c r="CS16" s="280">
        <v>0</v>
      </c>
      <c r="CT16" s="280">
        <v>0</v>
      </c>
      <c r="CU16" s="280">
        <v>0</v>
      </c>
      <c r="CV16" s="280">
        <v>260</v>
      </c>
      <c r="CW16" s="280">
        <v>0</v>
      </c>
      <c r="CX16" s="280">
        <v>0</v>
      </c>
      <c r="CY16" s="280">
        <f t="shared" si="26"/>
        <v>70</v>
      </c>
      <c r="CZ16" s="280">
        <v>0</v>
      </c>
      <c r="DA16" s="280">
        <v>0</v>
      </c>
      <c r="DB16" s="280">
        <v>0</v>
      </c>
      <c r="DC16" s="280">
        <v>70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645</v>
      </c>
      <c r="DV16" s="280">
        <v>500</v>
      </c>
      <c r="DW16" s="280">
        <v>0</v>
      </c>
      <c r="DX16" s="280">
        <v>145</v>
      </c>
      <c r="DY16" s="280">
        <v>0</v>
      </c>
      <c r="DZ16" s="280">
        <f t="shared" si="31"/>
        <v>93</v>
      </c>
      <c r="EA16" s="280">
        <f t="shared" si="32"/>
        <v>26</v>
      </c>
      <c r="EB16" s="280">
        <v>0</v>
      </c>
      <c r="EC16" s="280">
        <v>0</v>
      </c>
      <c r="ED16" s="280">
        <v>0</v>
      </c>
      <c r="EE16" s="280">
        <v>0</v>
      </c>
      <c r="EF16" s="280">
        <v>26</v>
      </c>
      <c r="EG16" s="280">
        <v>0</v>
      </c>
      <c r="EH16" s="280">
        <f t="shared" si="33"/>
        <v>67</v>
      </c>
      <c r="EI16" s="280">
        <v>0</v>
      </c>
      <c r="EJ16" s="280">
        <v>0</v>
      </c>
      <c r="EK16" s="280">
        <v>0</v>
      </c>
      <c r="EL16" s="280">
        <v>0</v>
      </c>
      <c r="EM16" s="280">
        <v>67</v>
      </c>
      <c r="EN16" s="280">
        <v>0</v>
      </c>
    </row>
    <row r="17" spans="1:144" ht="12" customHeight="1">
      <c r="A17" s="282" t="s">
        <v>195</v>
      </c>
      <c r="B17" s="283" t="s">
        <v>558</v>
      </c>
      <c r="C17" s="282" t="s">
        <v>586</v>
      </c>
      <c r="D17" s="280">
        <f t="shared" si="5"/>
        <v>9222</v>
      </c>
      <c r="E17" s="280">
        <f t="shared" si="6"/>
        <v>6690</v>
      </c>
      <c r="F17" s="280">
        <f t="shared" si="7"/>
        <v>6406</v>
      </c>
      <c r="G17" s="280">
        <v>0</v>
      </c>
      <c r="H17" s="280">
        <v>6406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284</v>
      </c>
      <c r="N17" s="280">
        <v>0</v>
      </c>
      <c r="O17" s="280">
        <v>284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1007</v>
      </c>
      <c r="CR17" s="280">
        <f t="shared" si="25"/>
        <v>958</v>
      </c>
      <c r="CS17" s="280">
        <v>0</v>
      </c>
      <c r="CT17" s="280">
        <v>0</v>
      </c>
      <c r="CU17" s="280">
        <v>174</v>
      </c>
      <c r="CV17" s="280">
        <v>640</v>
      </c>
      <c r="CW17" s="280">
        <v>0</v>
      </c>
      <c r="CX17" s="280">
        <v>144</v>
      </c>
      <c r="CY17" s="280">
        <f t="shared" si="26"/>
        <v>49</v>
      </c>
      <c r="CZ17" s="280">
        <v>0</v>
      </c>
      <c r="DA17" s="280">
        <v>0</v>
      </c>
      <c r="DB17" s="280">
        <v>16</v>
      </c>
      <c r="DC17" s="280">
        <v>0</v>
      </c>
      <c r="DD17" s="280">
        <v>0</v>
      </c>
      <c r="DE17" s="280">
        <v>33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1148</v>
      </c>
      <c r="DV17" s="280">
        <v>1148</v>
      </c>
      <c r="DW17" s="280">
        <v>0</v>
      </c>
      <c r="DX17" s="280">
        <v>0</v>
      </c>
      <c r="DY17" s="280">
        <v>0</v>
      </c>
      <c r="DZ17" s="280">
        <f t="shared" si="31"/>
        <v>377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377</v>
      </c>
      <c r="EI17" s="280">
        <v>0</v>
      </c>
      <c r="EJ17" s="280">
        <v>0</v>
      </c>
      <c r="EK17" s="280">
        <v>377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195</v>
      </c>
      <c r="B18" s="283" t="s">
        <v>559</v>
      </c>
      <c r="C18" s="282" t="s">
        <v>587</v>
      </c>
      <c r="D18" s="280">
        <f t="shared" si="5"/>
        <v>8552</v>
      </c>
      <c r="E18" s="280">
        <f t="shared" si="6"/>
        <v>6138</v>
      </c>
      <c r="F18" s="280">
        <f t="shared" si="7"/>
        <v>5875</v>
      </c>
      <c r="G18" s="280">
        <v>0</v>
      </c>
      <c r="H18" s="280">
        <v>5875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263</v>
      </c>
      <c r="N18" s="280">
        <v>0</v>
      </c>
      <c r="O18" s="280">
        <v>94</v>
      </c>
      <c r="P18" s="280">
        <v>0</v>
      </c>
      <c r="Q18" s="280">
        <v>0</v>
      </c>
      <c r="R18" s="280">
        <v>0</v>
      </c>
      <c r="S18" s="280">
        <v>169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1774</v>
      </c>
      <c r="CR18" s="280">
        <f t="shared" si="25"/>
        <v>1618</v>
      </c>
      <c r="CS18" s="280">
        <v>0</v>
      </c>
      <c r="CT18" s="280">
        <v>0</v>
      </c>
      <c r="CU18" s="280">
        <v>1333</v>
      </c>
      <c r="CV18" s="280">
        <v>282</v>
      </c>
      <c r="CW18" s="280">
        <v>3</v>
      </c>
      <c r="CX18" s="280">
        <v>0</v>
      </c>
      <c r="CY18" s="280">
        <f t="shared" si="26"/>
        <v>156</v>
      </c>
      <c r="CZ18" s="280">
        <v>0</v>
      </c>
      <c r="DA18" s="280">
        <v>0</v>
      </c>
      <c r="DB18" s="280">
        <v>8</v>
      </c>
      <c r="DC18" s="280">
        <v>90</v>
      </c>
      <c r="DD18" s="280">
        <v>0</v>
      </c>
      <c r="DE18" s="280">
        <v>58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505</v>
      </c>
      <c r="DV18" s="280">
        <v>505</v>
      </c>
      <c r="DW18" s="280">
        <v>0</v>
      </c>
      <c r="DX18" s="280">
        <v>0</v>
      </c>
      <c r="DY18" s="280">
        <v>0</v>
      </c>
      <c r="DZ18" s="280">
        <f t="shared" si="31"/>
        <v>135</v>
      </c>
      <c r="EA18" s="280">
        <f t="shared" si="32"/>
        <v>9</v>
      </c>
      <c r="EB18" s="280">
        <v>0</v>
      </c>
      <c r="EC18" s="280">
        <v>0</v>
      </c>
      <c r="ED18" s="280">
        <v>9</v>
      </c>
      <c r="EE18" s="280">
        <v>0</v>
      </c>
      <c r="EF18" s="280">
        <v>0</v>
      </c>
      <c r="EG18" s="280">
        <v>0</v>
      </c>
      <c r="EH18" s="280">
        <f t="shared" si="33"/>
        <v>126</v>
      </c>
      <c r="EI18" s="280">
        <v>0</v>
      </c>
      <c r="EJ18" s="280">
        <v>0</v>
      </c>
      <c r="EK18" s="280">
        <v>112</v>
      </c>
      <c r="EL18" s="280">
        <v>0</v>
      </c>
      <c r="EM18" s="280">
        <v>0</v>
      </c>
      <c r="EN18" s="280">
        <v>14</v>
      </c>
    </row>
    <row r="19" spans="1:144" ht="12" customHeight="1">
      <c r="A19" s="282" t="s">
        <v>195</v>
      </c>
      <c r="B19" s="283" t="s">
        <v>560</v>
      </c>
      <c r="C19" s="282" t="s">
        <v>588</v>
      </c>
      <c r="D19" s="280">
        <f t="shared" si="5"/>
        <v>1545</v>
      </c>
      <c r="E19" s="280">
        <f t="shared" si="6"/>
        <v>1003</v>
      </c>
      <c r="F19" s="280">
        <f t="shared" si="7"/>
        <v>1003</v>
      </c>
      <c r="G19" s="280">
        <v>0</v>
      </c>
      <c r="H19" s="280">
        <v>1003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0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235</v>
      </c>
      <c r="DG19" s="280">
        <f t="shared" si="28"/>
        <v>162</v>
      </c>
      <c r="DH19" s="280">
        <v>0</v>
      </c>
      <c r="DI19" s="280">
        <v>0</v>
      </c>
      <c r="DJ19" s="280">
        <v>0</v>
      </c>
      <c r="DK19" s="280">
        <v>162</v>
      </c>
      <c r="DL19" s="280">
        <v>0</v>
      </c>
      <c r="DM19" s="280">
        <v>0</v>
      </c>
      <c r="DN19" s="280">
        <f t="shared" si="29"/>
        <v>73</v>
      </c>
      <c r="DO19" s="280">
        <v>0</v>
      </c>
      <c r="DP19" s="280">
        <v>0</v>
      </c>
      <c r="DQ19" s="280">
        <v>0</v>
      </c>
      <c r="DR19" s="280">
        <v>40</v>
      </c>
      <c r="DS19" s="280">
        <v>0</v>
      </c>
      <c r="DT19" s="280">
        <v>33</v>
      </c>
      <c r="DU19" s="280">
        <f t="shared" si="30"/>
        <v>207</v>
      </c>
      <c r="DV19" s="280">
        <v>207</v>
      </c>
      <c r="DW19" s="280">
        <v>0</v>
      </c>
      <c r="DX19" s="280">
        <v>0</v>
      </c>
      <c r="DY19" s="280">
        <v>0</v>
      </c>
      <c r="DZ19" s="280">
        <f t="shared" si="31"/>
        <v>100</v>
      </c>
      <c r="EA19" s="280">
        <f t="shared" si="32"/>
        <v>75</v>
      </c>
      <c r="EB19" s="280">
        <v>0</v>
      </c>
      <c r="EC19" s="280">
        <v>0</v>
      </c>
      <c r="ED19" s="280">
        <v>75</v>
      </c>
      <c r="EE19" s="280">
        <v>0</v>
      </c>
      <c r="EF19" s="280">
        <v>0</v>
      </c>
      <c r="EG19" s="280">
        <v>0</v>
      </c>
      <c r="EH19" s="280">
        <f t="shared" si="33"/>
        <v>25</v>
      </c>
      <c r="EI19" s="280">
        <v>0</v>
      </c>
      <c r="EJ19" s="280">
        <v>0</v>
      </c>
      <c r="EK19" s="280">
        <v>25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195</v>
      </c>
      <c r="B20" s="283" t="s">
        <v>561</v>
      </c>
      <c r="C20" s="282" t="s">
        <v>589</v>
      </c>
      <c r="D20" s="280">
        <f t="shared" si="5"/>
        <v>1330</v>
      </c>
      <c r="E20" s="280">
        <f t="shared" si="6"/>
        <v>721</v>
      </c>
      <c r="F20" s="280">
        <f t="shared" si="7"/>
        <v>721</v>
      </c>
      <c r="G20" s="280">
        <v>0</v>
      </c>
      <c r="H20" s="280">
        <v>721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350</v>
      </c>
      <c r="CR20" s="280">
        <f t="shared" si="25"/>
        <v>331</v>
      </c>
      <c r="CS20" s="280">
        <v>0</v>
      </c>
      <c r="CT20" s="280">
        <v>0</v>
      </c>
      <c r="CU20" s="280">
        <v>0</v>
      </c>
      <c r="CV20" s="280">
        <v>331</v>
      </c>
      <c r="CW20" s="280">
        <v>0</v>
      </c>
      <c r="CX20" s="280">
        <v>0</v>
      </c>
      <c r="CY20" s="280">
        <f t="shared" si="26"/>
        <v>19</v>
      </c>
      <c r="CZ20" s="280">
        <v>0</v>
      </c>
      <c r="DA20" s="280">
        <v>0</v>
      </c>
      <c r="DB20" s="280">
        <v>0</v>
      </c>
      <c r="DC20" s="280">
        <v>4</v>
      </c>
      <c r="DD20" s="280">
        <v>0</v>
      </c>
      <c r="DE20" s="280">
        <v>15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259</v>
      </c>
      <c r="EA20" s="280">
        <f t="shared" si="32"/>
        <v>254</v>
      </c>
      <c r="EB20" s="280">
        <v>0</v>
      </c>
      <c r="EC20" s="280">
        <v>0</v>
      </c>
      <c r="ED20" s="280">
        <v>118</v>
      </c>
      <c r="EE20" s="280">
        <v>0</v>
      </c>
      <c r="EF20" s="280">
        <v>0</v>
      </c>
      <c r="EG20" s="280">
        <v>136</v>
      </c>
      <c r="EH20" s="280">
        <f t="shared" si="33"/>
        <v>5</v>
      </c>
      <c r="EI20" s="280">
        <v>0</v>
      </c>
      <c r="EJ20" s="280">
        <v>0</v>
      </c>
      <c r="EK20" s="280">
        <v>5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195</v>
      </c>
      <c r="B21" s="283" t="s">
        <v>562</v>
      </c>
      <c r="C21" s="282" t="s">
        <v>590</v>
      </c>
      <c r="D21" s="280">
        <f t="shared" si="5"/>
        <v>7208</v>
      </c>
      <c r="E21" s="280">
        <f t="shared" si="6"/>
        <v>3766</v>
      </c>
      <c r="F21" s="280">
        <f t="shared" si="7"/>
        <v>3213</v>
      </c>
      <c r="G21" s="280">
        <v>0</v>
      </c>
      <c r="H21" s="280">
        <v>3213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553</v>
      </c>
      <c r="N21" s="280">
        <v>0</v>
      </c>
      <c r="O21" s="280">
        <v>553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110</v>
      </c>
      <c r="U21" s="280">
        <f t="shared" si="10"/>
        <v>7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7</v>
      </c>
      <c r="AB21" s="280">
        <f t="shared" si="11"/>
        <v>103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103</v>
      </c>
      <c r="AI21" s="280">
        <f t="shared" si="12"/>
        <v>1440</v>
      </c>
      <c r="AJ21" s="280">
        <f t="shared" si="13"/>
        <v>1440</v>
      </c>
      <c r="AK21" s="280">
        <v>0</v>
      </c>
      <c r="AL21" s="280">
        <v>0</v>
      </c>
      <c r="AM21" s="280">
        <v>0</v>
      </c>
      <c r="AN21" s="280">
        <v>1440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600</v>
      </c>
      <c r="CR21" s="280">
        <f t="shared" si="25"/>
        <v>597</v>
      </c>
      <c r="CS21" s="280">
        <v>0</v>
      </c>
      <c r="CT21" s="280">
        <v>0</v>
      </c>
      <c r="CU21" s="280">
        <v>0</v>
      </c>
      <c r="CV21" s="280">
        <v>597</v>
      </c>
      <c r="CW21" s="280">
        <v>0</v>
      </c>
      <c r="CX21" s="280">
        <v>0</v>
      </c>
      <c r="CY21" s="280">
        <f t="shared" si="26"/>
        <v>3</v>
      </c>
      <c r="CZ21" s="280">
        <v>0</v>
      </c>
      <c r="DA21" s="280">
        <v>0</v>
      </c>
      <c r="DB21" s="280">
        <v>0</v>
      </c>
      <c r="DC21" s="280">
        <v>3</v>
      </c>
      <c r="DD21" s="280">
        <v>0</v>
      </c>
      <c r="DE21" s="280">
        <v>0</v>
      </c>
      <c r="DF21" s="280">
        <f t="shared" si="27"/>
        <v>177</v>
      </c>
      <c r="DG21" s="280">
        <f t="shared" si="28"/>
        <v>147</v>
      </c>
      <c r="DH21" s="280">
        <v>0</v>
      </c>
      <c r="DI21" s="280">
        <v>0</v>
      </c>
      <c r="DJ21" s="280">
        <v>147</v>
      </c>
      <c r="DK21" s="280">
        <v>0</v>
      </c>
      <c r="DL21" s="280">
        <v>0</v>
      </c>
      <c r="DM21" s="280">
        <v>0</v>
      </c>
      <c r="DN21" s="280">
        <f t="shared" si="29"/>
        <v>30</v>
      </c>
      <c r="DO21" s="280">
        <v>0</v>
      </c>
      <c r="DP21" s="280">
        <v>0</v>
      </c>
      <c r="DQ21" s="280">
        <v>30</v>
      </c>
      <c r="DR21" s="280">
        <v>0</v>
      </c>
      <c r="DS21" s="280">
        <v>0</v>
      </c>
      <c r="DT21" s="280">
        <v>0</v>
      </c>
      <c r="DU21" s="280">
        <f t="shared" si="30"/>
        <v>1011</v>
      </c>
      <c r="DV21" s="280">
        <v>1011</v>
      </c>
      <c r="DW21" s="280">
        <v>0</v>
      </c>
      <c r="DX21" s="280">
        <v>0</v>
      </c>
      <c r="DY21" s="280">
        <v>0</v>
      </c>
      <c r="DZ21" s="280">
        <f t="shared" si="31"/>
        <v>104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104</v>
      </c>
      <c r="EI21" s="280">
        <v>0</v>
      </c>
      <c r="EJ21" s="280">
        <v>0</v>
      </c>
      <c r="EK21" s="280">
        <v>104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195</v>
      </c>
      <c r="B22" s="283" t="s">
        <v>563</v>
      </c>
      <c r="C22" s="282" t="s">
        <v>591</v>
      </c>
      <c r="D22" s="280">
        <f t="shared" si="5"/>
        <v>1868</v>
      </c>
      <c r="E22" s="280">
        <f t="shared" si="6"/>
        <v>925</v>
      </c>
      <c r="F22" s="280">
        <f t="shared" si="7"/>
        <v>727</v>
      </c>
      <c r="G22" s="280">
        <v>0</v>
      </c>
      <c r="H22" s="280">
        <v>726</v>
      </c>
      <c r="I22" s="280">
        <v>0</v>
      </c>
      <c r="J22" s="280">
        <v>0</v>
      </c>
      <c r="K22" s="280">
        <v>0</v>
      </c>
      <c r="L22" s="280">
        <v>1</v>
      </c>
      <c r="M22" s="280">
        <f t="shared" si="8"/>
        <v>198</v>
      </c>
      <c r="N22" s="280">
        <v>0</v>
      </c>
      <c r="O22" s="280">
        <v>144</v>
      </c>
      <c r="P22" s="280">
        <v>0</v>
      </c>
      <c r="Q22" s="280">
        <v>0</v>
      </c>
      <c r="R22" s="280">
        <v>0</v>
      </c>
      <c r="S22" s="280">
        <v>54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447</v>
      </c>
      <c r="AJ22" s="280">
        <f t="shared" si="13"/>
        <v>376</v>
      </c>
      <c r="AK22" s="280">
        <v>0</v>
      </c>
      <c r="AL22" s="280">
        <v>0</v>
      </c>
      <c r="AM22" s="280">
        <v>0</v>
      </c>
      <c r="AN22" s="280">
        <v>376</v>
      </c>
      <c r="AO22" s="280">
        <v>0</v>
      </c>
      <c r="AP22" s="280">
        <v>0</v>
      </c>
      <c r="AQ22" s="280">
        <f t="shared" si="14"/>
        <v>71</v>
      </c>
      <c r="AR22" s="280">
        <v>0</v>
      </c>
      <c r="AS22" s="280">
        <v>0</v>
      </c>
      <c r="AT22" s="280">
        <v>0</v>
      </c>
      <c r="AU22" s="280">
        <v>71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262</v>
      </c>
      <c r="CR22" s="280">
        <f t="shared" si="25"/>
        <v>221</v>
      </c>
      <c r="CS22" s="280">
        <v>0</v>
      </c>
      <c r="CT22" s="280">
        <v>0</v>
      </c>
      <c r="CU22" s="280">
        <v>35</v>
      </c>
      <c r="CV22" s="280">
        <v>185</v>
      </c>
      <c r="CW22" s="280">
        <v>0</v>
      </c>
      <c r="CX22" s="280">
        <v>1</v>
      </c>
      <c r="CY22" s="280">
        <f t="shared" si="26"/>
        <v>41</v>
      </c>
      <c r="CZ22" s="280">
        <v>0</v>
      </c>
      <c r="DA22" s="280">
        <v>0</v>
      </c>
      <c r="DB22" s="280">
        <v>21</v>
      </c>
      <c r="DC22" s="280">
        <v>6</v>
      </c>
      <c r="DD22" s="280">
        <v>0</v>
      </c>
      <c r="DE22" s="280">
        <v>14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231</v>
      </c>
      <c r="DV22" s="280">
        <v>230</v>
      </c>
      <c r="DW22" s="280">
        <v>0</v>
      </c>
      <c r="DX22" s="280">
        <v>1</v>
      </c>
      <c r="DY22" s="280">
        <v>0</v>
      </c>
      <c r="DZ22" s="280">
        <f t="shared" si="31"/>
        <v>3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3</v>
      </c>
      <c r="EI22" s="280">
        <v>0</v>
      </c>
      <c r="EJ22" s="280">
        <v>0</v>
      </c>
      <c r="EK22" s="280">
        <v>3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195</v>
      </c>
      <c r="B23" s="283" t="s">
        <v>564</v>
      </c>
      <c r="C23" s="282" t="s">
        <v>592</v>
      </c>
      <c r="D23" s="280">
        <f t="shared" si="5"/>
        <v>6681</v>
      </c>
      <c r="E23" s="280">
        <f t="shared" si="6"/>
        <v>0</v>
      </c>
      <c r="F23" s="280">
        <f t="shared" si="7"/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482</v>
      </c>
      <c r="CR23" s="280">
        <f t="shared" si="25"/>
        <v>482</v>
      </c>
      <c r="CS23" s="280">
        <v>0</v>
      </c>
      <c r="CT23" s="280">
        <v>0</v>
      </c>
      <c r="CU23" s="280">
        <v>49</v>
      </c>
      <c r="CV23" s="280">
        <v>433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5584</v>
      </c>
      <c r="DG23" s="280">
        <f t="shared" si="28"/>
        <v>5584</v>
      </c>
      <c r="DH23" s="280">
        <v>0</v>
      </c>
      <c r="DI23" s="280">
        <v>5461</v>
      </c>
      <c r="DJ23" s="280">
        <v>0</v>
      </c>
      <c r="DK23" s="280">
        <v>0</v>
      </c>
      <c r="DL23" s="280">
        <v>5</v>
      </c>
      <c r="DM23" s="280">
        <v>118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615</v>
      </c>
      <c r="DV23" s="280">
        <v>615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195</v>
      </c>
      <c r="B24" s="283" t="s">
        <v>565</v>
      </c>
      <c r="C24" s="282" t="s">
        <v>593</v>
      </c>
      <c r="D24" s="280">
        <f t="shared" si="5"/>
        <v>4803</v>
      </c>
      <c r="E24" s="280">
        <f t="shared" si="6"/>
        <v>0</v>
      </c>
      <c r="F24" s="280">
        <f t="shared" si="7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4803</v>
      </c>
      <c r="DG24" s="280">
        <f t="shared" si="28"/>
        <v>4803</v>
      </c>
      <c r="DH24" s="280">
        <v>0</v>
      </c>
      <c r="DI24" s="280">
        <v>4079</v>
      </c>
      <c r="DJ24" s="280">
        <v>63</v>
      </c>
      <c r="DK24" s="280">
        <v>513</v>
      </c>
      <c r="DL24" s="280">
        <v>3</v>
      </c>
      <c r="DM24" s="280">
        <v>145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195</v>
      </c>
      <c r="B25" s="283" t="s">
        <v>566</v>
      </c>
      <c r="C25" s="282" t="s">
        <v>594</v>
      </c>
      <c r="D25" s="280">
        <f t="shared" si="5"/>
        <v>239</v>
      </c>
      <c r="E25" s="280">
        <f t="shared" si="6"/>
        <v>177</v>
      </c>
      <c r="F25" s="280">
        <f t="shared" si="7"/>
        <v>177</v>
      </c>
      <c r="G25" s="280">
        <v>0</v>
      </c>
      <c r="H25" s="280">
        <v>174</v>
      </c>
      <c r="I25" s="280">
        <v>3</v>
      </c>
      <c r="J25" s="280">
        <v>0</v>
      </c>
      <c r="K25" s="280">
        <v>0</v>
      </c>
      <c r="L25" s="280">
        <v>0</v>
      </c>
      <c r="M25" s="280">
        <f t="shared" si="8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30</v>
      </c>
      <c r="CR25" s="280">
        <f t="shared" si="25"/>
        <v>30</v>
      </c>
      <c r="CS25" s="280">
        <v>0</v>
      </c>
      <c r="CT25" s="280">
        <v>0</v>
      </c>
      <c r="CU25" s="280">
        <v>0</v>
      </c>
      <c r="CV25" s="280">
        <v>30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32</v>
      </c>
      <c r="DV25" s="280">
        <v>32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195</v>
      </c>
      <c r="B26" s="283" t="s">
        <v>567</v>
      </c>
      <c r="C26" s="282" t="s">
        <v>595</v>
      </c>
      <c r="D26" s="280">
        <f t="shared" si="5"/>
        <v>923</v>
      </c>
      <c r="E26" s="280">
        <f t="shared" si="6"/>
        <v>866</v>
      </c>
      <c r="F26" s="280">
        <f t="shared" si="7"/>
        <v>866</v>
      </c>
      <c r="G26" s="280">
        <v>0</v>
      </c>
      <c r="H26" s="280">
        <v>866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57</v>
      </c>
      <c r="CR26" s="280">
        <f t="shared" si="25"/>
        <v>57</v>
      </c>
      <c r="CS26" s="280">
        <v>0</v>
      </c>
      <c r="CT26" s="280">
        <v>0</v>
      </c>
      <c r="CU26" s="280">
        <v>14</v>
      </c>
      <c r="CV26" s="280">
        <v>0</v>
      </c>
      <c r="CW26" s="280">
        <v>0</v>
      </c>
      <c r="CX26" s="280">
        <v>43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195</v>
      </c>
      <c r="B27" s="283" t="s">
        <v>568</v>
      </c>
      <c r="C27" s="282" t="s">
        <v>596</v>
      </c>
      <c r="D27" s="280">
        <f t="shared" si="5"/>
        <v>3813</v>
      </c>
      <c r="E27" s="280">
        <f t="shared" si="6"/>
        <v>4</v>
      </c>
      <c r="F27" s="280">
        <f t="shared" si="7"/>
        <v>4</v>
      </c>
      <c r="G27" s="280">
        <v>4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370</v>
      </c>
      <c r="CR27" s="280">
        <f t="shared" si="25"/>
        <v>344</v>
      </c>
      <c r="CS27" s="280">
        <v>0</v>
      </c>
      <c r="CT27" s="280">
        <v>0</v>
      </c>
      <c r="CU27" s="280">
        <v>38</v>
      </c>
      <c r="CV27" s="280">
        <v>306</v>
      </c>
      <c r="CW27" s="280">
        <v>0</v>
      </c>
      <c r="CX27" s="280">
        <v>0</v>
      </c>
      <c r="CY27" s="280">
        <f t="shared" si="26"/>
        <v>26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26</v>
      </c>
      <c r="DF27" s="280">
        <f t="shared" si="27"/>
        <v>3093</v>
      </c>
      <c r="DG27" s="280">
        <f t="shared" si="28"/>
        <v>3093</v>
      </c>
      <c r="DH27" s="280">
        <v>0</v>
      </c>
      <c r="DI27" s="280">
        <v>3093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346</v>
      </c>
      <c r="DV27" s="280">
        <v>333</v>
      </c>
      <c r="DW27" s="280">
        <v>0</v>
      </c>
      <c r="DX27" s="280">
        <v>13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195</v>
      </c>
      <c r="B28" s="283" t="s">
        <v>569</v>
      </c>
      <c r="C28" s="282" t="s">
        <v>597</v>
      </c>
      <c r="D28" s="280">
        <f t="shared" si="5"/>
        <v>1760</v>
      </c>
      <c r="E28" s="280">
        <f t="shared" si="6"/>
        <v>1221</v>
      </c>
      <c r="F28" s="280">
        <f t="shared" si="7"/>
        <v>1221</v>
      </c>
      <c r="G28" s="280">
        <v>0</v>
      </c>
      <c r="H28" s="280">
        <v>1221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0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263</v>
      </c>
      <c r="CR28" s="280">
        <f t="shared" si="25"/>
        <v>263</v>
      </c>
      <c r="CS28" s="280">
        <v>0</v>
      </c>
      <c r="CT28" s="280">
        <v>0</v>
      </c>
      <c r="CU28" s="280">
        <v>23</v>
      </c>
      <c r="CV28" s="280">
        <v>216</v>
      </c>
      <c r="CW28" s="280">
        <v>0</v>
      </c>
      <c r="CX28" s="280">
        <v>24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19</v>
      </c>
      <c r="DG28" s="280">
        <f t="shared" si="28"/>
        <v>19</v>
      </c>
      <c r="DH28" s="280">
        <v>0</v>
      </c>
      <c r="DI28" s="280">
        <v>0</v>
      </c>
      <c r="DJ28" s="280">
        <v>5</v>
      </c>
      <c r="DK28" s="280">
        <v>8</v>
      </c>
      <c r="DL28" s="280">
        <v>0</v>
      </c>
      <c r="DM28" s="280">
        <v>6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257</v>
      </c>
      <c r="DV28" s="280">
        <v>257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195</v>
      </c>
      <c r="B29" s="283" t="s">
        <v>570</v>
      </c>
      <c r="C29" s="282" t="s">
        <v>598</v>
      </c>
      <c r="D29" s="280">
        <f t="shared" si="5"/>
        <v>8703</v>
      </c>
      <c r="E29" s="280">
        <f t="shared" si="6"/>
        <v>5997</v>
      </c>
      <c r="F29" s="280">
        <f t="shared" si="7"/>
        <v>4243</v>
      </c>
      <c r="G29" s="280">
        <v>0</v>
      </c>
      <c r="H29" s="280">
        <v>4243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1754</v>
      </c>
      <c r="N29" s="280">
        <v>0</v>
      </c>
      <c r="O29" s="280">
        <v>1754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2062</v>
      </c>
      <c r="U29" s="280">
        <f t="shared" si="10"/>
        <v>45</v>
      </c>
      <c r="V29" s="280">
        <v>0</v>
      </c>
      <c r="W29" s="280">
        <v>0</v>
      </c>
      <c r="X29" s="280">
        <v>45</v>
      </c>
      <c r="Y29" s="280">
        <v>0</v>
      </c>
      <c r="Z29" s="280">
        <v>0</v>
      </c>
      <c r="AA29" s="280">
        <v>0</v>
      </c>
      <c r="AB29" s="280">
        <f t="shared" si="11"/>
        <v>2017</v>
      </c>
      <c r="AC29" s="280">
        <v>0</v>
      </c>
      <c r="AD29" s="280">
        <v>0</v>
      </c>
      <c r="AE29" s="280">
        <v>2017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644</v>
      </c>
      <c r="DG29" s="280">
        <f t="shared" si="28"/>
        <v>149</v>
      </c>
      <c r="DH29" s="280">
        <v>0</v>
      </c>
      <c r="DI29" s="280">
        <v>0</v>
      </c>
      <c r="DJ29" s="280">
        <v>0</v>
      </c>
      <c r="DK29" s="280">
        <v>149</v>
      </c>
      <c r="DL29" s="280">
        <v>0</v>
      </c>
      <c r="DM29" s="280">
        <v>0</v>
      </c>
      <c r="DN29" s="280">
        <f t="shared" si="29"/>
        <v>495</v>
      </c>
      <c r="DO29" s="280">
        <v>0</v>
      </c>
      <c r="DP29" s="280">
        <v>0</v>
      </c>
      <c r="DQ29" s="280">
        <v>0</v>
      </c>
      <c r="DR29" s="280">
        <v>495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195</v>
      </c>
      <c r="B30" s="283" t="s">
        <v>571</v>
      </c>
      <c r="C30" s="282" t="s">
        <v>599</v>
      </c>
      <c r="D30" s="280">
        <f t="shared" si="5"/>
        <v>329</v>
      </c>
      <c r="E30" s="280">
        <f t="shared" si="6"/>
        <v>197</v>
      </c>
      <c r="F30" s="280">
        <f t="shared" si="7"/>
        <v>197</v>
      </c>
      <c r="G30" s="280">
        <v>0</v>
      </c>
      <c r="H30" s="280">
        <v>197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17</v>
      </c>
      <c r="U30" s="280">
        <f t="shared" si="10"/>
        <v>17</v>
      </c>
      <c r="V30" s="280">
        <v>0</v>
      </c>
      <c r="W30" s="280">
        <v>0</v>
      </c>
      <c r="X30" s="280">
        <v>17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115</v>
      </c>
      <c r="DV30" s="280">
        <v>106</v>
      </c>
      <c r="DW30" s="280">
        <v>9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195</v>
      </c>
      <c r="B31" s="283" t="s">
        <v>572</v>
      </c>
      <c r="C31" s="282" t="s">
        <v>600</v>
      </c>
      <c r="D31" s="280">
        <f t="shared" si="5"/>
        <v>558</v>
      </c>
      <c r="E31" s="280">
        <f t="shared" si="6"/>
        <v>361</v>
      </c>
      <c r="F31" s="280">
        <f t="shared" si="7"/>
        <v>355</v>
      </c>
      <c r="G31" s="280">
        <v>0</v>
      </c>
      <c r="H31" s="280">
        <v>355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6</v>
      </c>
      <c r="N31" s="280">
        <v>0</v>
      </c>
      <c r="O31" s="280">
        <v>6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26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26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26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171</v>
      </c>
      <c r="CR31" s="280">
        <f t="shared" si="25"/>
        <v>119</v>
      </c>
      <c r="CS31" s="280">
        <v>0</v>
      </c>
      <c r="CT31" s="280">
        <v>0</v>
      </c>
      <c r="CU31" s="280">
        <v>33</v>
      </c>
      <c r="CV31" s="280">
        <v>80</v>
      </c>
      <c r="CW31" s="280">
        <v>6</v>
      </c>
      <c r="CX31" s="280">
        <v>0</v>
      </c>
      <c r="CY31" s="280">
        <f t="shared" si="26"/>
        <v>52</v>
      </c>
      <c r="CZ31" s="280">
        <v>0</v>
      </c>
      <c r="DA31" s="280">
        <v>0</v>
      </c>
      <c r="DB31" s="280">
        <v>3</v>
      </c>
      <c r="DC31" s="280">
        <v>31</v>
      </c>
      <c r="DD31" s="280">
        <v>0</v>
      </c>
      <c r="DE31" s="280">
        <v>18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195</v>
      </c>
      <c r="B32" s="283" t="s">
        <v>573</v>
      </c>
      <c r="C32" s="282" t="s">
        <v>601</v>
      </c>
      <c r="D32" s="280">
        <f t="shared" si="5"/>
        <v>1435</v>
      </c>
      <c r="E32" s="280">
        <f t="shared" si="6"/>
        <v>824</v>
      </c>
      <c r="F32" s="280">
        <f t="shared" si="7"/>
        <v>824</v>
      </c>
      <c r="G32" s="280">
        <v>0</v>
      </c>
      <c r="H32" s="280">
        <v>824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166</v>
      </c>
      <c r="U32" s="280">
        <f t="shared" si="10"/>
        <v>114</v>
      </c>
      <c r="V32" s="280">
        <v>0</v>
      </c>
      <c r="W32" s="280">
        <v>0</v>
      </c>
      <c r="X32" s="280">
        <v>45</v>
      </c>
      <c r="Y32" s="280">
        <v>0</v>
      </c>
      <c r="Z32" s="280">
        <v>0</v>
      </c>
      <c r="AA32" s="280">
        <v>69</v>
      </c>
      <c r="AB32" s="280">
        <f t="shared" si="11"/>
        <v>52</v>
      </c>
      <c r="AC32" s="280">
        <v>0</v>
      </c>
      <c r="AD32" s="280">
        <v>0</v>
      </c>
      <c r="AE32" s="280">
        <v>12</v>
      </c>
      <c r="AF32" s="280">
        <v>0</v>
      </c>
      <c r="AG32" s="280">
        <v>0</v>
      </c>
      <c r="AH32" s="280">
        <v>40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445</v>
      </c>
      <c r="CR32" s="280">
        <f t="shared" si="25"/>
        <v>427</v>
      </c>
      <c r="CS32" s="280">
        <v>0</v>
      </c>
      <c r="CT32" s="280">
        <v>0</v>
      </c>
      <c r="CU32" s="280">
        <v>0</v>
      </c>
      <c r="CV32" s="280">
        <v>427</v>
      </c>
      <c r="CW32" s="280">
        <v>0</v>
      </c>
      <c r="CX32" s="280">
        <v>0</v>
      </c>
      <c r="CY32" s="280">
        <f t="shared" si="26"/>
        <v>18</v>
      </c>
      <c r="CZ32" s="280">
        <v>0</v>
      </c>
      <c r="DA32" s="280">
        <v>0</v>
      </c>
      <c r="DB32" s="280">
        <v>0</v>
      </c>
      <c r="DC32" s="280">
        <v>18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195</v>
      </c>
      <c r="B33" s="283" t="s">
        <v>574</v>
      </c>
      <c r="C33" s="282" t="s">
        <v>602</v>
      </c>
      <c r="D33" s="280">
        <f t="shared" si="5"/>
        <v>3810</v>
      </c>
      <c r="E33" s="280">
        <f t="shared" si="6"/>
        <v>0</v>
      </c>
      <c r="F33" s="280">
        <f t="shared" si="7"/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814</v>
      </c>
      <c r="CR33" s="280">
        <f t="shared" si="25"/>
        <v>518</v>
      </c>
      <c r="CS33" s="280">
        <v>0</v>
      </c>
      <c r="CT33" s="280">
        <v>0</v>
      </c>
      <c r="CU33" s="280">
        <v>43</v>
      </c>
      <c r="CV33" s="280">
        <v>475</v>
      </c>
      <c r="CW33" s="280">
        <v>0</v>
      </c>
      <c r="CX33" s="280">
        <v>0</v>
      </c>
      <c r="CY33" s="280">
        <f t="shared" si="26"/>
        <v>296</v>
      </c>
      <c r="CZ33" s="280">
        <v>0</v>
      </c>
      <c r="DA33" s="280">
        <v>0</v>
      </c>
      <c r="DB33" s="280">
        <v>18</v>
      </c>
      <c r="DC33" s="280">
        <v>278</v>
      </c>
      <c r="DD33" s="280">
        <v>0</v>
      </c>
      <c r="DE33" s="280">
        <v>0</v>
      </c>
      <c r="DF33" s="280">
        <f t="shared" si="27"/>
        <v>2996</v>
      </c>
      <c r="DG33" s="280">
        <f t="shared" si="28"/>
        <v>2471</v>
      </c>
      <c r="DH33" s="280">
        <v>0</v>
      </c>
      <c r="DI33" s="280">
        <v>2435</v>
      </c>
      <c r="DJ33" s="280">
        <v>36</v>
      </c>
      <c r="DK33" s="280">
        <v>0</v>
      </c>
      <c r="DL33" s="280">
        <v>0</v>
      </c>
      <c r="DM33" s="280">
        <v>0</v>
      </c>
      <c r="DN33" s="280">
        <f t="shared" si="29"/>
        <v>525</v>
      </c>
      <c r="DO33" s="280">
        <v>0</v>
      </c>
      <c r="DP33" s="280">
        <v>508</v>
      </c>
      <c r="DQ33" s="280">
        <v>17</v>
      </c>
      <c r="DR33" s="280">
        <v>0</v>
      </c>
      <c r="DS33" s="280">
        <v>0</v>
      </c>
      <c r="DT33" s="280">
        <v>0</v>
      </c>
      <c r="DU33" s="280">
        <f t="shared" si="30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195</v>
      </c>
      <c r="B34" s="283" t="s">
        <v>575</v>
      </c>
      <c r="C34" s="282" t="s">
        <v>603</v>
      </c>
      <c r="D34" s="280">
        <f t="shared" si="5"/>
        <v>836</v>
      </c>
      <c r="E34" s="280">
        <f t="shared" si="6"/>
        <v>0</v>
      </c>
      <c r="F34" s="280">
        <f t="shared" si="7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195</v>
      </c>
      <c r="CR34" s="280">
        <f t="shared" si="25"/>
        <v>167</v>
      </c>
      <c r="CS34" s="280">
        <v>0</v>
      </c>
      <c r="CT34" s="280">
        <v>0</v>
      </c>
      <c r="CU34" s="280">
        <v>10</v>
      </c>
      <c r="CV34" s="280">
        <v>157</v>
      </c>
      <c r="CW34" s="280">
        <v>0</v>
      </c>
      <c r="CX34" s="280">
        <v>0</v>
      </c>
      <c r="CY34" s="280">
        <f t="shared" si="26"/>
        <v>28</v>
      </c>
      <c r="CZ34" s="280">
        <v>0</v>
      </c>
      <c r="DA34" s="280">
        <v>0</v>
      </c>
      <c r="DB34" s="280">
        <v>2</v>
      </c>
      <c r="DC34" s="280">
        <v>26</v>
      </c>
      <c r="DD34" s="280">
        <v>0</v>
      </c>
      <c r="DE34" s="280">
        <v>0</v>
      </c>
      <c r="DF34" s="280">
        <f t="shared" si="27"/>
        <v>641</v>
      </c>
      <c r="DG34" s="280">
        <f t="shared" si="28"/>
        <v>598</v>
      </c>
      <c r="DH34" s="280">
        <v>0</v>
      </c>
      <c r="DI34" s="280">
        <v>588</v>
      </c>
      <c r="DJ34" s="280">
        <v>10</v>
      </c>
      <c r="DK34" s="280">
        <v>0</v>
      </c>
      <c r="DL34" s="280">
        <v>0</v>
      </c>
      <c r="DM34" s="280">
        <v>0</v>
      </c>
      <c r="DN34" s="280">
        <f t="shared" si="29"/>
        <v>43</v>
      </c>
      <c r="DO34" s="280">
        <v>0</v>
      </c>
      <c r="DP34" s="280">
        <v>41</v>
      </c>
      <c r="DQ34" s="280">
        <v>2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195</v>
      </c>
      <c r="B35" s="283" t="s">
        <v>576</v>
      </c>
      <c r="C35" s="282" t="s">
        <v>604</v>
      </c>
      <c r="D35" s="280">
        <f t="shared" si="5"/>
        <v>822</v>
      </c>
      <c r="E35" s="280">
        <f t="shared" si="6"/>
        <v>0</v>
      </c>
      <c r="F35" s="280">
        <f t="shared" si="7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171</v>
      </c>
      <c r="CR35" s="280">
        <f t="shared" si="25"/>
        <v>149</v>
      </c>
      <c r="CS35" s="280">
        <v>0</v>
      </c>
      <c r="CT35" s="280">
        <v>0</v>
      </c>
      <c r="CU35" s="280">
        <v>10</v>
      </c>
      <c r="CV35" s="280">
        <v>139</v>
      </c>
      <c r="CW35" s="280">
        <v>0</v>
      </c>
      <c r="CX35" s="280">
        <v>0</v>
      </c>
      <c r="CY35" s="280">
        <f t="shared" si="26"/>
        <v>22</v>
      </c>
      <c r="CZ35" s="280">
        <v>0</v>
      </c>
      <c r="DA35" s="280">
        <v>0</v>
      </c>
      <c r="DB35" s="280">
        <v>1</v>
      </c>
      <c r="DC35" s="280">
        <v>21</v>
      </c>
      <c r="DD35" s="280">
        <v>0</v>
      </c>
      <c r="DE35" s="280">
        <v>0</v>
      </c>
      <c r="DF35" s="280">
        <f t="shared" si="27"/>
        <v>651</v>
      </c>
      <c r="DG35" s="280">
        <f t="shared" si="28"/>
        <v>637</v>
      </c>
      <c r="DH35" s="280">
        <v>0</v>
      </c>
      <c r="DI35" s="280">
        <v>626</v>
      </c>
      <c r="DJ35" s="280">
        <v>11</v>
      </c>
      <c r="DK35" s="280">
        <v>0</v>
      </c>
      <c r="DL35" s="280">
        <v>0</v>
      </c>
      <c r="DM35" s="280">
        <v>0</v>
      </c>
      <c r="DN35" s="280">
        <f t="shared" si="29"/>
        <v>14</v>
      </c>
      <c r="DO35" s="280">
        <v>0</v>
      </c>
      <c r="DP35" s="280">
        <v>13</v>
      </c>
      <c r="DQ35" s="280">
        <v>1</v>
      </c>
      <c r="DR35" s="280">
        <v>0</v>
      </c>
      <c r="DS35" s="280">
        <v>0</v>
      </c>
      <c r="DT35" s="280">
        <v>0</v>
      </c>
      <c r="DU35" s="280">
        <f t="shared" si="30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AJ7">SUM(D8:D35)</f>
        <v>426093</v>
      </c>
      <c r="E7" s="280">
        <f t="shared" si="0"/>
        <v>301342</v>
      </c>
      <c r="F7" s="280">
        <f t="shared" si="0"/>
        <v>77865</v>
      </c>
      <c r="G7" s="280">
        <f t="shared" si="0"/>
        <v>10159</v>
      </c>
      <c r="H7" s="280">
        <f t="shared" si="0"/>
        <v>4842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49091</v>
      </c>
      <c r="M7" s="280">
        <f t="shared" si="0"/>
        <v>13773</v>
      </c>
      <c r="N7" s="280">
        <f t="shared" si="0"/>
        <v>3311</v>
      </c>
      <c r="O7" s="280">
        <f t="shared" si="0"/>
        <v>43575</v>
      </c>
      <c r="P7" s="280">
        <f t="shared" si="0"/>
        <v>321612</v>
      </c>
      <c r="Q7" s="280">
        <f t="shared" si="0"/>
        <v>301342</v>
      </c>
      <c r="R7" s="280">
        <f t="shared" si="0"/>
        <v>20270</v>
      </c>
      <c r="S7" s="280">
        <f t="shared" si="0"/>
        <v>3739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3563</v>
      </c>
      <c r="Y7" s="280">
        <f t="shared" si="0"/>
        <v>12968</v>
      </c>
      <c r="Z7" s="280">
        <f t="shared" si="0"/>
        <v>54554</v>
      </c>
      <c r="AA7" s="280">
        <f t="shared" si="0"/>
        <v>3311</v>
      </c>
      <c r="AB7" s="280">
        <f t="shared" si="0"/>
        <v>35862</v>
      </c>
      <c r="AC7" s="280">
        <f t="shared" si="0"/>
        <v>15381</v>
      </c>
      <c r="AD7" s="280">
        <f t="shared" si="0"/>
        <v>2909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11844</v>
      </c>
      <c r="AJ7" s="280">
        <f t="shared" si="0"/>
        <v>628</v>
      </c>
    </row>
    <row r="8" spans="1:36" ht="12" customHeight="1">
      <c r="A8" s="282" t="s">
        <v>195</v>
      </c>
      <c r="B8" s="283" t="s">
        <v>549</v>
      </c>
      <c r="C8" s="282" t="s">
        <v>577</v>
      </c>
      <c r="D8" s="280">
        <f>SUM(E8,F8,N8,O8)</f>
        <v>141660</v>
      </c>
      <c r="E8" s="280">
        <f>+Q8</f>
        <v>108833</v>
      </c>
      <c r="F8" s="280">
        <f>SUM(G8:M8)</f>
        <v>15523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15523</v>
      </c>
      <c r="M8" s="280">
        <v>0</v>
      </c>
      <c r="N8" s="280">
        <f>+AA8</f>
        <v>206</v>
      </c>
      <c r="O8" s="280">
        <f>+'資源化量内訳'!X8</f>
        <v>17098</v>
      </c>
      <c r="P8" s="280">
        <f>+SUM(Q8,R8)</f>
        <v>110629</v>
      </c>
      <c r="Q8" s="280">
        <v>108833</v>
      </c>
      <c r="R8" s="280">
        <f>+SUM(S8,T8,U8,V8,W8,X8,Y8)</f>
        <v>1796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1796</v>
      </c>
      <c r="Y8" s="280">
        <v>0</v>
      </c>
      <c r="Z8" s="280">
        <f>SUM(AA8:AC8)</f>
        <v>17368</v>
      </c>
      <c r="AA8" s="280">
        <v>206</v>
      </c>
      <c r="AB8" s="280">
        <v>15668</v>
      </c>
      <c r="AC8" s="280">
        <f>SUM(AD8:AJ8)</f>
        <v>1494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1494</v>
      </c>
      <c r="AJ8" s="280">
        <v>0</v>
      </c>
    </row>
    <row r="9" spans="1:36" ht="12" customHeight="1">
      <c r="A9" s="282" t="s">
        <v>195</v>
      </c>
      <c r="B9" s="283" t="s">
        <v>550</v>
      </c>
      <c r="C9" s="282" t="s">
        <v>578</v>
      </c>
      <c r="D9" s="280">
        <f aca="true" t="shared" si="1" ref="D9:D35">SUM(E9,F9,N9,O9)</f>
        <v>78795</v>
      </c>
      <c r="E9" s="280">
        <f aca="true" t="shared" si="2" ref="E9:E35">+Q9</f>
        <v>49048</v>
      </c>
      <c r="F9" s="280">
        <f aca="true" t="shared" si="3" ref="F9:F35">SUM(G9:M9)</f>
        <v>14546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14546</v>
      </c>
      <c r="M9" s="280">
        <v>0</v>
      </c>
      <c r="N9" s="280">
        <f aca="true" t="shared" si="4" ref="N9:N35">+AA9</f>
        <v>1280</v>
      </c>
      <c r="O9" s="280">
        <f>+'資源化量内訳'!X9</f>
        <v>13921</v>
      </c>
      <c r="P9" s="280">
        <f aca="true" t="shared" si="5" ref="P9:P35">+SUM(Q9,R9)</f>
        <v>49104</v>
      </c>
      <c r="Q9" s="280">
        <v>49048</v>
      </c>
      <c r="R9" s="280">
        <f aca="true" t="shared" si="6" ref="R9:R35">+SUM(S9,T9,U9,V9,W9,X9,Y9)</f>
        <v>56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56</v>
      </c>
      <c r="Y9" s="280">
        <v>0</v>
      </c>
      <c r="Z9" s="280">
        <f aca="true" t="shared" si="7" ref="Z9:Z35">SUM(AA9:AC9)</f>
        <v>16048</v>
      </c>
      <c r="AA9" s="280">
        <v>1280</v>
      </c>
      <c r="AB9" s="280">
        <v>5878</v>
      </c>
      <c r="AC9" s="280">
        <f aca="true" t="shared" si="8" ref="AC9:AC35">SUM(AD9:AJ9)</f>
        <v>8890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8890</v>
      </c>
      <c r="AJ9" s="280">
        <v>0</v>
      </c>
    </row>
    <row r="10" spans="1:36" ht="12" customHeight="1">
      <c r="A10" s="282" t="s">
        <v>195</v>
      </c>
      <c r="B10" s="283" t="s">
        <v>551</v>
      </c>
      <c r="C10" s="282" t="s">
        <v>579</v>
      </c>
      <c r="D10" s="280">
        <f t="shared" si="1"/>
        <v>61134</v>
      </c>
      <c r="E10" s="280">
        <f t="shared" si="2"/>
        <v>46516</v>
      </c>
      <c r="F10" s="280">
        <f t="shared" si="3"/>
        <v>14523</v>
      </c>
      <c r="G10" s="280">
        <v>9541</v>
      </c>
      <c r="H10" s="280">
        <v>665</v>
      </c>
      <c r="I10" s="280">
        <v>0</v>
      </c>
      <c r="J10" s="280">
        <v>0</v>
      </c>
      <c r="K10" s="280">
        <v>0</v>
      </c>
      <c r="L10" s="280">
        <v>4317</v>
      </c>
      <c r="M10" s="280">
        <v>0</v>
      </c>
      <c r="N10" s="280">
        <f t="shared" si="4"/>
        <v>79</v>
      </c>
      <c r="O10" s="280">
        <f>+'資源化量内訳'!X10</f>
        <v>16</v>
      </c>
      <c r="P10" s="280">
        <f t="shared" si="5"/>
        <v>50236</v>
      </c>
      <c r="Q10" s="280">
        <v>46516</v>
      </c>
      <c r="R10" s="280">
        <f t="shared" si="6"/>
        <v>3720</v>
      </c>
      <c r="S10" s="280">
        <v>3720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5132</v>
      </c>
      <c r="AA10" s="280">
        <v>79</v>
      </c>
      <c r="AB10" s="280">
        <v>2332</v>
      </c>
      <c r="AC10" s="280">
        <f t="shared" si="8"/>
        <v>2721</v>
      </c>
      <c r="AD10" s="280">
        <v>2633</v>
      </c>
      <c r="AE10" s="280">
        <v>0</v>
      </c>
      <c r="AF10" s="280">
        <v>0</v>
      </c>
      <c r="AG10" s="280">
        <v>0</v>
      </c>
      <c r="AH10" s="280">
        <v>0</v>
      </c>
      <c r="AI10" s="280">
        <v>88</v>
      </c>
      <c r="AJ10" s="280">
        <v>0</v>
      </c>
    </row>
    <row r="11" spans="1:36" ht="12" customHeight="1">
      <c r="A11" s="282" t="s">
        <v>195</v>
      </c>
      <c r="B11" s="283" t="s">
        <v>552</v>
      </c>
      <c r="C11" s="282" t="s">
        <v>580</v>
      </c>
      <c r="D11" s="280">
        <f t="shared" si="1"/>
        <v>25613</v>
      </c>
      <c r="E11" s="280">
        <f t="shared" si="2"/>
        <v>20802</v>
      </c>
      <c r="F11" s="280">
        <f t="shared" si="3"/>
        <v>1563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1563</v>
      </c>
      <c r="M11" s="280">
        <v>0</v>
      </c>
      <c r="N11" s="280">
        <f t="shared" si="4"/>
        <v>148</v>
      </c>
      <c r="O11" s="280">
        <f>+'資源化量内訳'!X11</f>
        <v>3100</v>
      </c>
      <c r="P11" s="280">
        <f t="shared" si="5"/>
        <v>20971</v>
      </c>
      <c r="Q11" s="280">
        <v>20802</v>
      </c>
      <c r="R11" s="280">
        <f t="shared" si="6"/>
        <v>169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169</v>
      </c>
      <c r="Y11" s="280">
        <v>0</v>
      </c>
      <c r="Z11" s="280">
        <f t="shared" si="7"/>
        <v>2974</v>
      </c>
      <c r="AA11" s="280">
        <v>148</v>
      </c>
      <c r="AB11" s="280">
        <v>2451</v>
      </c>
      <c r="AC11" s="280">
        <f t="shared" si="8"/>
        <v>375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375</v>
      </c>
      <c r="AJ11" s="280">
        <v>0</v>
      </c>
    </row>
    <row r="12" spans="1:36" ht="12" customHeight="1">
      <c r="A12" s="282" t="s">
        <v>195</v>
      </c>
      <c r="B12" s="283" t="s">
        <v>553</v>
      </c>
      <c r="C12" s="282" t="s">
        <v>581</v>
      </c>
      <c r="D12" s="280">
        <f t="shared" si="1"/>
        <v>8404</v>
      </c>
      <c r="E12" s="280">
        <f t="shared" si="2"/>
        <v>3902</v>
      </c>
      <c r="F12" s="280">
        <f t="shared" si="3"/>
        <v>4070</v>
      </c>
      <c r="G12" s="280">
        <v>0</v>
      </c>
      <c r="H12" s="280">
        <v>2290</v>
      </c>
      <c r="I12" s="280">
        <v>0</v>
      </c>
      <c r="J12" s="280">
        <v>0</v>
      </c>
      <c r="K12" s="280">
        <v>0</v>
      </c>
      <c r="L12" s="280">
        <v>1780</v>
      </c>
      <c r="M12" s="280">
        <v>0</v>
      </c>
      <c r="N12" s="280">
        <f t="shared" si="4"/>
        <v>410</v>
      </c>
      <c r="O12" s="280">
        <f>+'資源化量内訳'!X12</f>
        <v>22</v>
      </c>
      <c r="P12" s="280">
        <f t="shared" si="5"/>
        <v>3902</v>
      </c>
      <c r="Q12" s="280">
        <v>3902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410</v>
      </c>
      <c r="AA12" s="280">
        <v>410</v>
      </c>
      <c r="AB12" s="280">
        <v>0</v>
      </c>
      <c r="AC12" s="280">
        <f t="shared" si="8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195</v>
      </c>
      <c r="B13" s="283" t="s">
        <v>554</v>
      </c>
      <c r="C13" s="282" t="s">
        <v>582</v>
      </c>
      <c r="D13" s="280">
        <f t="shared" si="1"/>
        <v>25185</v>
      </c>
      <c r="E13" s="280">
        <f t="shared" si="2"/>
        <v>22114</v>
      </c>
      <c r="F13" s="280">
        <f t="shared" si="3"/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70</v>
      </c>
      <c r="O13" s="280">
        <f>+'資源化量内訳'!X13</f>
        <v>3001</v>
      </c>
      <c r="P13" s="280">
        <f t="shared" si="5"/>
        <v>22114</v>
      </c>
      <c r="Q13" s="280">
        <v>22114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2460</v>
      </c>
      <c r="AA13" s="280">
        <v>70</v>
      </c>
      <c r="AB13" s="280">
        <v>2390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195</v>
      </c>
      <c r="B14" s="283" t="s">
        <v>555</v>
      </c>
      <c r="C14" s="282" t="s">
        <v>583</v>
      </c>
      <c r="D14" s="280">
        <f t="shared" si="1"/>
        <v>8260</v>
      </c>
      <c r="E14" s="280">
        <f t="shared" si="2"/>
        <v>6347</v>
      </c>
      <c r="F14" s="280">
        <f t="shared" si="3"/>
        <v>1184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1184</v>
      </c>
      <c r="M14" s="280">
        <v>0</v>
      </c>
      <c r="N14" s="280">
        <f t="shared" si="4"/>
        <v>0</v>
      </c>
      <c r="O14" s="280">
        <f>+'資源化量内訳'!X14</f>
        <v>729</v>
      </c>
      <c r="P14" s="280">
        <f t="shared" si="5"/>
        <v>6407</v>
      </c>
      <c r="Q14" s="280">
        <v>6347</v>
      </c>
      <c r="R14" s="280">
        <f t="shared" si="6"/>
        <v>60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60</v>
      </c>
      <c r="Y14" s="280">
        <v>0</v>
      </c>
      <c r="Z14" s="280">
        <f t="shared" si="7"/>
        <v>1271</v>
      </c>
      <c r="AA14" s="280">
        <v>0</v>
      </c>
      <c r="AB14" s="280">
        <v>833</v>
      </c>
      <c r="AC14" s="280">
        <f t="shared" si="8"/>
        <v>438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438</v>
      </c>
      <c r="AJ14" s="280">
        <v>0</v>
      </c>
    </row>
    <row r="15" spans="1:36" ht="12" customHeight="1">
      <c r="A15" s="282" t="s">
        <v>195</v>
      </c>
      <c r="B15" s="283" t="s">
        <v>556</v>
      </c>
      <c r="C15" s="282" t="s">
        <v>584</v>
      </c>
      <c r="D15" s="280">
        <f t="shared" si="1"/>
        <v>7330</v>
      </c>
      <c r="E15" s="280">
        <f t="shared" si="2"/>
        <v>0</v>
      </c>
      <c r="F15" s="280">
        <f t="shared" si="3"/>
        <v>6808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1144</v>
      </c>
      <c r="M15" s="280">
        <v>5664</v>
      </c>
      <c r="N15" s="280">
        <f t="shared" si="4"/>
        <v>0</v>
      </c>
      <c r="O15" s="280">
        <f>+'資源化量内訳'!X15</f>
        <v>522</v>
      </c>
      <c r="P15" s="280">
        <f t="shared" si="5"/>
        <v>5813</v>
      </c>
      <c r="Q15" s="280">
        <v>0</v>
      </c>
      <c r="R15" s="280">
        <f t="shared" si="6"/>
        <v>5813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149</v>
      </c>
      <c r="Y15" s="280">
        <v>5664</v>
      </c>
      <c r="Z15" s="280">
        <f t="shared" si="7"/>
        <v>826</v>
      </c>
      <c r="AA15" s="280">
        <v>0</v>
      </c>
      <c r="AB15" s="280">
        <v>762</v>
      </c>
      <c r="AC15" s="280">
        <f t="shared" si="8"/>
        <v>64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64</v>
      </c>
      <c r="AJ15" s="280">
        <v>0</v>
      </c>
    </row>
    <row r="16" spans="1:36" ht="12" customHeight="1">
      <c r="A16" s="282" t="s">
        <v>195</v>
      </c>
      <c r="B16" s="283" t="s">
        <v>557</v>
      </c>
      <c r="C16" s="282" t="s">
        <v>585</v>
      </c>
      <c r="D16" s="280">
        <f t="shared" si="1"/>
        <v>6737</v>
      </c>
      <c r="E16" s="280">
        <f t="shared" si="2"/>
        <v>5260</v>
      </c>
      <c r="F16" s="280">
        <f t="shared" si="3"/>
        <v>820</v>
      </c>
      <c r="G16" s="280">
        <v>274</v>
      </c>
      <c r="H16" s="280">
        <v>0</v>
      </c>
      <c r="I16" s="280">
        <v>0</v>
      </c>
      <c r="J16" s="280">
        <v>0</v>
      </c>
      <c r="K16" s="280">
        <v>0</v>
      </c>
      <c r="L16" s="280">
        <v>546</v>
      </c>
      <c r="M16" s="280">
        <v>0</v>
      </c>
      <c r="N16" s="280">
        <f t="shared" si="4"/>
        <v>93</v>
      </c>
      <c r="O16" s="280">
        <f>+'資源化量内訳'!X16</f>
        <v>564</v>
      </c>
      <c r="P16" s="280">
        <f t="shared" si="5"/>
        <v>5350</v>
      </c>
      <c r="Q16" s="280">
        <v>5260</v>
      </c>
      <c r="R16" s="280">
        <f t="shared" si="6"/>
        <v>90</v>
      </c>
      <c r="S16" s="280">
        <v>19</v>
      </c>
      <c r="T16" s="280">
        <v>0</v>
      </c>
      <c r="U16" s="280">
        <v>0</v>
      </c>
      <c r="V16" s="280">
        <v>0</v>
      </c>
      <c r="W16" s="280">
        <v>0</v>
      </c>
      <c r="X16" s="280">
        <v>71</v>
      </c>
      <c r="Y16" s="280">
        <v>0</v>
      </c>
      <c r="Z16" s="280">
        <f t="shared" si="7"/>
        <v>1121</v>
      </c>
      <c r="AA16" s="280">
        <v>93</v>
      </c>
      <c r="AB16" s="280">
        <v>865</v>
      </c>
      <c r="AC16" s="280">
        <f t="shared" si="8"/>
        <v>163</v>
      </c>
      <c r="AD16" s="280">
        <v>163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195</v>
      </c>
      <c r="B17" s="283" t="s">
        <v>558</v>
      </c>
      <c r="C17" s="282" t="s">
        <v>586</v>
      </c>
      <c r="D17" s="280">
        <f t="shared" si="1"/>
        <v>9222</v>
      </c>
      <c r="E17" s="280">
        <f t="shared" si="2"/>
        <v>6690</v>
      </c>
      <c r="F17" s="280">
        <f t="shared" si="3"/>
        <v>1007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1007</v>
      </c>
      <c r="M17" s="280">
        <v>0</v>
      </c>
      <c r="N17" s="280">
        <f t="shared" si="4"/>
        <v>377</v>
      </c>
      <c r="O17" s="280">
        <f>+'資源化量内訳'!X17</f>
        <v>1148</v>
      </c>
      <c r="P17" s="280">
        <f t="shared" si="5"/>
        <v>6690</v>
      </c>
      <c r="Q17" s="280">
        <v>6690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677</v>
      </c>
      <c r="AA17" s="280">
        <v>377</v>
      </c>
      <c r="AB17" s="280">
        <v>188</v>
      </c>
      <c r="AC17" s="280">
        <f t="shared" si="8"/>
        <v>112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112</v>
      </c>
      <c r="AJ17" s="280">
        <v>0</v>
      </c>
    </row>
    <row r="18" spans="1:36" ht="12" customHeight="1">
      <c r="A18" s="282" t="s">
        <v>195</v>
      </c>
      <c r="B18" s="283" t="s">
        <v>559</v>
      </c>
      <c r="C18" s="282" t="s">
        <v>587</v>
      </c>
      <c r="D18" s="280">
        <f t="shared" si="1"/>
        <v>8559</v>
      </c>
      <c r="E18" s="280">
        <f t="shared" si="2"/>
        <v>6138</v>
      </c>
      <c r="F18" s="280">
        <f t="shared" si="3"/>
        <v>1780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1780</v>
      </c>
      <c r="M18" s="280">
        <v>0</v>
      </c>
      <c r="N18" s="280">
        <f t="shared" si="4"/>
        <v>136</v>
      </c>
      <c r="O18" s="280">
        <f>+'資源化量内訳'!X18</f>
        <v>505</v>
      </c>
      <c r="P18" s="280">
        <f t="shared" si="5"/>
        <v>7311</v>
      </c>
      <c r="Q18" s="280">
        <v>6138</v>
      </c>
      <c r="R18" s="280">
        <f t="shared" si="6"/>
        <v>1173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1173</v>
      </c>
      <c r="Y18" s="280">
        <v>0</v>
      </c>
      <c r="Z18" s="280">
        <f t="shared" si="7"/>
        <v>997</v>
      </c>
      <c r="AA18" s="280">
        <v>136</v>
      </c>
      <c r="AB18" s="280">
        <v>738</v>
      </c>
      <c r="AC18" s="280">
        <f t="shared" si="8"/>
        <v>123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123</v>
      </c>
      <c r="AJ18" s="280">
        <v>0</v>
      </c>
    </row>
    <row r="19" spans="1:36" ht="12" customHeight="1">
      <c r="A19" s="282" t="s">
        <v>195</v>
      </c>
      <c r="B19" s="283" t="s">
        <v>560</v>
      </c>
      <c r="C19" s="282" t="s">
        <v>588</v>
      </c>
      <c r="D19" s="280">
        <f t="shared" si="1"/>
        <v>1545</v>
      </c>
      <c r="E19" s="280">
        <f t="shared" si="2"/>
        <v>1003</v>
      </c>
      <c r="F19" s="280">
        <f t="shared" si="3"/>
        <v>235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235</v>
      </c>
      <c r="M19" s="280">
        <v>0</v>
      </c>
      <c r="N19" s="280">
        <f t="shared" si="4"/>
        <v>100</v>
      </c>
      <c r="O19" s="280">
        <f>+'資源化量内訳'!X19</f>
        <v>207</v>
      </c>
      <c r="P19" s="280">
        <f t="shared" si="5"/>
        <v>1003</v>
      </c>
      <c r="Q19" s="280">
        <v>1003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275</v>
      </c>
      <c r="AA19" s="280">
        <v>100</v>
      </c>
      <c r="AB19" s="280">
        <v>175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195</v>
      </c>
      <c r="B20" s="283" t="s">
        <v>561</v>
      </c>
      <c r="C20" s="282" t="s">
        <v>589</v>
      </c>
      <c r="D20" s="280">
        <f t="shared" si="1"/>
        <v>1330</v>
      </c>
      <c r="E20" s="280">
        <f t="shared" si="2"/>
        <v>721</v>
      </c>
      <c r="F20" s="280">
        <f t="shared" si="3"/>
        <v>350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350</v>
      </c>
      <c r="M20" s="280">
        <v>0</v>
      </c>
      <c r="N20" s="280">
        <f t="shared" si="4"/>
        <v>259</v>
      </c>
      <c r="O20" s="280">
        <f>+'資源化量内訳'!X20</f>
        <v>0</v>
      </c>
      <c r="P20" s="280">
        <f t="shared" si="5"/>
        <v>721</v>
      </c>
      <c r="Q20" s="280">
        <v>721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358</v>
      </c>
      <c r="AA20" s="280">
        <v>259</v>
      </c>
      <c r="AB20" s="280">
        <v>99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195</v>
      </c>
      <c r="B21" s="283" t="s">
        <v>562</v>
      </c>
      <c r="C21" s="282" t="s">
        <v>590</v>
      </c>
      <c r="D21" s="280">
        <f t="shared" si="1"/>
        <v>7208</v>
      </c>
      <c r="E21" s="280">
        <f t="shared" si="2"/>
        <v>3766</v>
      </c>
      <c r="F21" s="280">
        <f t="shared" si="3"/>
        <v>2327</v>
      </c>
      <c r="G21" s="280">
        <v>110</v>
      </c>
      <c r="H21" s="280">
        <v>1440</v>
      </c>
      <c r="I21" s="280">
        <v>0</v>
      </c>
      <c r="J21" s="280">
        <v>0</v>
      </c>
      <c r="K21" s="280">
        <v>0</v>
      </c>
      <c r="L21" s="280">
        <v>600</v>
      </c>
      <c r="M21" s="280">
        <v>177</v>
      </c>
      <c r="N21" s="280">
        <f t="shared" si="4"/>
        <v>104</v>
      </c>
      <c r="O21" s="280">
        <f>+'資源化量内訳'!X21</f>
        <v>1011</v>
      </c>
      <c r="P21" s="280">
        <f t="shared" si="5"/>
        <v>3766</v>
      </c>
      <c r="Q21" s="280">
        <v>3766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500</v>
      </c>
      <c r="AA21" s="280">
        <v>104</v>
      </c>
      <c r="AB21" s="280">
        <v>313</v>
      </c>
      <c r="AC21" s="280">
        <f t="shared" si="8"/>
        <v>83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83</v>
      </c>
      <c r="AJ21" s="280">
        <v>0</v>
      </c>
    </row>
    <row r="22" spans="1:36" ht="12" customHeight="1">
      <c r="A22" s="282" t="s">
        <v>195</v>
      </c>
      <c r="B22" s="283" t="s">
        <v>563</v>
      </c>
      <c r="C22" s="282" t="s">
        <v>591</v>
      </c>
      <c r="D22" s="280">
        <f t="shared" si="1"/>
        <v>1813</v>
      </c>
      <c r="E22" s="280">
        <f t="shared" si="2"/>
        <v>870</v>
      </c>
      <c r="F22" s="280">
        <f t="shared" si="3"/>
        <v>709</v>
      </c>
      <c r="G22" s="280">
        <v>0</v>
      </c>
      <c r="H22" s="280">
        <v>447</v>
      </c>
      <c r="I22" s="280">
        <v>0</v>
      </c>
      <c r="J22" s="280">
        <v>0</v>
      </c>
      <c r="K22" s="280">
        <v>0</v>
      </c>
      <c r="L22" s="280">
        <v>262</v>
      </c>
      <c r="M22" s="280">
        <v>0</v>
      </c>
      <c r="N22" s="280">
        <f t="shared" si="4"/>
        <v>3</v>
      </c>
      <c r="O22" s="280">
        <f>+'資源化量内訳'!X22</f>
        <v>231</v>
      </c>
      <c r="P22" s="280">
        <f t="shared" si="5"/>
        <v>870</v>
      </c>
      <c r="Q22" s="280">
        <v>870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156</v>
      </c>
      <c r="AA22" s="280">
        <v>3</v>
      </c>
      <c r="AB22" s="280">
        <v>121</v>
      </c>
      <c r="AC22" s="280">
        <f t="shared" si="8"/>
        <v>32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32</v>
      </c>
      <c r="AJ22" s="280">
        <v>0</v>
      </c>
    </row>
    <row r="23" spans="1:36" ht="12" customHeight="1">
      <c r="A23" s="282" t="s">
        <v>195</v>
      </c>
      <c r="B23" s="283" t="s">
        <v>564</v>
      </c>
      <c r="C23" s="282" t="s">
        <v>592</v>
      </c>
      <c r="D23" s="280">
        <f t="shared" si="1"/>
        <v>6554</v>
      </c>
      <c r="E23" s="280">
        <f t="shared" si="2"/>
        <v>5460</v>
      </c>
      <c r="F23" s="280">
        <f t="shared" si="3"/>
        <v>433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433</v>
      </c>
      <c r="M23" s="280">
        <v>0</v>
      </c>
      <c r="N23" s="280">
        <f t="shared" si="4"/>
        <v>46</v>
      </c>
      <c r="O23" s="280">
        <f>+'資源化量内訳'!X23</f>
        <v>615</v>
      </c>
      <c r="P23" s="280">
        <f t="shared" si="5"/>
        <v>5524</v>
      </c>
      <c r="Q23" s="280">
        <v>5460</v>
      </c>
      <c r="R23" s="280">
        <f t="shared" si="6"/>
        <v>64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64</v>
      </c>
      <c r="Y23" s="280">
        <v>0</v>
      </c>
      <c r="Z23" s="280">
        <f t="shared" si="7"/>
        <v>781</v>
      </c>
      <c r="AA23" s="280">
        <v>46</v>
      </c>
      <c r="AB23" s="280">
        <v>735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195</v>
      </c>
      <c r="B24" s="283" t="s">
        <v>565</v>
      </c>
      <c r="C24" s="282" t="s">
        <v>593</v>
      </c>
      <c r="D24" s="280">
        <f t="shared" si="1"/>
        <v>4752</v>
      </c>
      <c r="E24" s="280">
        <f t="shared" si="2"/>
        <v>4186</v>
      </c>
      <c r="F24" s="280">
        <f t="shared" si="3"/>
        <v>566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566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4186</v>
      </c>
      <c r="Q24" s="280">
        <v>4186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602</v>
      </c>
      <c r="AA24" s="280">
        <v>0</v>
      </c>
      <c r="AB24" s="280">
        <v>549</v>
      </c>
      <c r="AC24" s="280">
        <f t="shared" si="8"/>
        <v>53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53</v>
      </c>
      <c r="AJ24" s="280">
        <v>0</v>
      </c>
    </row>
    <row r="25" spans="1:36" ht="12" customHeight="1">
      <c r="A25" s="282" t="s">
        <v>195</v>
      </c>
      <c r="B25" s="283" t="s">
        <v>566</v>
      </c>
      <c r="C25" s="282" t="s">
        <v>594</v>
      </c>
      <c r="D25" s="280">
        <f t="shared" si="1"/>
        <v>236</v>
      </c>
      <c r="E25" s="280">
        <f t="shared" si="2"/>
        <v>174</v>
      </c>
      <c r="F25" s="280">
        <f t="shared" si="3"/>
        <v>30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30</v>
      </c>
      <c r="M25" s="280">
        <v>0</v>
      </c>
      <c r="N25" s="280">
        <f t="shared" si="4"/>
        <v>0</v>
      </c>
      <c r="O25" s="280">
        <f>+'資源化量内訳'!X25</f>
        <v>32</v>
      </c>
      <c r="P25" s="280">
        <f t="shared" si="5"/>
        <v>174</v>
      </c>
      <c r="Q25" s="280">
        <v>174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24</v>
      </c>
      <c r="AA25" s="280">
        <v>0</v>
      </c>
      <c r="AB25" s="280">
        <v>23</v>
      </c>
      <c r="AC25" s="280">
        <f t="shared" si="8"/>
        <v>1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1</v>
      </c>
      <c r="AJ25" s="280">
        <v>0</v>
      </c>
    </row>
    <row r="26" spans="1:36" ht="12" customHeight="1">
      <c r="A26" s="282" t="s">
        <v>195</v>
      </c>
      <c r="B26" s="283" t="s">
        <v>567</v>
      </c>
      <c r="C26" s="282" t="s">
        <v>595</v>
      </c>
      <c r="D26" s="280">
        <f t="shared" si="1"/>
        <v>1164</v>
      </c>
      <c r="E26" s="280">
        <f t="shared" si="2"/>
        <v>889</v>
      </c>
      <c r="F26" s="280">
        <f t="shared" si="3"/>
        <v>140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140</v>
      </c>
      <c r="M26" s="280">
        <v>0</v>
      </c>
      <c r="N26" s="280">
        <f t="shared" si="4"/>
        <v>0</v>
      </c>
      <c r="O26" s="280">
        <f>+'資源化量内訳'!X26</f>
        <v>135</v>
      </c>
      <c r="P26" s="280">
        <f t="shared" si="5"/>
        <v>891</v>
      </c>
      <c r="Q26" s="280">
        <v>889</v>
      </c>
      <c r="R26" s="280">
        <f t="shared" si="6"/>
        <v>2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2</v>
      </c>
      <c r="Y26" s="280">
        <v>0</v>
      </c>
      <c r="Z26" s="280">
        <f t="shared" si="7"/>
        <v>120</v>
      </c>
      <c r="AA26" s="280">
        <v>0</v>
      </c>
      <c r="AB26" s="280">
        <v>117</v>
      </c>
      <c r="AC26" s="280">
        <f t="shared" si="8"/>
        <v>3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3</v>
      </c>
      <c r="AJ26" s="280">
        <v>0</v>
      </c>
    </row>
    <row r="27" spans="1:36" ht="12" customHeight="1">
      <c r="A27" s="282" t="s">
        <v>195</v>
      </c>
      <c r="B27" s="283" t="s">
        <v>568</v>
      </c>
      <c r="C27" s="282" t="s">
        <v>596</v>
      </c>
      <c r="D27" s="280">
        <f t="shared" si="1"/>
        <v>3749</v>
      </c>
      <c r="E27" s="280">
        <f t="shared" si="2"/>
        <v>4</v>
      </c>
      <c r="F27" s="280">
        <f t="shared" si="3"/>
        <v>3399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306</v>
      </c>
      <c r="M27" s="280">
        <v>3093</v>
      </c>
      <c r="N27" s="280">
        <f t="shared" si="4"/>
        <v>0</v>
      </c>
      <c r="O27" s="280">
        <f>+'資源化量内訳'!X27</f>
        <v>346</v>
      </c>
      <c r="P27" s="280">
        <f t="shared" si="5"/>
        <v>3097</v>
      </c>
      <c r="Q27" s="280">
        <v>4</v>
      </c>
      <c r="R27" s="280">
        <f t="shared" si="6"/>
        <v>3093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3093</v>
      </c>
      <c r="Z27" s="280">
        <f t="shared" si="7"/>
        <v>443</v>
      </c>
      <c r="AA27" s="280">
        <v>0</v>
      </c>
      <c r="AB27" s="280">
        <v>416</v>
      </c>
      <c r="AC27" s="280">
        <f t="shared" si="8"/>
        <v>27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27</v>
      </c>
      <c r="AJ27" s="280">
        <v>0</v>
      </c>
    </row>
    <row r="28" spans="1:36" ht="12" customHeight="1">
      <c r="A28" s="282" t="s">
        <v>195</v>
      </c>
      <c r="B28" s="283" t="s">
        <v>569</v>
      </c>
      <c r="C28" s="282" t="s">
        <v>597</v>
      </c>
      <c r="D28" s="280">
        <f t="shared" si="1"/>
        <v>1764</v>
      </c>
      <c r="E28" s="280">
        <f t="shared" si="2"/>
        <v>1221</v>
      </c>
      <c r="F28" s="280">
        <f t="shared" si="3"/>
        <v>286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263</v>
      </c>
      <c r="M28" s="280">
        <v>23</v>
      </c>
      <c r="N28" s="280">
        <f t="shared" si="4"/>
        <v>0</v>
      </c>
      <c r="O28" s="280">
        <f>+'資源化量内訳'!X28</f>
        <v>257</v>
      </c>
      <c r="P28" s="280">
        <f t="shared" si="5"/>
        <v>1221</v>
      </c>
      <c r="Q28" s="280">
        <v>1221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187</v>
      </c>
      <c r="AA28" s="280">
        <v>0</v>
      </c>
      <c r="AB28" s="280">
        <v>164</v>
      </c>
      <c r="AC28" s="280">
        <f t="shared" si="8"/>
        <v>23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23</v>
      </c>
    </row>
    <row r="29" spans="1:36" ht="12" customHeight="1">
      <c r="A29" s="282" t="s">
        <v>195</v>
      </c>
      <c r="B29" s="283" t="s">
        <v>570</v>
      </c>
      <c r="C29" s="282" t="s">
        <v>598</v>
      </c>
      <c r="D29" s="280">
        <f t="shared" si="1"/>
        <v>7185</v>
      </c>
      <c r="E29" s="280">
        <f t="shared" si="2"/>
        <v>6006</v>
      </c>
      <c r="F29" s="280">
        <f t="shared" si="3"/>
        <v>1179</v>
      </c>
      <c r="G29" s="280">
        <v>7</v>
      </c>
      <c r="H29" s="280">
        <v>0</v>
      </c>
      <c r="I29" s="280">
        <v>0</v>
      </c>
      <c r="J29" s="280">
        <v>0</v>
      </c>
      <c r="K29" s="280">
        <v>0</v>
      </c>
      <c r="L29" s="280">
        <v>644</v>
      </c>
      <c r="M29" s="280">
        <v>528</v>
      </c>
      <c r="N29" s="280">
        <f t="shared" si="4"/>
        <v>0</v>
      </c>
      <c r="O29" s="280">
        <f>+'資源化量内訳'!X29</f>
        <v>0</v>
      </c>
      <c r="P29" s="280">
        <f t="shared" si="5"/>
        <v>6006</v>
      </c>
      <c r="Q29" s="280">
        <v>6006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1178</v>
      </c>
      <c r="AA29" s="280">
        <v>0</v>
      </c>
      <c r="AB29" s="280">
        <v>643</v>
      </c>
      <c r="AC29" s="280">
        <f t="shared" si="8"/>
        <v>535</v>
      </c>
      <c r="AD29" s="280">
        <v>7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528</v>
      </c>
    </row>
    <row r="30" spans="1:36" ht="12" customHeight="1">
      <c r="A30" s="282" t="s">
        <v>195</v>
      </c>
      <c r="B30" s="283" t="s">
        <v>571</v>
      </c>
      <c r="C30" s="282" t="s">
        <v>599</v>
      </c>
      <c r="D30" s="280">
        <f t="shared" si="1"/>
        <v>444</v>
      </c>
      <c r="E30" s="280">
        <f t="shared" si="2"/>
        <v>197</v>
      </c>
      <c r="F30" s="280">
        <f t="shared" si="3"/>
        <v>132</v>
      </c>
      <c r="G30" s="280">
        <v>17</v>
      </c>
      <c r="H30" s="280">
        <v>0</v>
      </c>
      <c r="I30" s="280">
        <v>0</v>
      </c>
      <c r="J30" s="280">
        <v>0</v>
      </c>
      <c r="K30" s="280">
        <v>0</v>
      </c>
      <c r="L30" s="280">
        <v>115</v>
      </c>
      <c r="M30" s="280">
        <v>0</v>
      </c>
      <c r="N30" s="280">
        <f t="shared" si="4"/>
        <v>0</v>
      </c>
      <c r="O30" s="280">
        <f>+'資源化量内訳'!X30</f>
        <v>115</v>
      </c>
      <c r="P30" s="280">
        <f t="shared" si="5"/>
        <v>197</v>
      </c>
      <c r="Q30" s="280">
        <v>197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30</v>
      </c>
      <c r="AA30" s="280">
        <v>0</v>
      </c>
      <c r="AB30" s="280">
        <v>21</v>
      </c>
      <c r="AC30" s="280">
        <f t="shared" si="8"/>
        <v>9</v>
      </c>
      <c r="AD30" s="280">
        <v>9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195</v>
      </c>
      <c r="B31" s="283" t="s">
        <v>572</v>
      </c>
      <c r="C31" s="282" t="s">
        <v>600</v>
      </c>
      <c r="D31" s="280">
        <f t="shared" si="1"/>
        <v>547</v>
      </c>
      <c r="E31" s="280">
        <f t="shared" si="2"/>
        <v>371</v>
      </c>
      <c r="F31" s="280">
        <f t="shared" si="3"/>
        <v>176</v>
      </c>
      <c r="G31" s="280">
        <v>44</v>
      </c>
      <c r="H31" s="280">
        <v>0</v>
      </c>
      <c r="I31" s="280">
        <v>0</v>
      </c>
      <c r="J31" s="280">
        <v>0</v>
      </c>
      <c r="K31" s="280">
        <v>0</v>
      </c>
      <c r="L31" s="280">
        <v>132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371</v>
      </c>
      <c r="Q31" s="280">
        <v>371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66</v>
      </c>
      <c r="AA31" s="280">
        <v>0</v>
      </c>
      <c r="AB31" s="280">
        <v>40</v>
      </c>
      <c r="AC31" s="280">
        <f t="shared" si="8"/>
        <v>26</v>
      </c>
      <c r="AD31" s="280">
        <v>26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195</v>
      </c>
      <c r="B32" s="283" t="s">
        <v>573</v>
      </c>
      <c r="C32" s="282" t="s">
        <v>601</v>
      </c>
      <c r="D32" s="280">
        <f t="shared" si="1"/>
        <v>1435</v>
      </c>
      <c r="E32" s="280">
        <f t="shared" si="2"/>
        <v>824</v>
      </c>
      <c r="F32" s="280">
        <f t="shared" si="3"/>
        <v>611</v>
      </c>
      <c r="G32" s="280">
        <v>166</v>
      </c>
      <c r="H32" s="280">
        <v>0</v>
      </c>
      <c r="I32" s="280">
        <v>0</v>
      </c>
      <c r="J32" s="280">
        <v>0</v>
      </c>
      <c r="K32" s="280">
        <v>0</v>
      </c>
      <c r="L32" s="280">
        <v>445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824</v>
      </c>
      <c r="Q32" s="280">
        <v>824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160</v>
      </c>
      <c r="AA32" s="280">
        <v>0</v>
      </c>
      <c r="AB32" s="280">
        <v>89</v>
      </c>
      <c r="AC32" s="280">
        <f t="shared" si="8"/>
        <v>71</v>
      </c>
      <c r="AD32" s="280">
        <v>71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195</v>
      </c>
      <c r="B33" s="283" t="s">
        <v>574</v>
      </c>
      <c r="C33" s="282" t="s">
        <v>602</v>
      </c>
      <c r="D33" s="280">
        <f t="shared" si="1"/>
        <v>3810</v>
      </c>
      <c r="E33" s="280">
        <f t="shared" si="2"/>
        <v>0</v>
      </c>
      <c r="F33" s="280">
        <f t="shared" si="3"/>
        <v>3810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814</v>
      </c>
      <c r="M33" s="280">
        <v>2996</v>
      </c>
      <c r="N33" s="280">
        <f t="shared" si="4"/>
        <v>0</v>
      </c>
      <c r="O33" s="280">
        <f>+'資源化量内訳'!X33</f>
        <v>0</v>
      </c>
      <c r="P33" s="280">
        <f t="shared" si="5"/>
        <v>2963</v>
      </c>
      <c r="Q33" s="280">
        <v>0</v>
      </c>
      <c r="R33" s="280">
        <f t="shared" si="6"/>
        <v>2963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20</v>
      </c>
      <c r="Y33" s="280">
        <v>2943</v>
      </c>
      <c r="Z33" s="280">
        <f t="shared" si="7"/>
        <v>270</v>
      </c>
      <c r="AA33" s="280">
        <v>0</v>
      </c>
      <c r="AB33" s="280">
        <v>176</v>
      </c>
      <c r="AC33" s="280">
        <f t="shared" si="8"/>
        <v>94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41</v>
      </c>
      <c r="AJ33" s="280">
        <v>53</v>
      </c>
    </row>
    <row r="34" spans="1:36" ht="12" customHeight="1">
      <c r="A34" s="282" t="s">
        <v>195</v>
      </c>
      <c r="B34" s="283" t="s">
        <v>575</v>
      </c>
      <c r="C34" s="282" t="s">
        <v>603</v>
      </c>
      <c r="D34" s="280">
        <f t="shared" si="1"/>
        <v>836</v>
      </c>
      <c r="E34" s="280">
        <f t="shared" si="2"/>
        <v>0</v>
      </c>
      <c r="F34" s="280">
        <f t="shared" si="3"/>
        <v>836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195</v>
      </c>
      <c r="M34" s="280">
        <v>641</v>
      </c>
      <c r="N34" s="280">
        <f t="shared" si="4"/>
        <v>0</v>
      </c>
      <c r="O34" s="280">
        <f>+'資源化量内訳'!X34</f>
        <v>0</v>
      </c>
      <c r="P34" s="280">
        <f t="shared" si="5"/>
        <v>631</v>
      </c>
      <c r="Q34" s="280">
        <v>0</v>
      </c>
      <c r="R34" s="280">
        <f t="shared" si="6"/>
        <v>631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2</v>
      </c>
      <c r="Y34" s="280">
        <v>629</v>
      </c>
      <c r="Z34" s="280">
        <f t="shared" si="7"/>
        <v>59</v>
      </c>
      <c r="AA34" s="280">
        <v>0</v>
      </c>
      <c r="AB34" s="280">
        <v>37</v>
      </c>
      <c r="AC34" s="280">
        <f t="shared" si="8"/>
        <v>22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10</v>
      </c>
      <c r="AJ34" s="280">
        <v>12</v>
      </c>
    </row>
    <row r="35" spans="1:36" ht="12" customHeight="1">
      <c r="A35" s="282" t="s">
        <v>195</v>
      </c>
      <c r="B35" s="283" t="s">
        <v>576</v>
      </c>
      <c r="C35" s="282" t="s">
        <v>604</v>
      </c>
      <c r="D35" s="280">
        <f t="shared" si="1"/>
        <v>822</v>
      </c>
      <c r="E35" s="280">
        <f t="shared" si="2"/>
        <v>0</v>
      </c>
      <c r="F35" s="280">
        <f t="shared" si="3"/>
        <v>822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171</v>
      </c>
      <c r="M35" s="280">
        <v>651</v>
      </c>
      <c r="N35" s="280">
        <f t="shared" si="4"/>
        <v>0</v>
      </c>
      <c r="O35" s="280">
        <f>+'資源化量内訳'!X35</f>
        <v>0</v>
      </c>
      <c r="P35" s="280">
        <f t="shared" si="5"/>
        <v>640</v>
      </c>
      <c r="Q35" s="280">
        <v>0</v>
      </c>
      <c r="R35" s="280">
        <f t="shared" si="6"/>
        <v>640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1</v>
      </c>
      <c r="Y35" s="280">
        <v>639</v>
      </c>
      <c r="Z35" s="280">
        <f t="shared" si="7"/>
        <v>61</v>
      </c>
      <c r="AA35" s="280">
        <v>0</v>
      </c>
      <c r="AB35" s="280">
        <v>39</v>
      </c>
      <c r="AC35" s="280">
        <f t="shared" si="8"/>
        <v>22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10</v>
      </c>
      <c r="AJ35" s="280">
        <v>12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AI7">SUM(D8:D35)</f>
        <v>78378</v>
      </c>
      <c r="E7" s="280">
        <f t="shared" si="0"/>
        <v>45308</v>
      </c>
      <c r="F7" s="280">
        <f t="shared" si="0"/>
        <v>23</v>
      </c>
      <c r="G7" s="280">
        <f t="shared" si="0"/>
        <v>117</v>
      </c>
      <c r="H7" s="280">
        <f t="shared" si="0"/>
        <v>10238</v>
      </c>
      <c r="I7" s="280">
        <f t="shared" si="0"/>
        <v>5865</v>
      </c>
      <c r="J7" s="280">
        <f t="shared" si="0"/>
        <v>2707</v>
      </c>
      <c r="K7" s="280">
        <f t="shared" si="0"/>
        <v>252</v>
      </c>
      <c r="L7" s="280">
        <f t="shared" si="0"/>
        <v>5825</v>
      </c>
      <c r="M7" s="280">
        <f t="shared" si="0"/>
        <v>2251</v>
      </c>
      <c r="N7" s="280">
        <f t="shared" si="0"/>
        <v>269</v>
      </c>
      <c r="O7" s="280">
        <f t="shared" si="0"/>
        <v>0</v>
      </c>
      <c r="P7" s="280">
        <f t="shared" si="0"/>
        <v>54</v>
      </c>
      <c r="Q7" s="280">
        <f t="shared" si="0"/>
        <v>0</v>
      </c>
      <c r="R7" s="280">
        <f t="shared" si="0"/>
        <v>0</v>
      </c>
      <c r="S7" s="280">
        <f t="shared" si="0"/>
        <v>2978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2491</v>
      </c>
      <c r="X7" s="280">
        <f t="shared" si="0"/>
        <v>43575</v>
      </c>
      <c r="Y7" s="280">
        <f t="shared" si="0"/>
        <v>37533</v>
      </c>
      <c r="Z7" s="280">
        <f t="shared" si="0"/>
        <v>15</v>
      </c>
      <c r="AA7" s="280">
        <f t="shared" si="0"/>
        <v>86</v>
      </c>
      <c r="AB7" s="280">
        <f t="shared" si="0"/>
        <v>1518</v>
      </c>
      <c r="AC7" s="280">
        <f t="shared" si="0"/>
        <v>610</v>
      </c>
      <c r="AD7" s="280">
        <f t="shared" si="0"/>
        <v>311</v>
      </c>
      <c r="AE7" s="280">
        <f t="shared" si="0"/>
        <v>17</v>
      </c>
      <c r="AF7" s="280">
        <f t="shared" si="0"/>
        <v>0</v>
      </c>
      <c r="AG7" s="280">
        <f t="shared" si="0"/>
        <v>2030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1455</v>
      </c>
      <c r="AR7" s="280">
        <f t="shared" si="1"/>
        <v>31280</v>
      </c>
      <c r="AS7" s="280">
        <f t="shared" si="1"/>
        <v>4917</v>
      </c>
      <c r="AT7" s="280">
        <f t="shared" si="1"/>
        <v>7</v>
      </c>
      <c r="AU7" s="280">
        <f t="shared" si="1"/>
        <v>19</v>
      </c>
      <c r="AV7" s="280">
        <f t="shared" si="1"/>
        <v>8615</v>
      </c>
      <c r="AW7" s="280">
        <f t="shared" si="1"/>
        <v>4795</v>
      </c>
      <c r="AX7" s="280">
        <f t="shared" si="1"/>
        <v>2315</v>
      </c>
      <c r="AY7" s="280">
        <f t="shared" si="1"/>
        <v>235</v>
      </c>
      <c r="AZ7" s="280">
        <f t="shared" si="1"/>
        <v>5825</v>
      </c>
      <c r="BA7" s="280">
        <f t="shared" si="1"/>
        <v>220</v>
      </c>
      <c r="BB7" s="280">
        <f t="shared" si="1"/>
        <v>269</v>
      </c>
      <c r="BC7" s="280">
        <f t="shared" si="1"/>
        <v>0</v>
      </c>
      <c r="BD7" s="280">
        <f t="shared" si="1"/>
        <v>54</v>
      </c>
      <c r="BE7" s="280">
        <f t="shared" si="1"/>
        <v>0</v>
      </c>
      <c r="BF7" s="280">
        <f t="shared" si="1"/>
        <v>0</v>
      </c>
      <c r="BG7" s="280">
        <f t="shared" si="1"/>
        <v>2978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1031</v>
      </c>
      <c r="BL7" s="280">
        <f t="shared" si="1"/>
        <v>3523</v>
      </c>
      <c r="BM7" s="280">
        <f t="shared" si="1"/>
        <v>2858</v>
      </c>
      <c r="BN7" s="280">
        <f t="shared" si="1"/>
        <v>1</v>
      </c>
      <c r="BO7" s="280">
        <f t="shared" si="1"/>
        <v>12</v>
      </c>
      <c r="BP7" s="280">
        <f aca="true" t="shared" si="2" ref="BP7:CE7">SUM(BP8:BP35)</f>
        <v>105</v>
      </c>
      <c r="BQ7" s="280">
        <f t="shared" si="2"/>
        <v>460</v>
      </c>
      <c r="BR7" s="280">
        <f t="shared" si="2"/>
        <v>81</v>
      </c>
      <c r="BS7" s="280">
        <f t="shared" si="2"/>
        <v>0</v>
      </c>
      <c r="BT7" s="280">
        <f t="shared" si="2"/>
        <v>0</v>
      </c>
      <c r="BU7" s="280">
        <f t="shared" si="2"/>
        <v>1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5</v>
      </c>
      <c r="CF7" s="280">
        <f>COUNTIF(CF8:CF35,"有る")</f>
        <v>21</v>
      </c>
    </row>
    <row r="8" spans="1:84" ht="12" customHeight="1">
      <c r="A8" s="282" t="s">
        <v>195</v>
      </c>
      <c r="B8" s="283" t="s">
        <v>549</v>
      </c>
      <c r="C8" s="282" t="s">
        <v>577</v>
      </c>
      <c r="D8" s="280">
        <f aca="true" t="shared" si="3" ref="D8:W8">SUM(X8,AR8,BL8)</f>
        <v>27292</v>
      </c>
      <c r="E8" s="280">
        <f t="shared" si="3"/>
        <v>16334</v>
      </c>
      <c r="F8" s="280">
        <f t="shared" si="3"/>
        <v>0</v>
      </c>
      <c r="G8" s="280">
        <f t="shared" si="3"/>
        <v>0</v>
      </c>
      <c r="H8" s="280">
        <f t="shared" si="3"/>
        <v>3300</v>
      </c>
      <c r="I8" s="280">
        <f t="shared" si="3"/>
        <v>837</v>
      </c>
      <c r="J8" s="280">
        <f t="shared" si="3"/>
        <v>1010</v>
      </c>
      <c r="K8" s="280">
        <f t="shared" si="3"/>
        <v>0</v>
      </c>
      <c r="L8" s="280">
        <f t="shared" si="3"/>
        <v>4044</v>
      </c>
      <c r="M8" s="280">
        <f t="shared" si="3"/>
        <v>1588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179</v>
      </c>
      <c r="X8" s="280">
        <f>SUM(Y8:AQ8)</f>
        <v>17098</v>
      </c>
      <c r="Y8" s="280">
        <v>15510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1588</v>
      </c>
      <c r="AH8" s="285" t="s">
        <v>605</v>
      </c>
      <c r="AI8" s="285" t="s">
        <v>605</v>
      </c>
      <c r="AJ8" s="285" t="s">
        <v>605</v>
      </c>
      <c r="AK8" s="285" t="s">
        <v>605</v>
      </c>
      <c r="AL8" s="285" t="s">
        <v>605</v>
      </c>
      <c r="AM8" s="285" t="s">
        <v>605</v>
      </c>
      <c r="AN8" s="285" t="s">
        <v>605</v>
      </c>
      <c r="AO8" s="285" t="s">
        <v>605</v>
      </c>
      <c r="AP8" s="280">
        <v>0</v>
      </c>
      <c r="AQ8" s="280">
        <v>0</v>
      </c>
      <c r="AR8" s="280">
        <f>'施設資源化量内訳'!D8</f>
        <v>9256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3282</v>
      </c>
      <c r="AW8" s="280">
        <f>'施設資源化量内訳'!I8</f>
        <v>744</v>
      </c>
      <c r="AX8" s="280">
        <f>'施設資源化量内訳'!J8</f>
        <v>1010</v>
      </c>
      <c r="AY8" s="280">
        <f>'施設資源化量内訳'!K8</f>
        <v>0</v>
      </c>
      <c r="AZ8" s="280">
        <f>'施設資源化量内訳'!L8</f>
        <v>4044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176</v>
      </c>
      <c r="BL8" s="280">
        <f>SUM(BM8:CE8)</f>
        <v>938</v>
      </c>
      <c r="BM8" s="280">
        <v>824</v>
      </c>
      <c r="BN8" s="280">
        <v>0</v>
      </c>
      <c r="BO8" s="280">
        <v>0</v>
      </c>
      <c r="BP8" s="280">
        <v>18</v>
      </c>
      <c r="BQ8" s="280">
        <v>93</v>
      </c>
      <c r="BR8" s="280">
        <v>0</v>
      </c>
      <c r="BS8" s="280">
        <v>0</v>
      </c>
      <c r="BT8" s="280">
        <v>0</v>
      </c>
      <c r="BU8" s="280">
        <v>0</v>
      </c>
      <c r="BV8" s="285" t="s">
        <v>605</v>
      </c>
      <c r="BW8" s="285" t="s">
        <v>605</v>
      </c>
      <c r="BX8" s="285" t="s">
        <v>605</v>
      </c>
      <c r="BY8" s="285" t="s">
        <v>605</v>
      </c>
      <c r="BZ8" s="285" t="s">
        <v>605</v>
      </c>
      <c r="CA8" s="285" t="s">
        <v>605</v>
      </c>
      <c r="CB8" s="285" t="s">
        <v>605</v>
      </c>
      <c r="CC8" s="285" t="s">
        <v>605</v>
      </c>
      <c r="CD8" s="284">
        <v>0</v>
      </c>
      <c r="CE8" s="280">
        <v>3</v>
      </c>
      <c r="CF8" s="280" t="s">
        <v>606</v>
      </c>
    </row>
    <row r="9" spans="1:84" ht="12" customHeight="1">
      <c r="A9" s="282" t="s">
        <v>195</v>
      </c>
      <c r="B9" s="283" t="s">
        <v>550</v>
      </c>
      <c r="C9" s="282" t="s">
        <v>578</v>
      </c>
      <c r="D9" s="280">
        <f aca="true" t="shared" si="4" ref="D9:D35">SUM(X9,AR9,BL9)</f>
        <v>17508</v>
      </c>
      <c r="E9" s="280">
        <f aca="true" t="shared" si="5" ref="E9:E35">SUM(Y9,AS9,BM9)</f>
        <v>12416</v>
      </c>
      <c r="F9" s="280">
        <f aca="true" t="shared" si="6" ref="F9:F35">SUM(Z9,AT9,BN9)</f>
        <v>0</v>
      </c>
      <c r="G9" s="280">
        <f aca="true" t="shared" si="7" ref="G9:G35">SUM(AA9,AU9,BO9)</f>
        <v>0</v>
      </c>
      <c r="H9" s="280">
        <f aca="true" t="shared" si="8" ref="H9:H35">SUM(AB9,AV9,BP9)</f>
        <v>2150</v>
      </c>
      <c r="I9" s="280">
        <f aca="true" t="shared" si="9" ref="I9:I35">SUM(AC9,AW9,BQ9)</f>
        <v>1242</v>
      </c>
      <c r="J9" s="280">
        <f aca="true" t="shared" si="10" ref="J9:J35">SUM(AD9,AX9,BR9)</f>
        <v>495</v>
      </c>
      <c r="K9" s="280">
        <f aca="true" t="shared" si="11" ref="K9:K35">SUM(AE9,AY9,BS9)</f>
        <v>9</v>
      </c>
      <c r="L9" s="280">
        <f aca="true" t="shared" si="12" ref="L9:L35">SUM(AF9,AZ9,BT9)</f>
        <v>0</v>
      </c>
      <c r="M9" s="280">
        <f aca="true" t="shared" si="13" ref="M9:M35">SUM(AG9,BA9,BU9)</f>
        <v>0</v>
      </c>
      <c r="N9" s="280">
        <f aca="true" t="shared" si="14" ref="N9:N35">SUM(AH9,BB9,BV9)</f>
        <v>0</v>
      </c>
      <c r="O9" s="280">
        <f aca="true" t="shared" si="15" ref="O9:O35">SUM(AI9,BC9,BW9)</f>
        <v>0</v>
      </c>
      <c r="P9" s="280">
        <f aca="true" t="shared" si="16" ref="P9:P35">SUM(AJ9,BD9,BX9)</f>
        <v>0</v>
      </c>
      <c r="Q9" s="280">
        <f aca="true" t="shared" si="17" ref="Q9:Q35">SUM(AK9,BE9,BY9)</f>
        <v>0</v>
      </c>
      <c r="R9" s="280">
        <f aca="true" t="shared" si="18" ref="R9:R35">SUM(AL9,BF9,BZ9)</f>
        <v>0</v>
      </c>
      <c r="S9" s="280">
        <f aca="true" t="shared" si="19" ref="S9:S35">SUM(AM9,BG9,CA9)</f>
        <v>0</v>
      </c>
      <c r="T9" s="280">
        <f aca="true" t="shared" si="20" ref="T9:T35">SUM(AN9,BH9,CB9)</f>
        <v>0</v>
      </c>
      <c r="U9" s="280">
        <f aca="true" t="shared" si="21" ref="U9:U35">SUM(AO9,BI9,CC9)</f>
        <v>0</v>
      </c>
      <c r="V9" s="280">
        <f aca="true" t="shared" si="22" ref="V9:V35">SUM(AP9,BJ9,CD9)</f>
        <v>0</v>
      </c>
      <c r="W9" s="280">
        <f aca="true" t="shared" si="23" ref="W9:W35">SUM(AQ9,BK9,CE9)</f>
        <v>1196</v>
      </c>
      <c r="X9" s="280">
        <f aca="true" t="shared" si="24" ref="X9:X35">SUM(Y9:AQ9)</f>
        <v>13921</v>
      </c>
      <c r="Y9" s="280">
        <v>11832</v>
      </c>
      <c r="Z9" s="280">
        <v>0</v>
      </c>
      <c r="AA9" s="280">
        <v>0</v>
      </c>
      <c r="AB9" s="280">
        <v>762</v>
      </c>
      <c r="AC9" s="280">
        <v>53</v>
      </c>
      <c r="AD9" s="280">
        <v>120</v>
      </c>
      <c r="AE9" s="280">
        <v>0</v>
      </c>
      <c r="AF9" s="280">
        <v>0</v>
      </c>
      <c r="AG9" s="280">
        <v>0</v>
      </c>
      <c r="AH9" s="285" t="s">
        <v>605</v>
      </c>
      <c r="AI9" s="285" t="s">
        <v>605</v>
      </c>
      <c r="AJ9" s="285" t="s">
        <v>605</v>
      </c>
      <c r="AK9" s="285" t="s">
        <v>605</v>
      </c>
      <c r="AL9" s="285" t="s">
        <v>605</v>
      </c>
      <c r="AM9" s="285" t="s">
        <v>605</v>
      </c>
      <c r="AN9" s="285" t="s">
        <v>605</v>
      </c>
      <c r="AO9" s="285" t="s">
        <v>605</v>
      </c>
      <c r="AP9" s="280">
        <v>0</v>
      </c>
      <c r="AQ9" s="280">
        <v>1154</v>
      </c>
      <c r="AR9" s="280">
        <f>'施設資源化量内訳'!D9</f>
        <v>2889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1383</v>
      </c>
      <c r="AW9" s="280">
        <f>'施設資源化量内訳'!I9</f>
        <v>1080</v>
      </c>
      <c r="AX9" s="280">
        <f>'施設資源化量内訳'!J9</f>
        <v>375</v>
      </c>
      <c r="AY9" s="280">
        <f>'施設資源化量内訳'!K9</f>
        <v>9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42</v>
      </c>
      <c r="BL9" s="280">
        <f aca="true" t="shared" si="25" ref="BL9:BL35">SUM(BM9:CE9)</f>
        <v>698</v>
      </c>
      <c r="BM9" s="280">
        <v>584</v>
      </c>
      <c r="BN9" s="280">
        <v>0</v>
      </c>
      <c r="BO9" s="280">
        <v>0</v>
      </c>
      <c r="BP9" s="280">
        <v>5</v>
      </c>
      <c r="BQ9" s="280">
        <v>109</v>
      </c>
      <c r="BR9" s="280">
        <v>0</v>
      </c>
      <c r="BS9" s="280">
        <v>0</v>
      </c>
      <c r="BT9" s="280">
        <v>0</v>
      </c>
      <c r="BU9" s="280">
        <v>0</v>
      </c>
      <c r="BV9" s="285" t="s">
        <v>605</v>
      </c>
      <c r="BW9" s="285" t="s">
        <v>605</v>
      </c>
      <c r="BX9" s="285" t="s">
        <v>605</v>
      </c>
      <c r="BY9" s="285" t="s">
        <v>605</v>
      </c>
      <c r="BZ9" s="285" t="s">
        <v>605</v>
      </c>
      <c r="CA9" s="285" t="s">
        <v>605</v>
      </c>
      <c r="CB9" s="285" t="s">
        <v>605</v>
      </c>
      <c r="CC9" s="285" t="s">
        <v>605</v>
      </c>
      <c r="CD9" s="284">
        <v>0</v>
      </c>
      <c r="CE9" s="280">
        <v>0</v>
      </c>
      <c r="CF9" s="280" t="s">
        <v>606</v>
      </c>
    </row>
    <row r="10" spans="1:84" ht="12" customHeight="1">
      <c r="A10" s="282" t="s">
        <v>195</v>
      </c>
      <c r="B10" s="283" t="s">
        <v>551</v>
      </c>
      <c r="C10" s="282" t="s">
        <v>579</v>
      </c>
      <c r="D10" s="280">
        <f t="shared" si="4"/>
        <v>9130</v>
      </c>
      <c r="E10" s="280">
        <f t="shared" si="5"/>
        <v>3352</v>
      </c>
      <c r="F10" s="280">
        <f t="shared" si="6"/>
        <v>0</v>
      </c>
      <c r="G10" s="280">
        <f t="shared" si="7"/>
        <v>0</v>
      </c>
      <c r="H10" s="280">
        <f t="shared" si="8"/>
        <v>1615</v>
      </c>
      <c r="I10" s="280">
        <f t="shared" si="9"/>
        <v>695</v>
      </c>
      <c r="J10" s="280">
        <f t="shared" si="10"/>
        <v>246</v>
      </c>
      <c r="K10" s="280">
        <f t="shared" si="11"/>
        <v>220</v>
      </c>
      <c r="L10" s="280">
        <f t="shared" si="12"/>
        <v>0</v>
      </c>
      <c r="M10" s="280">
        <f t="shared" si="13"/>
        <v>20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2978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4</v>
      </c>
      <c r="X10" s="280">
        <f t="shared" si="24"/>
        <v>16</v>
      </c>
      <c r="Y10" s="280">
        <v>14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605</v>
      </c>
      <c r="AI10" s="285" t="s">
        <v>605</v>
      </c>
      <c r="AJ10" s="285" t="s">
        <v>605</v>
      </c>
      <c r="AK10" s="285" t="s">
        <v>605</v>
      </c>
      <c r="AL10" s="285" t="s">
        <v>605</v>
      </c>
      <c r="AM10" s="285" t="s">
        <v>605</v>
      </c>
      <c r="AN10" s="285" t="s">
        <v>605</v>
      </c>
      <c r="AO10" s="285" t="s">
        <v>605</v>
      </c>
      <c r="AP10" s="280">
        <v>0</v>
      </c>
      <c r="AQ10" s="280">
        <v>2</v>
      </c>
      <c r="AR10" s="280">
        <f>'施設資源化量内訳'!D10</f>
        <v>8009</v>
      </c>
      <c r="AS10" s="280">
        <f>'施設資源化量内訳'!E10</f>
        <v>2442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1568</v>
      </c>
      <c r="AW10" s="280">
        <f>'施設資源化量内訳'!I10</f>
        <v>613</v>
      </c>
      <c r="AX10" s="280">
        <f>'施設資源化量内訳'!J10</f>
        <v>169</v>
      </c>
      <c r="AY10" s="280">
        <f>'施設資源化量内訳'!K10</f>
        <v>220</v>
      </c>
      <c r="AZ10" s="280">
        <f>'施設資源化量内訳'!L10</f>
        <v>0</v>
      </c>
      <c r="BA10" s="280">
        <f>'施設資源化量内訳'!M10</f>
        <v>19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2978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1105</v>
      </c>
      <c r="BM10" s="280">
        <v>896</v>
      </c>
      <c r="BN10" s="280">
        <v>0</v>
      </c>
      <c r="BO10" s="280">
        <v>0</v>
      </c>
      <c r="BP10" s="280">
        <v>47</v>
      </c>
      <c r="BQ10" s="280">
        <v>82</v>
      </c>
      <c r="BR10" s="280">
        <v>77</v>
      </c>
      <c r="BS10" s="280">
        <v>0</v>
      </c>
      <c r="BT10" s="280">
        <v>0</v>
      </c>
      <c r="BU10" s="280">
        <v>1</v>
      </c>
      <c r="BV10" s="285" t="s">
        <v>605</v>
      </c>
      <c r="BW10" s="285" t="s">
        <v>605</v>
      </c>
      <c r="BX10" s="285" t="s">
        <v>605</v>
      </c>
      <c r="BY10" s="285" t="s">
        <v>605</v>
      </c>
      <c r="BZ10" s="285" t="s">
        <v>605</v>
      </c>
      <c r="CA10" s="285" t="s">
        <v>605</v>
      </c>
      <c r="CB10" s="285" t="s">
        <v>605</v>
      </c>
      <c r="CC10" s="285" t="s">
        <v>605</v>
      </c>
      <c r="CD10" s="284">
        <v>0</v>
      </c>
      <c r="CE10" s="280">
        <v>2</v>
      </c>
      <c r="CF10" s="280" t="s">
        <v>606</v>
      </c>
    </row>
    <row r="11" spans="1:84" ht="12" customHeight="1">
      <c r="A11" s="282" t="s">
        <v>195</v>
      </c>
      <c r="B11" s="283" t="s">
        <v>552</v>
      </c>
      <c r="C11" s="282" t="s">
        <v>580</v>
      </c>
      <c r="D11" s="280">
        <f t="shared" si="4"/>
        <v>4185</v>
      </c>
      <c r="E11" s="280">
        <f t="shared" si="5"/>
        <v>2912</v>
      </c>
      <c r="F11" s="280">
        <f t="shared" si="6"/>
        <v>1</v>
      </c>
      <c r="G11" s="280">
        <f t="shared" si="7"/>
        <v>0</v>
      </c>
      <c r="H11" s="280">
        <f t="shared" si="8"/>
        <v>650</v>
      </c>
      <c r="I11" s="280">
        <f t="shared" si="9"/>
        <v>438</v>
      </c>
      <c r="J11" s="280">
        <f t="shared" si="10"/>
        <v>182</v>
      </c>
      <c r="K11" s="280">
        <f t="shared" si="11"/>
        <v>0</v>
      </c>
      <c r="L11" s="280">
        <f t="shared" si="12"/>
        <v>0</v>
      </c>
      <c r="M11" s="280">
        <f t="shared" si="13"/>
        <v>2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3100</v>
      </c>
      <c r="Y11" s="280">
        <v>2828</v>
      </c>
      <c r="Z11" s="280">
        <v>1</v>
      </c>
      <c r="AA11" s="280">
        <v>0</v>
      </c>
      <c r="AB11" s="280">
        <v>192</v>
      </c>
      <c r="AC11" s="280">
        <v>39</v>
      </c>
      <c r="AD11" s="280">
        <v>38</v>
      </c>
      <c r="AE11" s="280">
        <v>0</v>
      </c>
      <c r="AF11" s="280">
        <v>0</v>
      </c>
      <c r="AG11" s="280">
        <v>2</v>
      </c>
      <c r="AH11" s="285" t="s">
        <v>605</v>
      </c>
      <c r="AI11" s="285" t="s">
        <v>605</v>
      </c>
      <c r="AJ11" s="285" t="s">
        <v>605</v>
      </c>
      <c r="AK11" s="285" t="s">
        <v>605</v>
      </c>
      <c r="AL11" s="285" t="s">
        <v>605</v>
      </c>
      <c r="AM11" s="285" t="s">
        <v>605</v>
      </c>
      <c r="AN11" s="285" t="s">
        <v>605</v>
      </c>
      <c r="AO11" s="285" t="s">
        <v>605</v>
      </c>
      <c r="AP11" s="280">
        <v>0</v>
      </c>
      <c r="AQ11" s="280">
        <v>0</v>
      </c>
      <c r="AR11" s="280">
        <f>'施設資源化量内訳'!D11</f>
        <v>1016</v>
      </c>
      <c r="AS11" s="280">
        <f>'施設資源化量内訳'!E11</f>
        <v>15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458</v>
      </c>
      <c r="AW11" s="280">
        <f>'施設資源化量内訳'!I11</f>
        <v>399</v>
      </c>
      <c r="AX11" s="280">
        <f>'施設資源化量内訳'!J11</f>
        <v>144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69</v>
      </c>
      <c r="BM11" s="280">
        <v>69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605</v>
      </c>
      <c r="BW11" s="285" t="s">
        <v>605</v>
      </c>
      <c r="BX11" s="285" t="s">
        <v>605</v>
      </c>
      <c r="BY11" s="285" t="s">
        <v>605</v>
      </c>
      <c r="BZ11" s="285" t="s">
        <v>605</v>
      </c>
      <c r="CA11" s="285" t="s">
        <v>605</v>
      </c>
      <c r="CB11" s="285" t="s">
        <v>605</v>
      </c>
      <c r="CC11" s="285" t="s">
        <v>605</v>
      </c>
      <c r="CD11" s="284">
        <v>0</v>
      </c>
      <c r="CE11" s="280">
        <v>0</v>
      </c>
      <c r="CF11" s="280" t="s">
        <v>606</v>
      </c>
    </row>
    <row r="12" spans="1:84" ht="12" customHeight="1">
      <c r="A12" s="282" t="s">
        <v>195</v>
      </c>
      <c r="B12" s="283" t="s">
        <v>553</v>
      </c>
      <c r="C12" s="282" t="s">
        <v>581</v>
      </c>
      <c r="D12" s="280">
        <f t="shared" si="4"/>
        <v>1905</v>
      </c>
      <c r="E12" s="280">
        <f t="shared" si="5"/>
        <v>822</v>
      </c>
      <c r="F12" s="280">
        <f t="shared" si="6"/>
        <v>0</v>
      </c>
      <c r="G12" s="280">
        <f t="shared" si="7"/>
        <v>0</v>
      </c>
      <c r="H12" s="280">
        <f t="shared" si="8"/>
        <v>185</v>
      </c>
      <c r="I12" s="280">
        <f t="shared" si="9"/>
        <v>333</v>
      </c>
      <c r="J12" s="280">
        <f t="shared" si="10"/>
        <v>63</v>
      </c>
      <c r="K12" s="280">
        <f t="shared" si="11"/>
        <v>0</v>
      </c>
      <c r="L12" s="280">
        <f t="shared" si="12"/>
        <v>364</v>
      </c>
      <c r="M12" s="280">
        <f t="shared" si="13"/>
        <v>0</v>
      </c>
      <c r="N12" s="280">
        <f t="shared" si="14"/>
        <v>76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62</v>
      </c>
      <c r="X12" s="280">
        <f t="shared" si="24"/>
        <v>22</v>
      </c>
      <c r="Y12" s="280">
        <v>0</v>
      </c>
      <c r="Z12" s="280">
        <v>0</v>
      </c>
      <c r="AA12" s="280">
        <v>0</v>
      </c>
      <c r="AB12" s="280">
        <v>0</v>
      </c>
      <c r="AC12" s="280">
        <v>22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605</v>
      </c>
      <c r="AI12" s="285" t="s">
        <v>605</v>
      </c>
      <c r="AJ12" s="285" t="s">
        <v>605</v>
      </c>
      <c r="AK12" s="285" t="s">
        <v>605</v>
      </c>
      <c r="AL12" s="285" t="s">
        <v>605</v>
      </c>
      <c r="AM12" s="285" t="s">
        <v>605</v>
      </c>
      <c r="AN12" s="285" t="s">
        <v>605</v>
      </c>
      <c r="AO12" s="285" t="s">
        <v>605</v>
      </c>
      <c r="AP12" s="280">
        <v>0</v>
      </c>
      <c r="AQ12" s="280">
        <v>0</v>
      </c>
      <c r="AR12" s="280">
        <f>'施設資源化量内訳'!D12</f>
        <v>1828</v>
      </c>
      <c r="AS12" s="280">
        <f>'施設資源化量内訳'!E12</f>
        <v>797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172</v>
      </c>
      <c r="AW12" s="280">
        <f>'施設資源化量内訳'!I12</f>
        <v>298</v>
      </c>
      <c r="AX12" s="280">
        <f>'施設資源化量内訳'!J12</f>
        <v>59</v>
      </c>
      <c r="AY12" s="280">
        <f>'施設資源化量内訳'!K12</f>
        <v>0</v>
      </c>
      <c r="AZ12" s="280">
        <f>'施設資源化量内訳'!L12</f>
        <v>364</v>
      </c>
      <c r="BA12" s="280">
        <f>'施設資源化量内訳'!M12</f>
        <v>0</v>
      </c>
      <c r="BB12" s="280">
        <f>'施設資源化量内訳'!N12</f>
        <v>76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62</v>
      </c>
      <c r="BL12" s="280">
        <f t="shared" si="25"/>
        <v>55</v>
      </c>
      <c r="BM12" s="280">
        <v>25</v>
      </c>
      <c r="BN12" s="280">
        <v>0</v>
      </c>
      <c r="BO12" s="280">
        <v>0</v>
      </c>
      <c r="BP12" s="280">
        <v>13</v>
      </c>
      <c r="BQ12" s="280">
        <v>13</v>
      </c>
      <c r="BR12" s="280">
        <v>4</v>
      </c>
      <c r="BS12" s="280">
        <v>0</v>
      </c>
      <c r="BT12" s="280">
        <v>0</v>
      </c>
      <c r="BU12" s="280">
        <v>0</v>
      </c>
      <c r="BV12" s="285" t="s">
        <v>605</v>
      </c>
      <c r="BW12" s="285" t="s">
        <v>605</v>
      </c>
      <c r="BX12" s="285" t="s">
        <v>605</v>
      </c>
      <c r="BY12" s="285" t="s">
        <v>605</v>
      </c>
      <c r="BZ12" s="285" t="s">
        <v>605</v>
      </c>
      <c r="CA12" s="285" t="s">
        <v>605</v>
      </c>
      <c r="CB12" s="285" t="s">
        <v>605</v>
      </c>
      <c r="CC12" s="285" t="s">
        <v>605</v>
      </c>
      <c r="CD12" s="284">
        <v>0</v>
      </c>
      <c r="CE12" s="280">
        <v>0</v>
      </c>
      <c r="CF12" s="280" t="s">
        <v>606</v>
      </c>
    </row>
    <row r="13" spans="1:84" ht="12" customHeight="1">
      <c r="A13" s="282" t="s">
        <v>195</v>
      </c>
      <c r="B13" s="283" t="s">
        <v>554</v>
      </c>
      <c r="C13" s="282" t="s">
        <v>582</v>
      </c>
      <c r="D13" s="280">
        <f t="shared" si="4"/>
        <v>3272</v>
      </c>
      <c r="E13" s="280">
        <f t="shared" si="5"/>
        <v>1808</v>
      </c>
      <c r="F13" s="280">
        <f t="shared" si="6"/>
        <v>0</v>
      </c>
      <c r="G13" s="280">
        <f t="shared" si="7"/>
        <v>0</v>
      </c>
      <c r="H13" s="280">
        <f t="shared" si="8"/>
        <v>526</v>
      </c>
      <c r="I13" s="280">
        <f t="shared" si="9"/>
        <v>526</v>
      </c>
      <c r="J13" s="280">
        <f t="shared" si="10"/>
        <v>106</v>
      </c>
      <c r="K13" s="280">
        <f t="shared" si="11"/>
        <v>16</v>
      </c>
      <c r="L13" s="280">
        <f t="shared" si="12"/>
        <v>0</v>
      </c>
      <c r="M13" s="280">
        <f t="shared" si="13"/>
        <v>5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285</v>
      </c>
      <c r="X13" s="280">
        <f t="shared" si="24"/>
        <v>3001</v>
      </c>
      <c r="Y13" s="280">
        <v>1613</v>
      </c>
      <c r="Z13" s="280">
        <v>0</v>
      </c>
      <c r="AA13" s="280">
        <v>0</v>
      </c>
      <c r="AB13" s="280">
        <v>521</v>
      </c>
      <c r="AC13" s="280">
        <v>455</v>
      </c>
      <c r="AD13" s="280">
        <v>106</v>
      </c>
      <c r="AE13" s="280">
        <v>16</v>
      </c>
      <c r="AF13" s="280">
        <v>0</v>
      </c>
      <c r="AG13" s="280">
        <v>5</v>
      </c>
      <c r="AH13" s="285" t="s">
        <v>605</v>
      </c>
      <c r="AI13" s="285" t="s">
        <v>605</v>
      </c>
      <c r="AJ13" s="285" t="s">
        <v>605</v>
      </c>
      <c r="AK13" s="285" t="s">
        <v>605</v>
      </c>
      <c r="AL13" s="285" t="s">
        <v>605</v>
      </c>
      <c r="AM13" s="285" t="s">
        <v>605</v>
      </c>
      <c r="AN13" s="285" t="s">
        <v>605</v>
      </c>
      <c r="AO13" s="285" t="s">
        <v>605</v>
      </c>
      <c r="AP13" s="280">
        <v>0</v>
      </c>
      <c r="AQ13" s="280">
        <v>285</v>
      </c>
      <c r="AR13" s="280">
        <f>'施設資源化量内訳'!D13</f>
        <v>0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0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271</v>
      </c>
      <c r="BM13" s="280">
        <v>195</v>
      </c>
      <c r="BN13" s="280">
        <v>0</v>
      </c>
      <c r="BO13" s="280">
        <v>0</v>
      </c>
      <c r="BP13" s="280">
        <v>5</v>
      </c>
      <c r="BQ13" s="280">
        <v>71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605</v>
      </c>
      <c r="BW13" s="285" t="s">
        <v>605</v>
      </c>
      <c r="BX13" s="285" t="s">
        <v>605</v>
      </c>
      <c r="BY13" s="285" t="s">
        <v>605</v>
      </c>
      <c r="BZ13" s="285" t="s">
        <v>605</v>
      </c>
      <c r="CA13" s="285" t="s">
        <v>605</v>
      </c>
      <c r="CB13" s="285" t="s">
        <v>605</v>
      </c>
      <c r="CC13" s="285" t="s">
        <v>605</v>
      </c>
      <c r="CD13" s="284">
        <v>0</v>
      </c>
      <c r="CE13" s="280">
        <v>0</v>
      </c>
      <c r="CF13" s="280" t="s">
        <v>606</v>
      </c>
    </row>
    <row r="14" spans="1:84" ht="12" customHeight="1">
      <c r="A14" s="282" t="s">
        <v>195</v>
      </c>
      <c r="B14" s="283" t="s">
        <v>555</v>
      </c>
      <c r="C14" s="282" t="s">
        <v>583</v>
      </c>
      <c r="D14" s="280">
        <f t="shared" si="4"/>
        <v>1082</v>
      </c>
      <c r="E14" s="280">
        <f t="shared" si="5"/>
        <v>674</v>
      </c>
      <c r="F14" s="280">
        <f t="shared" si="6"/>
        <v>6</v>
      </c>
      <c r="G14" s="280">
        <f t="shared" si="7"/>
        <v>0</v>
      </c>
      <c r="H14" s="280">
        <f t="shared" si="8"/>
        <v>158</v>
      </c>
      <c r="I14" s="280">
        <f t="shared" si="9"/>
        <v>162</v>
      </c>
      <c r="J14" s="280">
        <f t="shared" si="10"/>
        <v>54</v>
      </c>
      <c r="K14" s="280">
        <f t="shared" si="11"/>
        <v>0</v>
      </c>
      <c r="L14" s="280">
        <f t="shared" si="12"/>
        <v>0</v>
      </c>
      <c r="M14" s="280">
        <f t="shared" si="13"/>
        <v>26</v>
      </c>
      <c r="N14" s="280">
        <f t="shared" si="14"/>
        <v>2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729</v>
      </c>
      <c r="Y14" s="280">
        <v>674</v>
      </c>
      <c r="Z14" s="280">
        <v>6</v>
      </c>
      <c r="AA14" s="280">
        <v>0</v>
      </c>
      <c r="AB14" s="280">
        <v>0</v>
      </c>
      <c r="AC14" s="280">
        <v>23</v>
      </c>
      <c r="AD14" s="280">
        <v>0</v>
      </c>
      <c r="AE14" s="280">
        <v>0</v>
      </c>
      <c r="AF14" s="280">
        <v>0</v>
      </c>
      <c r="AG14" s="280">
        <v>26</v>
      </c>
      <c r="AH14" s="285" t="s">
        <v>605</v>
      </c>
      <c r="AI14" s="285" t="s">
        <v>605</v>
      </c>
      <c r="AJ14" s="285" t="s">
        <v>605</v>
      </c>
      <c r="AK14" s="285" t="s">
        <v>605</v>
      </c>
      <c r="AL14" s="285" t="s">
        <v>605</v>
      </c>
      <c r="AM14" s="285" t="s">
        <v>605</v>
      </c>
      <c r="AN14" s="285" t="s">
        <v>605</v>
      </c>
      <c r="AO14" s="285" t="s">
        <v>605</v>
      </c>
      <c r="AP14" s="280">
        <v>0</v>
      </c>
      <c r="AQ14" s="280">
        <v>0</v>
      </c>
      <c r="AR14" s="280">
        <f>'施設資源化量内訳'!D14</f>
        <v>353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158</v>
      </c>
      <c r="AW14" s="280">
        <f>'施設資源化量内訳'!I14</f>
        <v>139</v>
      </c>
      <c r="AX14" s="280">
        <f>'施設資源化量内訳'!J14</f>
        <v>54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2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605</v>
      </c>
      <c r="BW14" s="285" t="s">
        <v>605</v>
      </c>
      <c r="BX14" s="285" t="s">
        <v>605</v>
      </c>
      <c r="BY14" s="285" t="s">
        <v>605</v>
      </c>
      <c r="BZ14" s="285" t="s">
        <v>605</v>
      </c>
      <c r="CA14" s="285" t="s">
        <v>605</v>
      </c>
      <c r="CB14" s="285" t="s">
        <v>605</v>
      </c>
      <c r="CC14" s="285" t="s">
        <v>605</v>
      </c>
      <c r="CD14" s="284">
        <v>0</v>
      </c>
      <c r="CE14" s="280">
        <v>0</v>
      </c>
      <c r="CF14" s="280" t="s">
        <v>606</v>
      </c>
    </row>
    <row r="15" spans="1:84" ht="12" customHeight="1">
      <c r="A15" s="282" t="s">
        <v>195</v>
      </c>
      <c r="B15" s="283" t="s">
        <v>556</v>
      </c>
      <c r="C15" s="282" t="s">
        <v>584</v>
      </c>
      <c r="D15" s="280">
        <f t="shared" si="4"/>
        <v>1295</v>
      </c>
      <c r="E15" s="280">
        <f t="shared" si="5"/>
        <v>499</v>
      </c>
      <c r="F15" s="280">
        <f t="shared" si="6"/>
        <v>0</v>
      </c>
      <c r="G15" s="280">
        <f t="shared" si="7"/>
        <v>0</v>
      </c>
      <c r="H15" s="280">
        <f t="shared" si="8"/>
        <v>148</v>
      </c>
      <c r="I15" s="280">
        <f t="shared" si="9"/>
        <v>190</v>
      </c>
      <c r="J15" s="280">
        <f t="shared" si="10"/>
        <v>59</v>
      </c>
      <c r="K15" s="280">
        <f t="shared" si="11"/>
        <v>0</v>
      </c>
      <c r="L15" s="280">
        <f t="shared" si="12"/>
        <v>255</v>
      </c>
      <c r="M15" s="280">
        <f t="shared" si="13"/>
        <v>144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522</v>
      </c>
      <c r="Y15" s="280">
        <v>499</v>
      </c>
      <c r="Z15" s="280">
        <v>0</v>
      </c>
      <c r="AA15" s="280">
        <v>0</v>
      </c>
      <c r="AB15" s="280">
        <v>23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605</v>
      </c>
      <c r="AI15" s="285" t="s">
        <v>605</v>
      </c>
      <c r="AJ15" s="285" t="s">
        <v>605</v>
      </c>
      <c r="AK15" s="285" t="s">
        <v>605</v>
      </c>
      <c r="AL15" s="285" t="s">
        <v>605</v>
      </c>
      <c r="AM15" s="285" t="s">
        <v>605</v>
      </c>
      <c r="AN15" s="285" t="s">
        <v>605</v>
      </c>
      <c r="AO15" s="285" t="s">
        <v>605</v>
      </c>
      <c r="AP15" s="280">
        <v>0</v>
      </c>
      <c r="AQ15" s="280">
        <v>0</v>
      </c>
      <c r="AR15" s="280">
        <f>'施設資源化量内訳'!D15</f>
        <v>773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125</v>
      </c>
      <c r="AW15" s="280">
        <f>'施設資源化量内訳'!I15</f>
        <v>190</v>
      </c>
      <c r="AX15" s="280">
        <f>'施設資源化量内訳'!J15</f>
        <v>59</v>
      </c>
      <c r="AY15" s="280">
        <f>'施設資源化量内訳'!K15</f>
        <v>0</v>
      </c>
      <c r="AZ15" s="280">
        <f>'施設資源化量内訳'!L15</f>
        <v>255</v>
      </c>
      <c r="BA15" s="280">
        <f>'施設資源化量内訳'!M15</f>
        <v>144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605</v>
      </c>
      <c r="BW15" s="285" t="s">
        <v>605</v>
      </c>
      <c r="BX15" s="285" t="s">
        <v>605</v>
      </c>
      <c r="BY15" s="285" t="s">
        <v>605</v>
      </c>
      <c r="BZ15" s="285" t="s">
        <v>605</v>
      </c>
      <c r="CA15" s="285" t="s">
        <v>605</v>
      </c>
      <c r="CB15" s="285" t="s">
        <v>605</v>
      </c>
      <c r="CC15" s="285" t="s">
        <v>605</v>
      </c>
      <c r="CD15" s="284">
        <v>0</v>
      </c>
      <c r="CE15" s="280">
        <v>0</v>
      </c>
      <c r="CF15" s="280" t="s">
        <v>606</v>
      </c>
    </row>
    <row r="16" spans="1:84" ht="12" customHeight="1">
      <c r="A16" s="282" t="s">
        <v>195</v>
      </c>
      <c r="B16" s="283" t="s">
        <v>557</v>
      </c>
      <c r="C16" s="282" t="s">
        <v>585</v>
      </c>
      <c r="D16" s="280">
        <f t="shared" si="4"/>
        <v>1082</v>
      </c>
      <c r="E16" s="280">
        <f t="shared" si="5"/>
        <v>508</v>
      </c>
      <c r="F16" s="280">
        <f t="shared" si="6"/>
        <v>2</v>
      </c>
      <c r="G16" s="280">
        <f t="shared" si="7"/>
        <v>0</v>
      </c>
      <c r="H16" s="280">
        <f t="shared" si="8"/>
        <v>174</v>
      </c>
      <c r="I16" s="280">
        <f t="shared" si="9"/>
        <v>206</v>
      </c>
      <c r="J16" s="280">
        <f t="shared" si="10"/>
        <v>44</v>
      </c>
      <c r="K16" s="280">
        <f t="shared" si="11"/>
        <v>0</v>
      </c>
      <c r="L16" s="280">
        <f t="shared" si="12"/>
        <v>138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10</v>
      </c>
      <c r="X16" s="280">
        <f t="shared" si="24"/>
        <v>564</v>
      </c>
      <c r="Y16" s="280">
        <v>508</v>
      </c>
      <c r="Z16" s="280">
        <v>2</v>
      </c>
      <c r="AA16" s="280">
        <v>0</v>
      </c>
      <c r="AB16" s="280">
        <v>0</v>
      </c>
      <c r="AC16" s="280">
        <v>0</v>
      </c>
      <c r="AD16" s="280">
        <v>44</v>
      </c>
      <c r="AE16" s="280">
        <v>0</v>
      </c>
      <c r="AF16" s="280">
        <v>0</v>
      </c>
      <c r="AG16" s="280">
        <v>0</v>
      </c>
      <c r="AH16" s="285" t="s">
        <v>605</v>
      </c>
      <c r="AI16" s="285" t="s">
        <v>605</v>
      </c>
      <c r="AJ16" s="285" t="s">
        <v>605</v>
      </c>
      <c r="AK16" s="285" t="s">
        <v>605</v>
      </c>
      <c r="AL16" s="285" t="s">
        <v>605</v>
      </c>
      <c r="AM16" s="285" t="s">
        <v>605</v>
      </c>
      <c r="AN16" s="285" t="s">
        <v>605</v>
      </c>
      <c r="AO16" s="285" t="s">
        <v>605</v>
      </c>
      <c r="AP16" s="280">
        <v>0</v>
      </c>
      <c r="AQ16" s="280">
        <v>10</v>
      </c>
      <c r="AR16" s="280">
        <f>'施設資源化量内訳'!D16</f>
        <v>473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174</v>
      </c>
      <c r="AW16" s="280">
        <f>'施設資源化量内訳'!I16</f>
        <v>161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138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45</v>
      </c>
      <c r="BM16" s="280">
        <v>0</v>
      </c>
      <c r="BN16" s="280">
        <v>0</v>
      </c>
      <c r="BO16" s="280">
        <v>0</v>
      </c>
      <c r="BP16" s="280">
        <v>0</v>
      </c>
      <c r="BQ16" s="280">
        <v>45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605</v>
      </c>
      <c r="BW16" s="285" t="s">
        <v>605</v>
      </c>
      <c r="BX16" s="285" t="s">
        <v>605</v>
      </c>
      <c r="BY16" s="285" t="s">
        <v>605</v>
      </c>
      <c r="BZ16" s="285" t="s">
        <v>605</v>
      </c>
      <c r="CA16" s="285" t="s">
        <v>605</v>
      </c>
      <c r="CB16" s="285" t="s">
        <v>605</v>
      </c>
      <c r="CC16" s="285" t="s">
        <v>605</v>
      </c>
      <c r="CD16" s="284">
        <v>0</v>
      </c>
      <c r="CE16" s="280">
        <v>0</v>
      </c>
      <c r="CF16" s="280" t="s">
        <v>606</v>
      </c>
    </row>
    <row r="17" spans="1:84" ht="12" customHeight="1">
      <c r="A17" s="282" t="s">
        <v>195</v>
      </c>
      <c r="B17" s="283" t="s">
        <v>558</v>
      </c>
      <c r="C17" s="282" t="s">
        <v>586</v>
      </c>
      <c r="D17" s="280">
        <f t="shared" si="4"/>
        <v>1677</v>
      </c>
      <c r="E17" s="280">
        <f t="shared" si="5"/>
        <v>1020</v>
      </c>
      <c r="F17" s="280">
        <f t="shared" si="6"/>
        <v>3</v>
      </c>
      <c r="G17" s="280">
        <f t="shared" si="7"/>
        <v>0</v>
      </c>
      <c r="H17" s="280">
        <f t="shared" si="8"/>
        <v>142</v>
      </c>
      <c r="I17" s="280">
        <f t="shared" si="9"/>
        <v>41</v>
      </c>
      <c r="J17" s="280">
        <f t="shared" si="10"/>
        <v>65</v>
      </c>
      <c r="K17" s="280">
        <f t="shared" si="11"/>
        <v>0</v>
      </c>
      <c r="L17" s="280">
        <f t="shared" si="12"/>
        <v>211</v>
      </c>
      <c r="M17" s="280">
        <f t="shared" si="13"/>
        <v>125</v>
      </c>
      <c r="N17" s="280">
        <f t="shared" si="14"/>
        <v>0</v>
      </c>
      <c r="O17" s="280">
        <f t="shared" si="15"/>
        <v>0</v>
      </c>
      <c r="P17" s="280">
        <f t="shared" si="16"/>
        <v>54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16</v>
      </c>
      <c r="X17" s="280">
        <f t="shared" si="24"/>
        <v>1148</v>
      </c>
      <c r="Y17" s="280">
        <v>1020</v>
      </c>
      <c r="Z17" s="280">
        <v>3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125</v>
      </c>
      <c r="AH17" s="285" t="s">
        <v>605</v>
      </c>
      <c r="AI17" s="285" t="s">
        <v>605</v>
      </c>
      <c r="AJ17" s="285" t="s">
        <v>605</v>
      </c>
      <c r="AK17" s="285" t="s">
        <v>605</v>
      </c>
      <c r="AL17" s="285" t="s">
        <v>605</v>
      </c>
      <c r="AM17" s="285" t="s">
        <v>605</v>
      </c>
      <c r="AN17" s="285" t="s">
        <v>605</v>
      </c>
      <c r="AO17" s="285" t="s">
        <v>605</v>
      </c>
      <c r="AP17" s="280">
        <v>0</v>
      </c>
      <c r="AQ17" s="280">
        <v>0</v>
      </c>
      <c r="AR17" s="280">
        <f>'施設資源化量内訳'!D17</f>
        <v>529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142</v>
      </c>
      <c r="AW17" s="280">
        <f>'施設資源化量内訳'!I17</f>
        <v>41</v>
      </c>
      <c r="AX17" s="280">
        <f>'施設資源化量内訳'!J17</f>
        <v>65</v>
      </c>
      <c r="AY17" s="280">
        <f>'施設資源化量内訳'!K17</f>
        <v>0</v>
      </c>
      <c r="AZ17" s="280">
        <f>'施設資源化量内訳'!L17</f>
        <v>211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54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16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605</v>
      </c>
      <c r="BW17" s="285" t="s">
        <v>605</v>
      </c>
      <c r="BX17" s="285" t="s">
        <v>605</v>
      </c>
      <c r="BY17" s="285" t="s">
        <v>605</v>
      </c>
      <c r="BZ17" s="285" t="s">
        <v>605</v>
      </c>
      <c r="CA17" s="285" t="s">
        <v>605</v>
      </c>
      <c r="CB17" s="285" t="s">
        <v>605</v>
      </c>
      <c r="CC17" s="285" t="s">
        <v>605</v>
      </c>
      <c r="CD17" s="284">
        <v>0</v>
      </c>
      <c r="CE17" s="280">
        <v>0</v>
      </c>
      <c r="CF17" s="280" t="s">
        <v>606</v>
      </c>
    </row>
    <row r="18" spans="1:84" ht="12" customHeight="1">
      <c r="A18" s="282" t="s">
        <v>195</v>
      </c>
      <c r="B18" s="283" t="s">
        <v>559</v>
      </c>
      <c r="C18" s="282" t="s">
        <v>587</v>
      </c>
      <c r="D18" s="280">
        <f t="shared" si="4"/>
        <v>1067</v>
      </c>
      <c r="E18" s="280">
        <f t="shared" si="5"/>
        <v>501</v>
      </c>
      <c r="F18" s="280">
        <f t="shared" si="6"/>
        <v>6</v>
      </c>
      <c r="G18" s="280">
        <f t="shared" si="7"/>
        <v>82</v>
      </c>
      <c r="H18" s="280">
        <f t="shared" si="8"/>
        <v>247</v>
      </c>
      <c r="I18" s="280">
        <f t="shared" si="9"/>
        <v>181</v>
      </c>
      <c r="J18" s="280">
        <f t="shared" si="10"/>
        <v>49</v>
      </c>
      <c r="K18" s="280">
        <f t="shared" si="11"/>
        <v>1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505</v>
      </c>
      <c r="Y18" s="280">
        <v>435</v>
      </c>
      <c r="Z18" s="280">
        <v>0</v>
      </c>
      <c r="AA18" s="280">
        <v>61</v>
      </c>
      <c r="AB18" s="280">
        <v>0</v>
      </c>
      <c r="AC18" s="280">
        <v>9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605</v>
      </c>
      <c r="AI18" s="285" t="s">
        <v>605</v>
      </c>
      <c r="AJ18" s="285" t="s">
        <v>605</v>
      </c>
      <c r="AK18" s="285" t="s">
        <v>605</v>
      </c>
      <c r="AL18" s="285" t="s">
        <v>605</v>
      </c>
      <c r="AM18" s="285" t="s">
        <v>605</v>
      </c>
      <c r="AN18" s="285" t="s">
        <v>605</v>
      </c>
      <c r="AO18" s="285" t="s">
        <v>605</v>
      </c>
      <c r="AP18" s="280">
        <v>0</v>
      </c>
      <c r="AQ18" s="280">
        <v>0</v>
      </c>
      <c r="AR18" s="280">
        <f>'施設資源化量内訳'!D18</f>
        <v>484</v>
      </c>
      <c r="AS18" s="280">
        <f>'施設資源化量内訳'!E18</f>
        <v>19</v>
      </c>
      <c r="AT18" s="280">
        <f>'施設資源化量内訳'!F18</f>
        <v>6</v>
      </c>
      <c r="AU18" s="280">
        <f>'施設資源化量内訳'!G18</f>
        <v>9</v>
      </c>
      <c r="AV18" s="280">
        <f>'施設資源化量内訳'!H18</f>
        <v>245</v>
      </c>
      <c r="AW18" s="280">
        <f>'施設資源化量内訳'!I18</f>
        <v>155</v>
      </c>
      <c r="AX18" s="280">
        <f>'施設資源化量内訳'!J18</f>
        <v>49</v>
      </c>
      <c r="AY18" s="280">
        <f>'施設資源化量内訳'!K18</f>
        <v>1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78</v>
      </c>
      <c r="BM18" s="280">
        <v>47</v>
      </c>
      <c r="BN18" s="280">
        <v>0</v>
      </c>
      <c r="BO18" s="280">
        <v>12</v>
      </c>
      <c r="BP18" s="280">
        <v>2</v>
      </c>
      <c r="BQ18" s="280">
        <v>17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605</v>
      </c>
      <c r="BW18" s="285" t="s">
        <v>605</v>
      </c>
      <c r="BX18" s="285" t="s">
        <v>605</v>
      </c>
      <c r="BY18" s="285" t="s">
        <v>605</v>
      </c>
      <c r="BZ18" s="285" t="s">
        <v>605</v>
      </c>
      <c r="CA18" s="285" t="s">
        <v>605</v>
      </c>
      <c r="CB18" s="285" t="s">
        <v>605</v>
      </c>
      <c r="CC18" s="285" t="s">
        <v>605</v>
      </c>
      <c r="CD18" s="284">
        <v>0</v>
      </c>
      <c r="CE18" s="280">
        <v>0</v>
      </c>
      <c r="CF18" s="280" t="s">
        <v>606</v>
      </c>
    </row>
    <row r="19" spans="1:84" ht="12" customHeight="1">
      <c r="A19" s="282" t="s">
        <v>195</v>
      </c>
      <c r="B19" s="283" t="s">
        <v>560</v>
      </c>
      <c r="C19" s="282" t="s">
        <v>588</v>
      </c>
      <c r="D19" s="280">
        <f t="shared" si="4"/>
        <v>432</v>
      </c>
      <c r="E19" s="280">
        <f t="shared" si="5"/>
        <v>207</v>
      </c>
      <c r="F19" s="280">
        <f t="shared" si="6"/>
        <v>0</v>
      </c>
      <c r="G19" s="280">
        <f t="shared" si="7"/>
        <v>0</v>
      </c>
      <c r="H19" s="280">
        <f t="shared" si="8"/>
        <v>56</v>
      </c>
      <c r="I19" s="280">
        <f t="shared" si="9"/>
        <v>75</v>
      </c>
      <c r="J19" s="280">
        <f t="shared" si="10"/>
        <v>14</v>
      </c>
      <c r="K19" s="280">
        <f t="shared" si="11"/>
        <v>0</v>
      </c>
      <c r="L19" s="280">
        <f t="shared" si="12"/>
        <v>80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207</v>
      </c>
      <c r="Y19" s="280">
        <v>207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605</v>
      </c>
      <c r="AI19" s="285" t="s">
        <v>605</v>
      </c>
      <c r="AJ19" s="285" t="s">
        <v>605</v>
      </c>
      <c r="AK19" s="285" t="s">
        <v>605</v>
      </c>
      <c r="AL19" s="285" t="s">
        <v>605</v>
      </c>
      <c r="AM19" s="285" t="s">
        <v>605</v>
      </c>
      <c r="AN19" s="285" t="s">
        <v>605</v>
      </c>
      <c r="AO19" s="285" t="s">
        <v>605</v>
      </c>
      <c r="AP19" s="280">
        <v>0</v>
      </c>
      <c r="AQ19" s="280">
        <v>0</v>
      </c>
      <c r="AR19" s="280">
        <f>'施設資源化量内訳'!D19</f>
        <v>225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56</v>
      </c>
      <c r="AW19" s="280">
        <f>'施設資源化量内訳'!I19</f>
        <v>75</v>
      </c>
      <c r="AX19" s="280">
        <f>'施設資源化量内訳'!J19</f>
        <v>14</v>
      </c>
      <c r="AY19" s="280">
        <f>'施設資源化量内訳'!K19</f>
        <v>0</v>
      </c>
      <c r="AZ19" s="280">
        <f>'施設資源化量内訳'!L19</f>
        <v>80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605</v>
      </c>
      <c r="BW19" s="285" t="s">
        <v>605</v>
      </c>
      <c r="BX19" s="285" t="s">
        <v>605</v>
      </c>
      <c r="BY19" s="285" t="s">
        <v>605</v>
      </c>
      <c r="BZ19" s="285" t="s">
        <v>605</v>
      </c>
      <c r="CA19" s="285" t="s">
        <v>605</v>
      </c>
      <c r="CB19" s="285" t="s">
        <v>605</v>
      </c>
      <c r="CC19" s="285" t="s">
        <v>605</v>
      </c>
      <c r="CD19" s="284">
        <v>0</v>
      </c>
      <c r="CE19" s="280">
        <v>0</v>
      </c>
      <c r="CF19" s="280" t="s">
        <v>606</v>
      </c>
    </row>
    <row r="20" spans="1:84" ht="12" customHeight="1">
      <c r="A20" s="282" t="s">
        <v>195</v>
      </c>
      <c r="B20" s="283" t="s">
        <v>561</v>
      </c>
      <c r="C20" s="282" t="s">
        <v>589</v>
      </c>
      <c r="D20" s="280">
        <f t="shared" si="4"/>
        <v>350</v>
      </c>
      <c r="E20" s="280">
        <f t="shared" si="5"/>
        <v>177</v>
      </c>
      <c r="F20" s="280">
        <f t="shared" si="6"/>
        <v>0</v>
      </c>
      <c r="G20" s="280">
        <f t="shared" si="7"/>
        <v>0</v>
      </c>
      <c r="H20" s="280">
        <f t="shared" si="8"/>
        <v>36</v>
      </c>
      <c r="I20" s="280">
        <f t="shared" si="9"/>
        <v>52</v>
      </c>
      <c r="J20" s="280">
        <f t="shared" si="10"/>
        <v>10</v>
      </c>
      <c r="K20" s="280">
        <f t="shared" si="11"/>
        <v>0</v>
      </c>
      <c r="L20" s="280">
        <f t="shared" si="12"/>
        <v>63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12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605</v>
      </c>
      <c r="AI20" s="285" t="s">
        <v>605</v>
      </c>
      <c r="AJ20" s="285" t="s">
        <v>605</v>
      </c>
      <c r="AK20" s="285" t="s">
        <v>605</v>
      </c>
      <c r="AL20" s="285" t="s">
        <v>605</v>
      </c>
      <c r="AM20" s="285" t="s">
        <v>605</v>
      </c>
      <c r="AN20" s="285" t="s">
        <v>605</v>
      </c>
      <c r="AO20" s="285" t="s">
        <v>605</v>
      </c>
      <c r="AP20" s="280">
        <v>0</v>
      </c>
      <c r="AQ20" s="280">
        <v>0</v>
      </c>
      <c r="AR20" s="280">
        <f>'施設資源化量内訳'!D20</f>
        <v>350</v>
      </c>
      <c r="AS20" s="280">
        <f>'施設資源化量内訳'!E20</f>
        <v>177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36</v>
      </c>
      <c r="AW20" s="280">
        <f>'施設資源化量内訳'!I20</f>
        <v>52</v>
      </c>
      <c r="AX20" s="280">
        <f>'施設資源化量内訳'!J20</f>
        <v>10</v>
      </c>
      <c r="AY20" s="280">
        <f>'施設資源化量内訳'!K20</f>
        <v>0</v>
      </c>
      <c r="AZ20" s="280">
        <f>'施設資源化量内訳'!L20</f>
        <v>63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12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605</v>
      </c>
      <c r="BW20" s="285" t="s">
        <v>605</v>
      </c>
      <c r="BX20" s="285" t="s">
        <v>605</v>
      </c>
      <c r="BY20" s="285" t="s">
        <v>605</v>
      </c>
      <c r="BZ20" s="285" t="s">
        <v>605</v>
      </c>
      <c r="CA20" s="285" t="s">
        <v>605</v>
      </c>
      <c r="CB20" s="285" t="s">
        <v>605</v>
      </c>
      <c r="CC20" s="285" t="s">
        <v>605</v>
      </c>
      <c r="CD20" s="284">
        <v>0</v>
      </c>
      <c r="CE20" s="280">
        <v>0</v>
      </c>
      <c r="CF20" s="280" t="s">
        <v>606</v>
      </c>
    </row>
    <row r="21" spans="1:84" ht="12" customHeight="1">
      <c r="A21" s="282" t="s">
        <v>195</v>
      </c>
      <c r="B21" s="283" t="s">
        <v>562</v>
      </c>
      <c r="C21" s="282" t="s">
        <v>590</v>
      </c>
      <c r="D21" s="280">
        <f t="shared" si="4"/>
        <v>1907</v>
      </c>
      <c r="E21" s="280">
        <f t="shared" si="5"/>
        <v>902</v>
      </c>
      <c r="F21" s="280">
        <f t="shared" si="6"/>
        <v>3</v>
      </c>
      <c r="G21" s="280">
        <f t="shared" si="7"/>
        <v>0</v>
      </c>
      <c r="H21" s="280">
        <f t="shared" si="8"/>
        <v>66</v>
      </c>
      <c r="I21" s="280">
        <f t="shared" si="9"/>
        <v>43</v>
      </c>
      <c r="J21" s="280">
        <f t="shared" si="10"/>
        <v>52</v>
      </c>
      <c r="K21" s="280">
        <f t="shared" si="11"/>
        <v>0</v>
      </c>
      <c r="L21" s="280">
        <f t="shared" si="12"/>
        <v>187</v>
      </c>
      <c r="M21" s="280">
        <f t="shared" si="13"/>
        <v>106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548</v>
      </c>
      <c r="X21" s="280">
        <f t="shared" si="24"/>
        <v>1011</v>
      </c>
      <c r="Y21" s="280">
        <v>902</v>
      </c>
      <c r="Z21" s="280">
        <v>3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106</v>
      </c>
      <c r="AH21" s="285" t="s">
        <v>605</v>
      </c>
      <c r="AI21" s="285" t="s">
        <v>605</v>
      </c>
      <c r="AJ21" s="285" t="s">
        <v>605</v>
      </c>
      <c r="AK21" s="285" t="s">
        <v>605</v>
      </c>
      <c r="AL21" s="285" t="s">
        <v>605</v>
      </c>
      <c r="AM21" s="285" t="s">
        <v>605</v>
      </c>
      <c r="AN21" s="285" t="s">
        <v>605</v>
      </c>
      <c r="AO21" s="285" t="s">
        <v>605</v>
      </c>
      <c r="AP21" s="280">
        <v>0</v>
      </c>
      <c r="AQ21" s="280">
        <v>0</v>
      </c>
      <c r="AR21" s="280">
        <f>'施設資源化量内訳'!D21</f>
        <v>896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66</v>
      </c>
      <c r="AW21" s="280">
        <f>'施設資源化量内訳'!I21</f>
        <v>43</v>
      </c>
      <c r="AX21" s="280">
        <f>'施設資源化量内訳'!J21</f>
        <v>52</v>
      </c>
      <c r="AY21" s="280">
        <f>'施設資源化量内訳'!K21</f>
        <v>0</v>
      </c>
      <c r="AZ21" s="280">
        <f>'施設資源化量内訳'!L21</f>
        <v>187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548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605</v>
      </c>
      <c r="BW21" s="285" t="s">
        <v>605</v>
      </c>
      <c r="BX21" s="285" t="s">
        <v>605</v>
      </c>
      <c r="BY21" s="285" t="s">
        <v>605</v>
      </c>
      <c r="BZ21" s="285" t="s">
        <v>605</v>
      </c>
      <c r="CA21" s="285" t="s">
        <v>605</v>
      </c>
      <c r="CB21" s="285" t="s">
        <v>605</v>
      </c>
      <c r="CC21" s="285" t="s">
        <v>605</v>
      </c>
      <c r="CD21" s="284">
        <v>0</v>
      </c>
      <c r="CE21" s="280">
        <v>0</v>
      </c>
      <c r="CF21" s="280" t="s">
        <v>606</v>
      </c>
    </row>
    <row r="22" spans="1:84" ht="12" customHeight="1">
      <c r="A22" s="282" t="s">
        <v>195</v>
      </c>
      <c r="B22" s="283" t="s">
        <v>563</v>
      </c>
      <c r="C22" s="282" t="s">
        <v>591</v>
      </c>
      <c r="D22" s="280">
        <f t="shared" si="4"/>
        <v>384</v>
      </c>
      <c r="E22" s="280">
        <f t="shared" si="5"/>
        <v>181</v>
      </c>
      <c r="F22" s="280">
        <f t="shared" si="6"/>
        <v>0</v>
      </c>
      <c r="G22" s="280">
        <f t="shared" si="7"/>
        <v>25</v>
      </c>
      <c r="H22" s="280">
        <f t="shared" si="8"/>
        <v>19</v>
      </c>
      <c r="I22" s="280">
        <f t="shared" si="9"/>
        <v>13</v>
      </c>
      <c r="J22" s="280">
        <f t="shared" si="10"/>
        <v>14</v>
      </c>
      <c r="K22" s="280">
        <f t="shared" si="11"/>
        <v>0</v>
      </c>
      <c r="L22" s="280">
        <f t="shared" si="12"/>
        <v>63</v>
      </c>
      <c r="M22" s="280">
        <f t="shared" si="13"/>
        <v>25</v>
      </c>
      <c r="N22" s="280">
        <f t="shared" si="14"/>
        <v>44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231</v>
      </c>
      <c r="Y22" s="280">
        <v>181</v>
      </c>
      <c r="Z22" s="280">
        <v>0</v>
      </c>
      <c r="AA22" s="280">
        <v>25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25</v>
      </c>
      <c r="AH22" s="285" t="s">
        <v>605</v>
      </c>
      <c r="AI22" s="285" t="s">
        <v>605</v>
      </c>
      <c r="AJ22" s="285" t="s">
        <v>605</v>
      </c>
      <c r="AK22" s="285" t="s">
        <v>605</v>
      </c>
      <c r="AL22" s="285" t="s">
        <v>605</v>
      </c>
      <c r="AM22" s="285" t="s">
        <v>605</v>
      </c>
      <c r="AN22" s="285" t="s">
        <v>605</v>
      </c>
      <c r="AO22" s="285" t="s">
        <v>605</v>
      </c>
      <c r="AP22" s="280">
        <v>0</v>
      </c>
      <c r="AQ22" s="280">
        <v>0</v>
      </c>
      <c r="AR22" s="280">
        <f>'施設資源化量内訳'!D22</f>
        <v>153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19</v>
      </c>
      <c r="AW22" s="280">
        <f>'施設資源化量内訳'!I22</f>
        <v>13</v>
      </c>
      <c r="AX22" s="280">
        <f>'施設資源化量内訳'!J22</f>
        <v>14</v>
      </c>
      <c r="AY22" s="280">
        <f>'施設資源化量内訳'!K22</f>
        <v>0</v>
      </c>
      <c r="AZ22" s="280">
        <f>'施設資源化量内訳'!L22</f>
        <v>63</v>
      </c>
      <c r="BA22" s="280">
        <f>'施設資源化量内訳'!M22</f>
        <v>0</v>
      </c>
      <c r="BB22" s="280">
        <f>'施設資源化量内訳'!N22</f>
        <v>44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605</v>
      </c>
      <c r="BW22" s="285" t="s">
        <v>605</v>
      </c>
      <c r="BX22" s="285" t="s">
        <v>605</v>
      </c>
      <c r="BY22" s="285" t="s">
        <v>605</v>
      </c>
      <c r="BZ22" s="285" t="s">
        <v>605</v>
      </c>
      <c r="CA22" s="285" t="s">
        <v>605</v>
      </c>
      <c r="CB22" s="285" t="s">
        <v>605</v>
      </c>
      <c r="CC22" s="285" t="s">
        <v>605</v>
      </c>
      <c r="CD22" s="284">
        <v>0</v>
      </c>
      <c r="CE22" s="280">
        <v>0</v>
      </c>
      <c r="CF22" s="280" t="s">
        <v>606</v>
      </c>
    </row>
    <row r="23" spans="1:84" ht="12" customHeight="1">
      <c r="A23" s="282" t="s">
        <v>195</v>
      </c>
      <c r="B23" s="283" t="s">
        <v>564</v>
      </c>
      <c r="C23" s="282" t="s">
        <v>592</v>
      </c>
      <c r="D23" s="280">
        <f t="shared" si="4"/>
        <v>984</v>
      </c>
      <c r="E23" s="280">
        <f t="shared" si="5"/>
        <v>542</v>
      </c>
      <c r="F23" s="280">
        <f t="shared" si="6"/>
        <v>0</v>
      </c>
      <c r="G23" s="280">
        <f t="shared" si="7"/>
        <v>0</v>
      </c>
      <c r="H23" s="280">
        <f t="shared" si="8"/>
        <v>101</v>
      </c>
      <c r="I23" s="280">
        <f t="shared" si="9"/>
        <v>124</v>
      </c>
      <c r="J23" s="280">
        <f t="shared" si="10"/>
        <v>44</v>
      </c>
      <c r="K23" s="280">
        <f t="shared" si="11"/>
        <v>0</v>
      </c>
      <c r="L23" s="280">
        <f t="shared" si="12"/>
        <v>100</v>
      </c>
      <c r="M23" s="280">
        <f t="shared" si="13"/>
        <v>73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615</v>
      </c>
      <c r="Y23" s="280">
        <v>542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73</v>
      </c>
      <c r="AH23" s="285" t="s">
        <v>605</v>
      </c>
      <c r="AI23" s="285" t="s">
        <v>605</v>
      </c>
      <c r="AJ23" s="285" t="s">
        <v>605</v>
      </c>
      <c r="AK23" s="285" t="s">
        <v>605</v>
      </c>
      <c r="AL23" s="285" t="s">
        <v>605</v>
      </c>
      <c r="AM23" s="285" t="s">
        <v>605</v>
      </c>
      <c r="AN23" s="285" t="s">
        <v>605</v>
      </c>
      <c r="AO23" s="285" t="s">
        <v>605</v>
      </c>
      <c r="AP23" s="280">
        <v>0</v>
      </c>
      <c r="AQ23" s="280">
        <v>0</v>
      </c>
      <c r="AR23" s="280">
        <f>'施設資源化量内訳'!D23</f>
        <v>369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101</v>
      </c>
      <c r="AW23" s="280">
        <f>'施設資源化量内訳'!I23</f>
        <v>124</v>
      </c>
      <c r="AX23" s="280">
        <f>'施設資源化量内訳'!J23</f>
        <v>44</v>
      </c>
      <c r="AY23" s="280">
        <f>'施設資源化量内訳'!K23</f>
        <v>0</v>
      </c>
      <c r="AZ23" s="280">
        <f>'施設資源化量内訳'!L23</f>
        <v>100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605</v>
      </c>
      <c r="BW23" s="285" t="s">
        <v>605</v>
      </c>
      <c r="BX23" s="285" t="s">
        <v>605</v>
      </c>
      <c r="BY23" s="285" t="s">
        <v>605</v>
      </c>
      <c r="BZ23" s="285" t="s">
        <v>605</v>
      </c>
      <c r="CA23" s="285" t="s">
        <v>605</v>
      </c>
      <c r="CB23" s="285" t="s">
        <v>605</v>
      </c>
      <c r="CC23" s="285" t="s">
        <v>605</v>
      </c>
      <c r="CD23" s="284">
        <v>0</v>
      </c>
      <c r="CE23" s="280">
        <v>0</v>
      </c>
      <c r="CF23" s="280" t="s">
        <v>606</v>
      </c>
    </row>
    <row r="24" spans="1:84" ht="12" customHeight="1">
      <c r="A24" s="282" t="s">
        <v>195</v>
      </c>
      <c r="B24" s="283" t="s">
        <v>565</v>
      </c>
      <c r="C24" s="282" t="s">
        <v>593</v>
      </c>
      <c r="D24" s="280">
        <f t="shared" si="4"/>
        <v>730</v>
      </c>
      <c r="E24" s="280">
        <f t="shared" si="5"/>
        <v>346</v>
      </c>
      <c r="F24" s="280">
        <f t="shared" si="6"/>
        <v>1</v>
      </c>
      <c r="G24" s="280">
        <f t="shared" si="7"/>
        <v>0</v>
      </c>
      <c r="H24" s="280">
        <f t="shared" si="8"/>
        <v>95</v>
      </c>
      <c r="I24" s="280">
        <f t="shared" si="9"/>
        <v>123</v>
      </c>
      <c r="J24" s="280">
        <f t="shared" si="10"/>
        <v>44</v>
      </c>
      <c r="K24" s="280">
        <f t="shared" si="11"/>
        <v>0</v>
      </c>
      <c r="L24" s="280">
        <f t="shared" si="12"/>
        <v>97</v>
      </c>
      <c r="M24" s="280">
        <f t="shared" si="13"/>
        <v>24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605</v>
      </c>
      <c r="AI24" s="285" t="s">
        <v>605</v>
      </c>
      <c r="AJ24" s="285" t="s">
        <v>605</v>
      </c>
      <c r="AK24" s="285" t="s">
        <v>605</v>
      </c>
      <c r="AL24" s="285" t="s">
        <v>605</v>
      </c>
      <c r="AM24" s="285" t="s">
        <v>605</v>
      </c>
      <c r="AN24" s="285" t="s">
        <v>605</v>
      </c>
      <c r="AO24" s="285" t="s">
        <v>605</v>
      </c>
      <c r="AP24" s="280">
        <v>0</v>
      </c>
      <c r="AQ24" s="280">
        <v>0</v>
      </c>
      <c r="AR24" s="280">
        <f>'施設資源化量内訳'!D24</f>
        <v>513</v>
      </c>
      <c r="AS24" s="280">
        <f>'施設資源化量内訳'!E24</f>
        <v>130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95</v>
      </c>
      <c r="AW24" s="280">
        <f>'施設資源化量内訳'!I24</f>
        <v>123</v>
      </c>
      <c r="AX24" s="280">
        <f>'施設資源化量内訳'!J24</f>
        <v>44</v>
      </c>
      <c r="AY24" s="280">
        <f>'施設資源化量内訳'!K24</f>
        <v>0</v>
      </c>
      <c r="AZ24" s="280">
        <f>'施設資源化量内訳'!L24</f>
        <v>97</v>
      </c>
      <c r="BA24" s="280">
        <f>'施設資源化量内訳'!M24</f>
        <v>24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217</v>
      </c>
      <c r="BM24" s="280">
        <v>216</v>
      </c>
      <c r="BN24" s="280">
        <v>1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605</v>
      </c>
      <c r="BW24" s="285" t="s">
        <v>605</v>
      </c>
      <c r="BX24" s="285" t="s">
        <v>605</v>
      </c>
      <c r="BY24" s="285" t="s">
        <v>605</v>
      </c>
      <c r="BZ24" s="285" t="s">
        <v>605</v>
      </c>
      <c r="CA24" s="285" t="s">
        <v>605</v>
      </c>
      <c r="CB24" s="285" t="s">
        <v>605</v>
      </c>
      <c r="CC24" s="285" t="s">
        <v>605</v>
      </c>
      <c r="CD24" s="284">
        <v>0</v>
      </c>
      <c r="CE24" s="280">
        <v>0</v>
      </c>
      <c r="CF24" s="280" t="s">
        <v>606</v>
      </c>
    </row>
    <row r="25" spans="1:84" ht="12" customHeight="1">
      <c r="A25" s="282" t="s">
        <v>195</v>
      </c>
      <c r="B25" s="283" t="s">
        <v>566</v>
      </c>
      <c r="C25" s="282" t="s">
        <v>594</v>
      </c>
      <c r="D25" s="280">
        <f t="shared" si="4"/>
        <v>62</v>
      </c>
      <c r="E25" s="280">
        <f t="shared" si="5"/>
        <v>26</v>
      </c>
      <c r="F25" s="280">
        <f t="shared" si="6"/>
        <v>0</v>
      </c>
      <c r="G25" s="280">
        <f t="shared" si="7"/>
        <v>3</v>
      </c>
      <c r="H25" s="280">
        <f t="shared" si="8"/>
        <v>5</v>
      </c>
      <c r="I25" s="280">
        <f t="shared" si="9"/>
        <v>18</v>
      </c>
      <c r="J25" s="280">
        <f t="shared" si="10"/>
        <v>3</v>
      </c>
      <c r="K25" s="280">
        <f t="shared" si="11"/>
        <v>0</v>
      </c>
      <c r="L25" s="280">
        <f t="shared" si="12"/>
        <v>0</v>
      </c>
      <c r="M25" s="280">
        <f t="shared" si="13"/>
        <v>6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1</v>
      </c>
      <c r="X25" s="280">
        <f t="shared" si="24"/>
        <v>32</v>
      </c>
      <c r="Y25" s="280">
        <v>26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6</v>
      </c>
      <c r="AH25" s="285" t="s">
        <v>605</v>
      </c>
      <c r="AI25" s="285" t="s">
        <v>605</v>
      </c>
      <c r="AJ25" s="285" t="s">
        <v>605</v>
      </c>
      <c r="AK25" s="285" t="s">
        <v>605</v>
      </c>
      <c r="AL25" s="285" t="s">
        <v>605</v>
      </c>
      <c r="AM25" s="285" t="s">
        <v>605</v>
      </c>
      <c r="AN25" s="285" t="s">
        <v>605</v>
      </c>
      <c r="AO25" s="285" t="s">
        <v>605</v>
      </c>
      <c r="AP25" s="280">
        <v>0</v>
      </c>
      <c r="AQ25" s="280">
        <v>0</v>
      </c>
      <c r="AR25" s="280">
        <f>'施設資源化量内訳'!D25</f>
        <v>30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3</v>
      </c>
      <c r="AV25" s="280">
        <f>'施設資源化量内訳'!H25</f>
        <v>5</v>
      </c>
      <c r="AW25" s="280">
        <f>'施設資源化量内訳'!I25</f>
        <v>18</v>
      </c>
      <c r="AX25" s="280">
        <f>'施設資源化量内訳'!J25</f>
        <v>3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1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605</v>
      </c>
      <c r="BW25" s="285" t="s">
        <v>605</v>
      </c>
      <c r="BX25" s="285" t="s">
        <v>605</v>
      </c>
      <c r="BY25" s="285" t="s">
        <v>605</v>
      </c>
      <c r="BZ25" s="285" t="s">
        <v>605</v>
      </c>
      <c r="CA25" s="285" t="s">
        <v>605</v>
      </c>
      <c r="CB25" s="285" t="s">
        <v>605</v>
      </c>
      <c r="CC25" s="285" t="s">
        <v>605</v>
      </c>
      <c r="CD25" s="284">
        <v>0</v>
      </c>
      <c r="CE25" s="280">
        <v>0</v>
      </c>
      <c r="CF25" s="280" t="s">
        <v>606</v>
      </c>
    </row>
    <row r="26" spans="1:84" ht="12" customHeight="1">
      <c r="A26" s="282" t="s">
        <v>195</v>
      </c>
      <c r="B26" s="283" t="s">
        <v>567</v>
      </c>
      <c r="C26" s="282" t="s">
        <v>595</v>
      </c>
      <c r="D26" s="280">
        <f t="shared" si="4"/>
        <v>270</v>
      </c>
      <c r="E26" s="280">
        <f t="shared" si="5"/>
        <v>122</v>
      </c>
      <c r="F26" s="280">
        <f t="shared" si="6"/>
        <v>0</v>
      </c>
      <c r="G26" s="280">
        <f t="shared" si="7"/>
        <v>0</v>
      </c>
      <c r="H26" s="280">
        <f t="shared" si="8"/>
        <v>31</v>
      </c>
      <c r="I26" s="280">
        <f t="shared" si="9"/>
        <v>60</v>
      </c>
      <c r="J26" s="280">
        <f t="shared" si="10"/>
        <v>11</v>
      </c>
      <c r="K26" s="280">
        <f t="shared" si="11"/>
        <v>0</v>
      </c>
      <c r="L26" s="280">
        <f t="shared" si="12"/>
        <v>33</v>
      </c>
      <c r="M26" s="280">
        <f t="shared" si="13"/>
        <v>13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135</v>
      </c>
      <c r="Y26" s="280">
        <v>122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13</v>
      </c>
      <c r="AH26" s="285" t="s">
        <v>605</v>
      </c>
      <c r="AI26" s="285" t="s">
        <v>605</v>
      </c>
      <c r="AJ26" s="285" t="s">
        <v>605</v>
      </c>
      <c r="AK26" s="285" t="s">
        <v>605</v>
      </c>
      <c r="AL26" s="285" t="s">
        <v>605</v>
      </c>
      <c r="AM26" s="285" t="s">
        <v>605</v>
      </c>
      <c r="AN26" s="285" t="s">
        <v>605</v>
      </c>
      <c r="AO26" s="285" t="s">
        <v>605</v>
      </c>
      <c r="AP26" s="280">
        <v>0</v>
      </c>
      <c r="AQ26" s="280">
        <v>0</v>
      </c>
      <c r="AR26" s="280">
        <f>'施設資源化量内訳'!D26</f>
        <v>135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31</v>
      </c>
      <c r="AW26" s="280">
        <f>'施設資源化量内訳'!I26</f>
        <v>60</v>
      </c>
      <c r="AX26" s="280">
        <f>'施設資源化量内訳'!J26</f>
        <v>11</v>
      </c>
      <c r="AY26" s="280">
        <f>'施設資源化量内訳'!K26</f>
        <v>0</v>
      </c>
      <c r="AZ26" s="280">
        <f>'施設資源化量内訳'!L26</f>
        <v>33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605</v>
      </c>
      <c r="BW26" s="285" t="s">
        <v>605</v>
      </c>
      <c r="BX26" s="285" t="s">
        <v>605</v>
      </c>
      <c r="BY26" s="285" t="s">
        <v>605</v>
      </c>
      <c r="BZ26" s="285" t="s">
        <v>605</v>
      </c>
      <c r="CA26" s="285" t="s">
        <v>605</v>
      </c>
      <c r="CB26" s="285" t="s">
        <v>605</v>
      </c>
      <c r="CC26" s="285" t="s">
        <v>605</v>
      </c>
      <c r="CD26" s="284">
        <v>0</v>
      </c>
      <c r="CE26" s="280">
        <v>0</v>
      </c>
      <c r="CF26" s="280" t="s">
        <v>606</v>
      </c>
    </row>
    <row r="27" spans="1:84" ht="12" customHeight="1">
      <c r="A27" s="282" t="s">
        <v>195</v>
      </c>
      <c r="B27" s="283" t="s">
        <v>568</v>
      </c>
      <c r="C27" s="282" t="s">
        <v>596</v>
      </c>
      <c r="D27" s="280">
        <f t="shared" si="4"/>
        <v>652</v>
      </c>
      <c r="E27" s="280">
        <f t="shared" si="5"/>
        <v>319</v>
      </c>
      <c r="F27" s="280">
        <f t="shared" si="6"/>
        <v>0</v>
      </c>
      <c r="G27" s="280">
        <f t="shared" si="7"/>
        <v>0</v>
      </c>
      <c r="H27" s="280">
        <f t="shared" si="8"/>
        <v>109</v>
      </c>
      <c r="I27" s="280">
        <f t="shared" si="9"/>
        <v>108</v>
      </c>
      <c r="J27" s="280">
        <f t="shared" si="10"/>
        <v>29</v>
      </c>
      <c r="K27" s="280">
        <f t="shared" si="11"/>
        <v>0</v>
      </c>
      <c r="L27" s="280">
        <f t="shared" si="12"/>
        <v>73</v>
      </c>
      <c r="M27" s="280">
        <f t="shared" si="13"/>
        <v>14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346</v>
      </c>
      <c r="Y27" s="280">
        <v>319</v>
      </c>
      <c r="Z27" s="280">
        <v>0</v>
      </c>
      <c r="AA27" s="280">
        <v>0</v>
      </c>
      <c r="AB27" s="280">
        <v>13</v>
      </c>
      <c r="AC27" s="280">
        <v>0</v>
      </c>
      <c r="AD27" s="280">
        <v>0</v>
      </c>
      <c r="AE27" s="280">
        <v>0</v>
      </c>
      <c r="AF27" s="280">
        <v>0</v>
      </c>
      <c r="AG27" s="280">
        <v>14</v>
      </c>
      <c r="AH27" s="285" t="s">
        <v>605</v>
      </c>
      <c r="AI27" s="285" t="s">
        <v>605</v>
      </c>
      <c r="AJ27" s="285" t="s">
        <v>605</v>
      </c>
      <c r="AK27" s="285" t="s">
        <v>605</v>
      </c>
      <c r="AL27" s="285" t="s">
        <v>605</v>
      </c>
      <c r="AM27" s="285" t="s">
        <v>605</v>
      </c>
      <c r="AN27" s="285" t="s">
        <v>605</v>
      </c>
      <c r="AO27" s="285" t="s">
        <v>605</v>
      </c>
      <c r="AP27" s="280">
        <v>0</v>
      </c>
      <c r="AQ27" s="280">
        <v>0</v>
      </c>
      <c r="AR27" s="280">
        <f>'施設資源化量内訳'!D27</f>
        <v>306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96</v>
      </c>
      <c r="AW27" s="280">
        <f>'施設資源化量内訳'!I27</f>
        <v>108</v>
      </c>
      <c r="AX27" s="280">
        <f>'施設資源化量内訳'!J27</f>
        <v>29</v>
      </c>
      <c r="AY27" s="280">
        <f>'施設資源化量内訳'!K27</f>
        <v>0</v>
      </c>
      <c r="AZ27" s="280">
        <f>'施設資源化量内訳'!L27</f>
        <v>73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605</v>
      </c>
      <c r="BW27" s="285" t="s">
        <v>605</v>
      </c>
      <c r="BX27" s="285" t="s">
        <v>605</v>
      </c>
      <c r="BY27" s="285" t="s">
        <v>605</v>
      </c>
      <c r="BZ27" s="285" t="s">
        <v>605</v>
      </c>
      <c r="CA27" s="285" t="s">
        <v>605</v>
      </c>
      <c r="CB27" s="285" t="s">
        <v>605</v>
      </c>
      <c r="CC27" s="285" t="s">
        <v>605</v>
      </c>
      <c r="CD27" s="284">
        <v>0</v>
      </c>
      <c r="CE27" s="280">
        <v>0</v>
      </c>
      <c r="CF27" s="280" t="s">
        <v>606</v>
      </c>
    </row>
    <row r="28" spans="1:84" ht="12" customHeight="1">
      <c r="A28" s="282" t="s">
        <v>195</v>
      </c>
      <c r="B28" s="283" t="s">
        <v>569</v>
      </c>
      <c r="C28" s="282" t="s">
        <v>597</v>
      </c>
      <c r="D28" s="280">
        <f t="shared" si="4"/>
        <v>520</v>
      </c>
      <c r="E28" s="280">
        <f t="shared" si="5"/>
        <v>210</v>
      </c>
      <c r="F28" s="280">
        <f t="shared" si="6"/>
        <v>0</v>
      </c>
      <c r="G28" s="280">
        <f t="shared" si="7"/>
        <v>0</v>
      </c>
      <c r="H28" s="280">
        <f t="shared" si="8"/>
        <v>33</v>
      </c>
      <c r="I28" s="280">
        <f t="shared" si="9"/>
        <v>72</v>
      </c>
      <c r="J28" s="280">
        <f t="shared" si="10"/>
        <v>20</v>
      </c>
      <c r="K28" s="280">
        <f t="shared" si="11"/>
        <v>0</v>
      </c>
      <c r="L28" s="280">
        <f t="shared" si="12"/>
        <v>72</v>
      </c>
      <c r="M28" s="280">
        <f t="shared" si="13"/>
        <v>43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70</v>
      </c>
      <c r="X28" s="280">
        <f t="shared" si="24"/>
        <v>257</v>
      </c>
      <c r="Y28" s="280">
        <v>210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43</v>
      </c>
      <c r="AH28" s="285" t="s">
        <v>605</v>
      </c>
      <c r="AI28" s="285" t="s">
        <v>605</v>
      </c>
      <c r="AJ28" s="285" t="s">
        <v>605</v>
      </c>
      <c r="AK28" s="285" t="s">
        <v>605</v>
      </c>
      <c r="AL28" s="285" t="s">
        <v>605</v>
      </c>
      <c r="AM28" s="285" t="s">
        <v>605</v>
      </c>
      <c r="AN28" s="285" t="s">
        <v>605</v>
      </c>
      <c r="AO28" s="285" t="s">
        <v>605</v>
      </c>
      <c r="AP28" s="280">
        <v>0</v>
      </c>
      <c r="AQ28" s="280">
        <v>4</v>
      </c>
      <c r="AR28" s="280">
        <f>'施設資源化量内訳'!D28</f>
        <v>263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33</v>
      </c>
      <c r="AW28" s="280">
        <f>'施設資源化量内訳'!I28</f>
        <v>72</v>
      </c>
      <c r="AX28" s="280">
        <f>'施設資源化量内訳'!J28</f>
        <v>20</v>
      </c>
      <c r="AY28" s="280">
        <f>'施設資源化量内訳'!K28</f>
        <v>0</v>
      </c>
      <c r="AZ28" s="280">
        <f>'施設資源化量内訳'!L28</f>
        <v>72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66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605</v>
      </c>
      <c r="BW28" s="285" t="s">
        <v>605</v>
      </c>
      <c r="BX28" s="285" t="s">
        <v>605</v>
      </c>
      <c r="BY28" s="285" t="s">
        <v>605</v>
      </c>
      <c r="BZ28" s="285" t="s">
        <v>605</v>
      </c>
      <c r="CA28" s="285" t="s">
        <v>605</v>
      </c>
      <c r="CB28" s="285" t="s">
        <v>605</v>
      </c>
      <c r="CC28" s="285" t="s">
        <v>605</v>
      </c>
      <c r="CD28" s="284">
        <v>0</v>
      </c>
      <c r="CE28" s="280">
        <v>0</v>
      </c>
      <c r="CF28" s="280" t="s">
        <v>606</v>
      </c>
    </row>
    <row r="29" spans="1:84" ht="12" customHeight="1">
      <c r="A29" s="282" t="s">
        <v>195</v>
      </c>
      <c r="B29" s="283" t="s">
        <v>570</v>
      </c>
      <c r="C29" s="282" t="s">
        <v>598</v>
      </c>
      <c r="D29" s="280">
        <f t="shared" si="4"/>
        <v>691</v>
      </c>
      <c r="E29" s="280">
        <f t="shared" si="5"/>
        <v>402</v>
      </c>
      <c r="F29" s="280">
        <f t="shared" si="6"/>
        <v>1</v>
      </c>
      <c r="G29" s="280">
        <f t="shared" si="7"/>
        <v>0</v>
      </c>
      <c r="H29" s="280">
        <f t="shared" si="8"/>
        <v>52</v>
      </c>
      <c r="I29" s="280">
        <f t="shared" si="9"/>
        <v>95</v>
      </c>
      <c r="J29" s="280">
        <f t="shared" si="10"/>
        <v>33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108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605</v>
      </c>
      <c r="AI29" s="285" t="s">
        <v>605</v>
      </c>
      <c r="AJ29" s="285" t="s">
        <v>605</v>
      </c>
      <c r="AK29" s="285" t="s">
        <v>605</v>
      </c>
      <c r="AL29" s="285" t="s">
        <v>605</v>
      </c>
      <c r="AM29" s="285" t="s">
        <v>605</v>
      </c>
      <c r="AN29" s="285" t="s">
        <v>605</v>
      </c>
      <c r="AO29" s="285" t="s">
        <v>605</v>
      </c>
      <c r="AP29" s="280">
        <v>0</v>
      </c>
      <c r="AQ29" s="280">
        <v>0</v>
      </c>
      <c r="AR29" s="280">
        <f>'施設資源化量内訳'!D29</f>
        <v>644</v>
      </c>
      <c r="AS29" s="280">
        <f>'施設資源化量内訳'!E29</f>
        <v>400</v>
      </c>
      <c r="AT29" s="280">
        <f>'施設資源化量内訳'!F29</f>
        <v>1</v>
      </c>
      <c r="AU29" s="280">
        <f>'施設資源化量内訳'!G29</f>
        <v>0</v>
      </c>
      <c r="AV29" s="280">
        <f>'施設資源化量内訳'!H29</f>
        <v>37</v>
      </c>
      <c r="AW29" s="280">
        <f>'施設資源化量内訳'!I29</f>
        <v>65</v>
      </c>
      <c r="AX29" s="280">
        <f>'施設資源化量内訳'!J29</f>
        <v>33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108</v>
      </c>
      <c r="BL29" s="280">
        <f t="shared" si="25"/>
        <v>47</v>
      </c>
      <c r="BM29" s="280">
        <v>2</v>
      </c>
      <c r="BN29" s="280">
        <v>0</v>
      </c>
      <c r="BO29" s="280">
        <v>0</v>
      </c>
      <c r="BP29" s="280">
        <v>15</v>
      </c>
      <c r="BQ29" s="280">
        <v>30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605</v>
      </c>
      <c r="BW29" s="285" t="s">
        <v>605</v>
      </c>
      <c r="BX29" s="285" t="s">
        <v>605</v>
      </c>
      <c r="BY29" s="285" t="s">
        <v>605</v>
      </c>
      <c r="BZ29" s="285" t="s">
        <v>605</v>
      </c>
      <c r="CA29" s="285" t="s">
        <v>605</v>
      </c>
      <c r="CB29" s="285" t="s">
        <v>605</v>
      </c>
      <c r="CC29" s="285" t="s">
        <v>605</v>
      </c>
      <c r="CD29" s="284">
        <v>0</v>
      </c>
      <c r="CE29" s="280">
        <v>0</v>
      </c>
      <c r="CF29" s="280"/>
    </row>
    <row r="30" spans="1:84" ht="12" customHeight="1">
      <c r="A30" s="282" t="s">
        <v>195</v>
      </c>
      <c r="B30" s="283" t="s">
        <v>571</v>
      </c>
      <c r="C30" s="282" t="s">
        <v>599</v>
      </c>
      <c r="D30" s="280">
        <f t="shared" si="4"/>
        <v>115</v>
      </c>
      <c r="E30" s="280">
        <f t="shared" si="5"/>
        <v>91</v>
      </c>
      <c r="F30" s="280">
        <f t="shared" si="6"/>
        <v>0</v>
      </c>
      <c r="G30" s="280">
        <f t="shared" si="7"/>
        <v>0</v>
      </c>
      <c r="H30" s="280">
        <f t="shared" si="8"/>
        <v>7</v>
      </c>
      <c r="I30" s="280">
        <f t="shared" si="9"/>
        <v>9</v>
      </c>
      <c r="J30" s="280">
        <f t="shared" si="10"/>
        <v>3</v>
      </c>
      <c r="K30" s="280">
        <f t="shared" si="11"/>
        <v>1</v>
      </c>
      <c r="L30" s="280">
        <f t="shared" si="12"/>
        <v>0</v>
      </c>
      <c r="M30" s="280">
        <f t="shared" si="13"/>
        <v>4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115</v>
      </c>
      <c r="Y30" s="280">
        <v>91</v>
      </c>
      <c r="Z30" s="280">
        <v>0</v>
      </c>
      <c r="AA30" s="280">
        <v>0</v>
      </c>
      <c r="AB30" s="280">
        <v>7</v>
      </c>
      <c r="AC30" s="280">
        <v>9</v>
      </c>
      <c r="AD30" s="280">
        <v>3</v>
      </c>
      <c r="AE30" s="280">
        <v>1</v>
      </c>
      <c r="AF30" s="280">
        <v>0</v>
      </c>
      <c r="AG30" s="280">
        <v>4</v>
      </c>
      <c r="AH30" s="285" t="s">
        <v>605</v>
      </c>
      <c r="AI30" s="285" t="s">
        <v>605</v>
      </c>
      <c r="AJ30" s="285" t="s">
        <v>605</v>
      </c>
      <c r="AK30" s="285" t="s">
        <v>605</v>
      </c>
      <c r="AL30" s="285" t="s">
        <v>605</v>
      </c>
      <c r="AM30" s="285" t="s">
        <v>605</v>
      </c>
      <c r="AN30" s="285" t="s">
        <v>605</v>
      </c>
      <c r="AO30" s="285" t="s">
        <v>605</v>
      </c>
      <c r="AP30" s="280">
        <v>0</v>
      </c>
      <c r="AQ30" s="280">
        <v>0</v>
      </c>
      <c r="AR30" s="280">
        <f>'施設資源化量内訳'!D30</f>
        <v>0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0</v>
      </c>
      <c r="AW30" s="280">
        <f>'施設資源化量内訳'!I30</f>
        <v>0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605</v>
      </c>
      <c r="BW30" s="285" t="s">
        <v>605</v>
      </c>
      <c r="BX30" s="285" t="s">
        <v>605</v>
      </c>
      <c r="BY30" s="285" t="s">
        <v>605</v>
      </c>
      <c r="BZ30" s="285" t="s">
        <v>605</v>
      </c>
      <c r="CA30" s="285" t="s">
        <v>605</v>
      </c>
      <c r="CB30" s="285" t="s">
        <v>605</v>
      </c>
      <c r="CC30" s="285" t="s">
        <v>605</v>
      </c>
      <c r="CD30" s="284">
        <v>0</v>
      </c>
      <c r="CE30" s="280">
        <v>0</v>
      </c>
      <c r="CF30" s="280"/>
    </row>
    <row r="31" spans="1:84" ht="12" customHeight="1">
      <c r="A31" s="282" t="s">
        <v>195</v>
      </c>
      <c r="B31" s="283" t="s">
        <v>572</v>
      </c>
      <c r="C31" s="282" t="s">
        <v>600</v>
      </c>
      <c r="D31" s="280">
        <f t="shared" si="4"/>
        <v>150</v>
      </c>
      <c r="E31" s="280">
        <f t="shared" si="5"/>
        <v>89</v>
      </c>
      <c r="F31" s="280">
        <f t="shared" si="6"/>
        <v>0</v>
      </c>
      <c r="G31" s="280">
        <f t="shared" si="7"/>
        <v>0</v>
      </c>
      <c r="H31" s="280">
        <f t="shared" si="8"/>
        <v>25</v>
      </c>
      <c r="I31" s="280">
        <f t="shared" si="9"/>
        <v>12</v>
      </c>
      <c r="J31" s="280">
        <f t="shared" si="10"/>
        <v>5</v>
      </c>
      <c r="K31" s="280">
        <f t="shared" si="11"/>
        <v>2</v>
      </c>
      <c r="L31" s="280">
        <f t="shared" si="12"/>
        <v>0</v>
      </c>
      <c r="M31" s="280">
        <f t="shared" si="13"/>
        <v>12</v>
      </c>
      <c r="N31" s="280">
        <f t="shared" si="14"/>
        <v>5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605</v>
      </c>
      <c r="AI31" s="285" t="s">
        <v>605</v>
      </c>
      <c r="AJ31" s="285" t="s">
        <v>605</v>
      </c>
      <c r="AK31" s="285" t="s">
        <v>605</v>
      </c>
      <c r="AL31" s="285" t="s">
        <v>605</v>
      </c>
      <c r="AM31" s="285" t="s">
        <v>605</v>
      </c>
      <c r="AN31" s="285" t="s">
        <v>605</v>
      </c>
      <c r="AO31" s="285" t="s">
        <v>605</v>
      </c>
      <c r="AP31" s="280">
        <v>0</v>
      </c>
      <c r="AQ31" s="280">
        <v>0</v>
      </c>
      <c r="AR31" s="280">
        <f>'施設資源化量内訳'!D31</f>
        <v>150</v>
      </c>
      <c r="AS31" s="280">
        <f>'施設資源化量内訳'!E31</f>
        <v>89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25</v>
      </c>
      <c r="AW31" s="280">
        <f>'施設資源化量内訳'!I31</f>
        <v>12</v>
      </c>
      <c r="AX31" s="280">
        <f>'施設資源化量内訳'!J31</f>
        <v>5</v>
      </c>
      <c r="AY31" s="280">
        <f>'施設資源化量内訳'!K31</f>
        <v>2</v>
      </c>
      <c r="AZ31" s="280">
        <f>'施設資源化量内訳'!L31</f>
        <v>0</v>
      </c>
      <c r="BA31" s="280">
        <f>'施設資源化量内訳'!M31</f>
        <v>12</v>
      </c>
      <c r="BB31" s="280">
        <f>'施設資源化量内訳'!N31</f>
        <v>5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605</v>
      </c>
      <c r="BW31" s="285" t="s">
        <v>605</v>
      </c>
      <c r="BX31" s="285" t="s">
        <v>605</v>
      </c>
      <c r="BY31" s="285" t="s">
        <v>605</v>
      </c>
      <c r="BZ31" s="285" t="s">
        <v>605</v>
      </c>
      <c r="CA31" s="285" t="s">
        <v>605</v>
      </c>
      <c r="CB31" s="285" t="s">
        <v>605</v>
      </c>
      <c r="CC31" s="285" t="s">
        <v>605</v>
      </c>
      <c r="CD31" s="284">
        <v>0</v>
      </c>
      <c r="CE31" s="280">
        <v>0</v>
      </c>
      <c r="CF31" s="280"/>
    </row>
    <row r="32" spans="1:84" ht="12" customHeight="1">
      <c r="A32" s="282" t="s">
        <v>195</v>
      </c>
      <c r="B32" s="283" t="s">
        <v>573</v>
      </c>
      <c r="C32" s="282" t="s">
        <v>601</v>
      </c>
      <c r="D32" s="280">
        <f t="shared" si="4"/>
        <v>540</v>
      </c>
      <c r="E32" s="280">
        <f t="shared" si="5"/>
        <v>189</v>
      </c>
      <c r="F32" s="280">
        <f t="shared" si="6"/>
        <v>0</v>
      </c>
      <c r="G32" s="280">
        <f t="shared" si="7"/>
        <v>0</v>
      </c>
      <c r="H32" s="280">
        <f t="shared" si="8"/>
        <v>128</v>
      </c>
      <c r="I32" s="280">
        <f t="shared" si="9"/>
        <v>43</v>
      </c>
      <c r="J32" s="280">
        <f t="shared" si="10"/>
        <v>14</v>
      </c>
      <c r="K32" s="280">
        <f t="shared" si="11"/>
        <v>3</v>
      </c>
      <c r="L32" s="280">
        <f t="shared" si="12"/>
        <v>0</v>
      </c>
      <c r="M32" s="280">
        <f t="shared" si="13"/>
        <v>21</v>
      </c>
      <c r="N32" s="280">
        <f t="shared" si="14"/>
        <v>142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605</v>
      </c>
      <c r="AI32" s="285" t="s">
        <v>605</v>
      </c>
      <c r="AJ32" s="285" t="s">
        <v>605</v>
      </c>
      <c r="AK32" s="285" t="s">
        <v>605</v>
      </c>
      <c r="AL32" s="285" t="s">
        <v>605</v>
      </c>
      <c r="AM32" s="285" t="s">
        <v>605</v>
      </c>
      <c r="AN32" s="285" t="s">
        <v>605</v>
      </c>
      <c r="AO32" s="285" t="s">
        <v>605</v>
      </c>
      <c r="AP32" s="280">
        <v>0</v>
      </c>
      <c r="AQ32" s="280">
        <v>0</v>
      </c>
      <c r="AR32" s="280">
        <f>'施設資源化量内訳'!D32</f>
        <v>540</v>
      </c>
      <c r="AS32" s="280">
        <f>'施設資源化量内訳'!E32</f>
        <v>189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128</v>
      </c>
      <c r="AW32" s="280">
        <f>'施設資源化量内訳'!I32</f>
        <v>43</v>
      </c>
      <c r="AX32" s="280">
        <f>'施設資源化量内訳'!J32</f>
        <v>14</v>
      </c>
      <c r="AY32" s="280">
        <f>'施設資源化量内訳'!K32</f>
        <v>3</v>
      </c>
      <c r="AZ32" s="280">
        <f>'施設資源化量内訳'!L32</f>
        <v>0</v>
      </c>
      <c r="BA32" s="280">
        <f>'施設資源化量内訳'!M32</f>
        <v>21</v>
      </c>
      <c r="BB32" s="280">
        <f>'施設資源化量内訳'!N32</f>
        <v>142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605</v>
      </c>
      <c r="BW32" s="285" t="s">
        <v>605</v>
      </c>
      <c r="BX32" s="285" t="s">
        <v>605</v>
      </c>
      <c r="BY32" s="285" t="s">
        <v>605</v>
      </c>
      <c r="BZ32" s="285" t="s">
        <v>605</v>
      </c>
      <c r="CA32" s="285" t="s">
        <v>605</v>
      </c>
      <c r="CB32" s="285" t="s">
        <v>605</v>
      </c>
      <c r="CC32" s="285" t="s">
        <v>605</v>
      </c>
      <c r="CD32" s="284">
        <v>0</v>
      </c>
      <c r="CE32" s="280">
        <v>0</v>
      </c>
      <c r="CF32" s="280"/>
    </row>
    <row r="33" spans="1:84" ht="12" customHeight="1">
      <c r="A33" s="282" t="s">
        <v>195</v>
      </c>
      <c r="B33" s="283" t="s">
        <v>574</v>
      </c>
      <c r="C33" s="282" t="s">
        <v>602</v>
      </c>
      <c r="D33" s="280">
        <f t="shared" si="4"/>
        <v>753</v>
      </c>
      <c r="E33" s="280">
        <f t="shared" si="5"/>
        <v>464</v>
      </c>
      <c r="F33" s="280">
        <f t="shared" si="6"/>
        <v>0</v>
      </c>
      <c r="G33" s="280">
        <f t="shared" si="7"/>
        <v>5</v>
      </c>
      <c r="H33" s="280">
        <f t="shared" si="8"/>
        <v>112</v>
      </c>
      <c r="I33" s="280">
        <f t="shared" si="9"/>
        <v>115</v>
      </c>
      <c r="J33" s="280">
        <f t="shared" si="10"/>
        <v>26</v>
      </c>
      <c r="K33" s="280">
        <f t="shared" si="11"/>
        <v>0</v>
      </c>
      <c r="L33" s="280">
        <f t="shared" si="12"/>
        <v>31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605</v>
      </c>
      <c r="AI33" s="285" t="s">
        <v>605</v>
      </c>
      <c r="AJ33" s="285" t="s">
        <v>605</v>
      </c>
      <c r="AK33" s="285" t="s">
        <v>605</v>
      </c>
      <c r="AL33" s="285" t="s">
        <v>605</v>
      </c>
      <c r="AM33" s="285" t="s">
        <v>605</v>
      </c>
      <c r="AN33" s="285" t="s">
        <v>605</v>
      </c>
      <c r="AO33" s="285" t="s">
        <v>605</v>
      </c>
      <c r="AP33" s="280">
        <v>0</v>
      </c>
      <c r="AQ33" s="280">
        <v>0</v>
      </c>
      <c r="AR33" s="280">
        <f>'施設資源化量内訳'!D33</f>
        <v>753</v>
      </c>
      <c r="AS33" s="280">
        <f>'施設資源化量内訳'!E33</f>
        <v>464</v>
      </c>
      <c r="AT33" s="280">
        <f>'施設資源化量内訳'!F33</f>
        <v>0</v>
      </c>
      <c r="AU33" s="280">
        <f>'施設資源化量内訳'!G33</f>
        <v>5</v>
      </c>
      <c r="AV33" s="280">
        <f>'施設資源化量内訳'!H33</f>
        <v>112</v>
      </c>
      <c r="AW33" s="280">
        <f>'施設資源化量内訳'!I33</f>
        <v>115</v>
      </c>
      <c r="AX33" s="280">
        <f>'施設資源化量内訳'!J33</f>
        <v>26</v>
      </c>
      <c r="AY33" s="280">
        <f>'施設資源化量内訳'!K33</f>
        <v>0</v>
      </c>
      <c r="AZ33" s="280">
        <f>'施設資源化量内訳'!L33</f>
        <v>31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605</v>
      </c>
      <c r="BW33" s="285" t="s">
        <v>605</v>
      </c>
      <c r="BX33" s="285" t="s">
        <v>605</v>
      </c>
      <c r="BY33" s="285" t="s">
        <v>605</v>
      </c>
      <c r="BZ33" s="285" t="s">
        <v>605</v>
      </c>
      <c r="CA33" s="285" t="s">
        <v>605</v>
      </c>
      <c r="CB33" s="285" t="s">
        <v>605</v>
      </c>
      <c r="CC33" s="285" t="s">
        <v>605</v>
      </c>
      <c r="CD33" s="284">
        <v>0</v>
      </c>
      <c r="CE33" s="280">
        <v>0</v>
      </c>
      <c r="CF33" s="280"/>
    </row>
    <row r="34" spans="1:84" ht="12" customHeight="1">
      <c r="A34" s="282" t="s">
        <v>195</v>
      </c>
      <c r="B34" s="283" t="s">
        <v>575</v>
      </c>
      <c r="C34" s="282" t="s">
        <v>603</v>
      </c>
      <c r="D34" s="280">
        <f t="shared" si="4"/>
        <v>183</v>
      </c>
      <c r="E34" s="280">
        <f t="shared" si="5"/>
        <v>110</v>
      </c>
      <c r="F34" s="280">
        <f t="shared" si="6"/>
        <v>0</v>
      </c>
      <c r="G34" s="280">
        <f t="shared" si="7"/>
        <v>1</v>
      </c>
      <c r="H34" s="280">
        <f t="shared" si="8"/>
        <v>33</v>
      </c>
      <c r="I34" s="280">
        <f t="shared" si="9"/>
        <v>26</v>
      </c>
      <c r="J34" s="280">
        <f t="shared" si="10"/>
        <v>6</v>
      </c>
      <c r="K34" s="280">
        <f t="shared" si="11"/>
        <v>0</v>
      </c>
      <c r="L34" s="280">
        <f t="shared" si="12"/>
        <v>7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605</v>
      </c>
      <c r="AI34" s="285" t="s">
        <v>605</v>
      </c>
      <c r="AJ34" s="285" t="s">
        <v>605</v>
      </c>
      <c r="AK34" s="285" t="s">
        <v>605</v>
      </c>
      <c r="AL34" s="285" t="s">
        <v>605</v>
      </c>
      <c r="AM34" s="285" t="s">
        <v>605</v>
      </c>
      <c r="AN34" s="285" t="s">
        <v>605</v>
      </c>
      <c r="AO34" s="285" t="s">
        <v>605</v>
      </c>
      <c r="AP34" s="280">
        <v>0</v>
      </c>
      <c r="AQ34" s="280">
        <v>0</v>
      </c>
      <c r="AR34" s="280">
        <f>'施設資源化量内訳'!D34</f>
        <v>183</v>
      </c>
      <c r="AS34" s="280">
        <f>'施設資源化量内訳'!E34</f>
        <v>110</v>
      </c>
      <c r="AT34" s="280">
        <f>'施設資源化量内訳'!F34</f>
        <v>0</v>
      </c>
      <c r="AU34" s="280">
        <f>'施設資源化量内訳'!G34</f>
        <v>1</v>
      </c>
      <c r="AV34" s="280">
        <f>'施設資源化量内訳'!H34</f>
        <v>33</v>
      </c>
      <c r="AW34" s="280">
        <f>'施設資源化量内訳'!I34</f>
        <v>26</v>
      </c>
      <c r="AX34" s="280">
        <f>'施設資源化量内訳'!J34</f>
        <v>6</v>
      </c>
      <c r="AY34" s="280">
        <f>'施設資源化量内訳'!K34</f>
        <v>0</v>
      </c>
      <c r="AZ34" s="280">
        <f>'施設資源化量内訳'!L34</f>
        <v>7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605</v>
      </c>
      <c r="BW34" s="285" t="s">
        <v>605</v>
      </c>
      <c r="BX34" s="285" t="s">
        <v>605</v>
      </c>
      <c r="BY34" s="285" t="s">
        <v>605</v>
      </c>
      <c r="BZ34" s="285" t="s">
        <v>605</v>
      </c>
      <c r="CA34" s="285" t="s">
        <v>605</v>
      </c>
      <c r="CB34" s="285" t="s">
        <v>605</v>
      </c>
      <c r="CC34" s="285" t="s">
        <v>605</v>
      </c>
      <c r="CD34" s="284">
        <v>0</v>
      </c>
      <c r="CE34" s="280">
        <v>0</v>
      </c>
      <c r="CF34" s="280"/>
    </row>
    <row r="35" spans="1:84" ht="12" customHeight="1">
      <c r="A35" s="282" t="s">
        <v>195</v>
      </c>
      <c r="B35" s="283" t="s">
        <v>576</v>
      </c>
      <c r="C35" s="282" t="s">
        <v>604</v>
      </c>
      <c r="D35" s="280">
        <f t="shared" si="4"/>
        <v>160</v>
      </c>
      <c r="E35" s="280">
        <f t="shared" si="5"/>
        <v>85</v>
      </c>
      <c r="F35" s="280">
        <f t="shared" si="6"/>
        <v>0</v>
      </c>
      <c r="G35" s="280">
        <f t="shared" si="7"/>
        <v>1</v>
      </c>
      <c r="H35" s="280">
        <f t="shared" si="8"/>
        <v>35</v>
      </c>
      <c r="I35" s="280">
        <f t="shared" si="9"/>
        <v>26</v>
      </c>
      <c r="J35" s="280">
        <f t="shared" si="10"/>
        <v>6</v>
      </c>
      <c r="K35" s="280">
        <f t="shared" si="11"/>
        <v>0</v>
      </c>
      <c r="L35" s="280">
        <f t="shared" si="12"/>
        <v>7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605</v>
      </c>
      <c r="AI35" s="285" t="s">
        <v>605</v>
      </c>
      <c r="AJ35" s="285" t="s">
        <v>605</v>
      </c>
      <c r="AK35" s="285" t="s">
        <v>605</v>
      </c>
      <c r="AL35" s="285" t="s">
        <v>605</v>
      </c>
      <c r="AM35" s="285" t="s">
        <v>605</v>
      </c>
      <c r="AN35" s="285" t="s">
        <v>605</v>
      </c>
      <c r="AO35" s="285" t="s">
        <v>605</v>
      </c>
      <c r="AP35" s="280">
        <v>0</v>
      </c>
      <c r="AQ35" s="280">
        <v>0</v>
      </c>
      <c r="AR35" s="280">
        <f>'施設資源化量内訳'!D35</f>
        <v>160</v>
      </c>
      <c r="AS35" s="280">
        <f>'施設資源化量内訳'!E35</f>
        <v>85</v>
      </c>
      <c r="AT35" s="280">
        <f>'施設資源化量内訳'!F35</f>
        <v>0</v>
      </c>
      <c r="AU35" s="280">
        <f>'施設資源化量内訳'!G35</f>
        <v>1</v>
      </c>
      <c r="AV35" s="280">
        <f>'施設資源化量内訳'!H35</f>
        <v>35</v>
      </c>
      <c r="AW35" s="280">
        <f>'施設資源化量内訳'!I35</f>
        <v>26</v>
      </c>
      <c r="AX35" s="280">
        <f>'施設資源化量内訳'!J35</f>
        <v>6</v>
      </c>
      <c r="AY35" s="280">
        <f>'施設資源化量内訳'!K35</f>
        <v>0</v>
      </c>
      <c r="AZ35" s="280">
        <f>'施設資源化量内訳'!L35</f>
        <v>7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605</v>
      </c>
      <c r="BW35" s="285" t="s">
        <v>605</v>
      </c>
      <c r="BX35" s="285" t="s">
        <v>605</v>
      </c>
      <c r="BY35" s="285" t="s">
        <v>605</v>
      </c>
      <c r="BZ35" s="285" t="s">
        <v>605</v>
      </c>
      <c r="CA35" s="285" t="s">
        <v>605</v>
      </c>
      <c r="CB35" s="285" t="s">
        <v>605</v>
      </c>
      <c r="CC35" s="285" t="s">
        <v>605</v>
      </c>
      <c r="CD35" s="284">
        <v>0</v>
      </c>
      <c r="CE35" s="280">
        <v>0</v>
      </c>
      <c r="CF35" s="280"/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AI7">SUM(D8:D35)</f>
        <v>31280</v>
      </c>
      <c r="E7" s="280">
        <f t="shared" si="0"/>
        <v>4917</v>
      </c>
      <c r="F7" s="280">
        <f t="shared" si="0"/>
        <v>7</v>
      </c>
      <c r="G7" s="280">
        <f t="shared" si="0"/>
        <v>19</v>
      </c>
      <c r="H7" s="280">
        <f t="shared" si="0"/>
        <v>8615</v>
      </c>
      <c r="I7" s="280">
        <f t="shared" si="0"/>
        <v>4795</v>
      </c>
      <c r="J7" s="280">
        <f t="shared" si="0"/>
        <v>2315</v>
      </c>
      <c r="K7" s="280">
        <f t="shared" si="0"/>
        <v>235</v>
      </c>
      <c r="L7" s="280">
        <f t="shared" si="0"/>
        <v>5825</v>
      </c>
      <c r="M7" s="280">
        <f t="shared" si="0"/>
        <v>220</v>
      </c>
      <c r="N7" s="280">
        <f t="shared" si="0"/>
        <v>269</v>
      </c>
      <c r="O7" s="280">
        <f t="shared" si="0"/>
        <v>0</v>
      </c>
      <c r="P7" s="280">
        <f t="shared" si="0"/>
        <v>54</v>
      </c>
      <c r="Q7" s="280">
        <f t="shared" si="0"/>
        <v>0</v>
      </c>
      <c r="R7" s="280">
        <f t="shared" si="0"/>
        <v>0</v>
      </c>
      <c r="S7" s="280">
        <f t="shared" si="0"/>
        <v>2978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1031</v>
      </c>
      <c r="X7" s="280">
        <f t="shared" si="0"/>
        <v>4205</v>
      </c>
      <c r="Y7" s="280">
        <f t="shared" si="0"/>
        <v>15</v>
      </c>
      <c r="Z7" s="280">
        <f t="shared" si="0"/>
        <v>0</v>
      </c>
      <c r="AA7" s="280">
        <f t="shared" si="0"/>
        <v>0</v>
      </c>
      <c r="AB7" s="280">
        <f t="shared" si="0"/>
        <v>1158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54</v>
      </c>
      <c r="AK7" s="280">
        <f t="shared" si="1"/>
        <v>0</v>
      </c>
      <c r="AL7" s="280">
        <f t="shared" si="1"/>
        <v>0</v>
      </c>
      <c r="AM7" s="280">
        <f t="shared" si="1"/>
        <v>2978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1312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1312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570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120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450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SUM(CV8:CV35)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SUM(EB8:EB35)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25193</v>
      </c>
      <c r="EO7" s="280">
        <f t="shared" si="4"/>
        <v>4902</v>
      </c>
      <c r="EP7" s="280">
        <f t="shared" si="4"/>
        <v>7</v>
      </c>
      <c r="EQ7" s="280">
        <f t="shared" si="4"/>
        <v>19</v>
      </c>
      <c r="ER7" s="280">
        <f t="shared" si="4"/>
        <v>6145</v>
      </c>
      <c r="ES7" s="280">
        <f t="shared" si="4"/>
        <v>4795</v>
      </c>
      <c r="ET7" s="280">
        <f t="shared" si="4"/>
        <v>2315</v>
      </c>
      <c r="EU7" s="280">
        <f t="shared" si="4"/>
        <v>235</v>
      </c>
      <c r="EV7" s="280">
        <f t="shared" si="4"/>
        <v>5825</v>
      </c>
      <c r="EW7" s="280">
        <f t="shared" si="4"/>
        <v>220</v>
      </c>
      <c r="EX7" s="280">
        <f t="shared" si="4"/>
        <v>149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581</v>
      </c>
    </row>
    <row r="8" spans="1:163" ht="12" customHeight="1">
      <c r="A8" s="282" t="s">
        <v>195</v>
      </c>
      <c r="B8" s="283" t="s">
        <v>549</v>
      </c>
      <c r="C8" s="282" t="s">
        <v>577</v>
      </c>
      <c r="D8" s="280">
        <f aca="true" t="shared" si="5" ref="D8:W8">SUM(X8,AR8,BL8,CF8,CZ8,DT8,EN8)</f>
        <v>9256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3282</v>
      </c>
      <c r="I8" s="280">
        <f t="shared" si="5"/>
        <v>744</v>
      </c>
      <c r="J8" s="280">
        <f t="shared" si="5"/>
        <v>1010</v>
      </c>
      <c r="K8" s="280">
        <f t="shared" si="5"/>
        <v>0</v>
      </c>
      <c r="L8" s="280">
        <f t="shared" si="5"/>
        <v>4044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176</v>
      </c>
      <c r="X8" s="280">
        <f>SUM(Y8:AQ8)</f>
        <v>1158</v>
      </c>
      <c r="Y8" s="280">
        <v>0</v>
      </c>
      <c r="Z8" s="280">
        <v>0</v>
      </c>
      <c r="AA8" s="280">
        <v>0</v>
      </c>
      <c r="AB8" s="280">
        <v>1158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605</v>
      </c>
      <c r="AL8" s="285" t="s">
        <v>605</v>
      </c>
      <c r="AM8" s="280">
        <v>0</v>
      </c>
      <c r="AN8" s="286" t="s">
        <v>605</v>
      </c>
      <c r="AO8" s="280">
        <v>0</v>
      </c>
      <c r="AP8" s="285" t="s">
        <v>605</v>
      </c>
      <c r="AQ8" s="280">
        <v>0</v>
      </c>
      <c r="AR8" s="280">
        <f>SUM(AS8:BK8)</f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605</v>
      </c>
      <c r="BE8" s="285" t="s">
        <v>605</v>
      </c>
      <c r="BF8" s="285" t="s">
        <v>605</v>
      </c>
      <c r="BG8" s="285" t="s">
        <v>605</v>
      </c>
      <c r="BH8" s="285" t="s">
        <v>605</v>
      </c>
      <c r="BI8" s="285" t="s">
        <v>605</v>
      </c>
      <c r="BJ8" s="285" t="s">
        <v>605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605</v>
      </c>
      <c r="BY8" s="285" t="s">
        <v>605</v>
      </c>
      <c r="BZ8" s="285" t="s">
        <v>605</v>
      </c>
      <c r="CA8" s="285" t="s">
        <v>605</v>
      </c>
      <c r="CB8" s="285" t="s">
        <v>605</v>
      </c>
      <c r="CC8" s="285" t="s">
        <v>605</v>
      </c>
      <c r="CD8" s="285" t="s">
        <v>605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605</v>
      </c>
      <c r="CS8" s="285" t="s">
        <v>605</v>
      </c>
      <c r="CT8" s="285" t="s">
        <v>605</v>
      </c>
      <c r="CU8" s="285" t="s">
        <v>605</v>
      </c>
      <c r="CV8" s="285" t="s">
        <v>605</v>
      </c>
      <c r="CW8" s="285" t="s">
        <v>605</v>
      </c>
      <c r="CX8" s="285" t="s">
        <v>605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605</v>
      </c>
      <c r="DM8" s="285" t="s">
        <v>605</v>
      </c>
      <c r="DN8" s="280">
        <v>0</v>
      </c>
      <c r="DO8" s="285" t="s">
        <v>605</v>
      </c>
      <c r="DP8" s="285" t="s">
        <v>605</v>
      </c>
      <c r="DQ8" s="285" t="s">
        <v>605</v>
      </c>
      <c r="DR8" s="285" t="s">
        <v>605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605</v>
      </c>
      <c r="EG8" s="280">
        <v>0</v>
      </c>
      <c r="EH8" s="280">
        <v>0</v>
      </c>
      <c r="EI8" s="285" t="s">
        <v>605</v>
      </c>
      <c r="EJ8" s="285" t="s">
        <v>605</v>
      </c>
      <c r="EK8" s="285" t="s">
        <v>605</v>
      </c>
      <c r="EL8" s="280">
        <v>0</v>
      </c>
      <c r="EM8" s="280">
        <v>0</v>
      </c>
      <c r="EN8" s="280">
        <f>SUM(EO8:FG8)</f>
        <v>8098</v>
      </c>
      <c r="EO8" s="280">
        <v>0</v>
      </c>
      <c r="EP8" s="280">
        <v>0</v>
      </c>
      <c r="EQ8" s="280">
        <v>0</v>
      </c>
      <c r="ER8" s="280">
        <v>2124</v>
      </c>
      <c r="ES8" s="280">
        <v>744</v>
      </c>
      <c r="ET8" s="280">
        <v>1010</v>
      </c>
      <c r="EU8" s="280">
        <v>0</v>
      </c>
      <c r="EV8" s="280">
        <v>4044</v>
      </c>
      <c r="EW8" s="280">
        <v>0</v>
      </c>
      <c r="EX8" s="280">
        <v>0</v>
      </c>
      <c r="EY8" s="284">
        <v>0</v>
      </c>
      <c r="EZ8" s="285" t="s">
        <v>605</v>
      </c>
      <c r="FA8" s="285" t="s">
        <v>605</v>
      </c>
      <c r="FB8" s="286" t="s">
        <v>605</v>
      </c>
      <c r="FC8" s="280">
        <v>0</v>
      </c>
      <c r="FD8" s="280">
        <v>0</v>
      </c>
      <c r="FE8" s="280">
        <v>0</v>
      </c>
      <c r="FF8" s="280">
        <v>0</v>
      </c>
      <c r="FG8" s="280">
        <v>176</v>
      </c>
    </row>
    <row r="9" spans="1:163" ht="12" customHeight="1">
      <c r="A9" s="282" t="s">
        <v>195</v>
      </c>
      <c r="B9" s="283" t="s">
        <v>550</v>
      </c>
      <c r="C9" s="282" t="s">
        <v>578</v>
      </c>
      <c r="D9" s="280">
        <f aca="true" t="shared" si="6" ref="D9:D35">SUM(X9,AR9,BL9,CF9,CZ9,DT9,EN9)</f>
        <v>2889</v>
      </c>
      <c r="E9" s="280">
        <f aca="true" t="shared" si="7" ref="E9:E35">SUM(Y9,AS9,BM9,CG9,DA9,DU9,EO9)</f>
        <v>0</v>
      </c>
      <c r="F9" s="280">
        <f aca="true" t="shared" si="8" ref="F9:F35">SUM(Z9,AT9,BN9,CH9,DB9,DV9,EP9)</f>
        <v>0</v>
      </c>
      <c r="G9" s="280">
        <f aca="true" t="shared" si="9" ref="G9:G35">SUM(AA9,AU9,BO9,CI9,DC9,DW9,EQ9)</f>
        <v>0</v>
      </c>
      <c r="H9" s="280">
        <f aca="true" t="shared" si="10" ref="H9:H35">SUM(AB9,AV9,BP9,CJ9,DD9,DX9,ER9)</f>
        <v>1383</v>
      </c>
      <c r="I9" s="280">
        <f aca="true" t="shared" si="11" ref="I9:I35">SUM(AC9,AW9,BQ9,CK9,DE9,DY9,ES9)</f>
        <v>1080</v>
      </c>
      <c r="J9" s="280">
        <f aca="true" t="shared" si="12" ref="J9:J35">SUM(AD9,AX9,BR9,CL9,DF9,DZ9,ET9)</f>
        <v>375</v>
      </c>
      <c r="K9" s="280">
        <f aca="true" t="shared" si="13" ref="K9:K35">SUM(AE9,AY9,BS9,CM9,DG9,EA9,EU9)</f>
        <v>9</v>
      </c>
      <c r="L9" s="280">
        <f aca="true" t="shared" si="14" ref="L9:L35">SUM(AF9,AZ9,BT9,CN9,DH9,EB9,EV9)</f>
        <v>0</v>
      </c>
      <c r="M9" s="280">
        <f aca="true" t="shared" si="15" ref="M9:M35">SUM(AG9,BA9,BU9,CO9,DI9,EC9,EW9)</f>
        <v>0</v>
      </c>
      <c r="N9" s="280">
        <f aca="true" t="shared" si="16" ref="N9:N35">SUM(AH9,BB9,BV9,CP9,DJ9,ED9,EX9)</f>
        <v>0</v>
      </c>
      <c r="O9" s="280">
        <f aca="true" t="shared" si="17" ref="O9:O35">SUM(AI9,BC9,BW9,CQ9,DK9,EE9,EY9)</f>
        <v>0</v>
      </c>
      <c r="P9" s="280">
        <f aca="true" t="shared" si="18" ref="P9:P35">SUM(AJ9,BD9,BX9,CR9,DL9,EF9,EZ9)</f>
        <v>0</v>
      </c>
      <c r="Q9" s="280">
        <f aca="true" t="shared" si="19" ref="Q9:Q35">SUM(AK9,BE9,BY9,CS9,DM9,EG9,FA9)</f>
        <v>0</v>
      </c>
      <c r="R9" s="280">
        <f aca="true" t="shared" si="20" ref="R9:R35">SUM(AL9,BF9,BZ9,CT9,DN9,EH9,FB9)</f>
        <v>0</v>
      </c>
      <c r="S9" s="280">
        <f aca="true" t="shared" si="21" ref="S9:S35">SUM(AM9,BG9,CA9,CU9,DO9,EI9,FC9)</f>
        <v>0</v>
      </c>
      <c r="T9" s="280">
        <f aca="true" t="shared" si="22" ref="T9:T35">SUM(AN9,BH9,CB9,CV9,DP9,EJ9,FD9)</f>
        <v>0</v>
      </c>
      <c r="U9" s="280">
        <f aca="true" t="shared" si="23" ref="U9:U35">SUM(AO9,BI9,CC9,CW9,DQ9,EK9,FE9)</f>
        <v>0</v>
      </c>
      <c r="V9" s="280">
        <f aca="true" t="shared" si="24" ref="V9:V35">SUM(AP9,BJ9,CD9,CX9,DR9,EL9,FF9)</f>
        <v>0</v>
      </c>
      <c r="W9" s="280">
        <f aca="true" t="shared" si="25" ref="W9:W35">SUM(AQ9,BK9,CE9,CY9,DS9,EM9,FG9)</f>
        <v>42</v>
      </c>
      <c r="X9" s="280">
        <f aca="true" t="shared" si="26" ref="X9:X35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605</v>
      </c>
      <c r="AL9" s="285" t="s">
        <v>605</v>
      </c>
      <c r="AM9" s="280">
        <v>0</v>
      </c>
      <c r="AN9" s="286" t="s">
        <v>605</v>
      </c>
      <c r="AO9" s="280">
        <v>0</v>
      </c>
      <c r="AP9" s="285" t="s">
        <v>605</v>
      </c>
      <c r="AQ9" s="280">
        <v>0</v>
      </c>
      <c r="AR9" s="280">
        <f aca="true" t="shared" si="27" ref="AR9:AR35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605</v>
      </c>
      <c r="BE9" s="285" t="s">
        <v>605</v>
      </c>
      <c r="BF9" s="285" t="s">
        <v>605</v>
      </c>
      <c r="BG9" s="285" t="s">
        <v>605</v>
      </c>
      <c r="BH9" s="285" t="s">
        <v>605</v>
      </c>
      <c r="BI9" s="285" t="s">
        <v>605</v>
      </c>
      <c r="BJ9" s="285" t="s">
        <v>605</v>
      </c>
      <c r="BK9" s="280">
        <v>0</v>
      </c>
      <c r="BL9" s="280">
        <f aca="true" t="shared" si="28" ref="BL9:BL35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605</v>
      </c>
      <c r="BY9" s="285" t="s">
        <v>605</v>
      </c>
      <c r="BZ9" s="285" t="s">
        <v>605</v>
      </c>
      <c r="CA9" s="285" t="s">
        <v>605</v>
      </c>
      <c r="CB9" s="285" t="s">
        <v>605</v>
      </c>
      <c r="CC9" s="285" t="s">
        <v>605</v>
      </c>
      <c r="CD9" s="285" t="s">
        <v>605</v>
      </c>
      <c r="CE9" s="280">
        <v>0</v>
      </c>
      <c r="CF9" s="280">
        <f aca="true" t="shared" si="29" ref="CF9:CF35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605</v>
      </c>
      <c r="CS9" s="285" t="s">
        <v>605</v>
      </c>
      <c r="CT9" s="285" t="s">
        <v>605</v>
      </c>
      <c r="CU9" s="285" t="s">
        <v>605</v>
      </c>
      <c r="CV9" s="285" t="s">
        <v>605</v>
      </c>
      <c r="CW9" s="285" t="s">
        <v>605</v>
      </c>
      <c r="CX9" s="285" t="s">
        <v>605</v>
      </c>
      <c r="CY9" s="280">
        <v>0</v>
      </c>
      <c r="CZ9" s="280">
        <f aca="true" t="shared" si="30" ref="CZ9:CZ35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605</v>
      </c>
      <c r="DM9" s="285" t="s">
        <v>605</v>
      </c>
      <c r="DN9" s="280">
        <v>0</v>
      </c>
      <c r="DO9" s="285" t="s">
        <v>605</v>
      </c>
      <c r="DP9" s="285" t="s">
        <v>605</v>
      </c>
      <c r="DQ9" s="285" t="s">
        <v>605</v>
      </c>
      <c r="DR9" s="285" t="s">
        <v>605</v>
      </c>
      <c r="DS9" s="280">
        <v>0</v>
      </c>
      <c r="DT9" s="280">
        <f aca="true" t="shared" si="31" ref="DT9:DT35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605</v>
      </c>
      <c r="EG9" s="280">
        <v>0</v>
      </c>
      <c r="EH9" s="280">
        <v>0</v>
      </c>
      <c r="EI9" s="285" t="s">
        <v>605</v>
      </c>
      <c r="EJ9" s="285" t="s">
        <v>605</v>
      </c>
      <c r="EK9" s="285" t="s">
        <v>605</v>
      </c>
      <c r="EL9" s="280">
        <v>0</v>
      </c>
      <c r="EM9" s="280">
        <v>0</v>
      </c>
      <c r="EN9" s="280">
        <f aca="true" t="shared" si="32" ref="EN9:EN35">SUM(EO9:FG9)</f>
        <v>2889</v>
      </c>
      <c r="EO9" s="280">
        <v>0</v>
      </c>
      <c r="EP9" s="280">
        <v>0</v>
      </c>
      <c r="EQ9" s="280">
        <v>0</v>
      </c>
      <c r="ER9" s="280">
        <v>1383</v>
      </c>
      <c r="ES9" s="280">
        <v>1080</v>
      </c>
      <c r="ET9" s="280">
        <v>375</v>
      </c>
      <c r="EU9" s="280">
        <v>9</v>
      </c>
      <c r="EV9" s="280">
        <v>0</v>
      </c>
      <c r="EW9" s="280">
        <v>0</v>
      </c>
      <c r="EX9" s="280">
        <v>0</v>
      </c>
      <c r="EY9" s="284">
        <v>0</v>
      </c>
      <c r="EZ9" s="285" t="s">
        <v>605</v>
      </c>
      <c r="FA9" s="285" t="s">
        <v>605</v>
      </c>
      <c r="FB9" s="286" t="s">
        <v>605</v>
      </c>
      <c r="FC9" s="280">
        <v>0</v>
      </c>
      <c r="FD9" s="280">
        <v>0</v>
      </c>
      <c r="FE9" s="280">
        <v>0</v>
      </c>
      <c r="FF9" s="280">
        <v>0</v>
      </c>
      <c r="FG9" s="280">
        <v>42</v>
      </c>
    </row>
    <row r="10" spans="1:163" ht="12" customHeight="1">
      <c r="A10" s="282" t="s">
        <v>195</v>
      </c>
      <c r="B10" s="283" t="s">
        <v>551</v>
      </c>
      <c r="C10" s="282" t="s">
        <v>579</v>
      </c>
      <c r="D10" s="280">
        <f t="shared" si="6"/>
        <v>8009</v>
      </c>
      <c r="E10" s="280">
        <f t="shared" si="7"/>
        <v>2442</v>
      </c>
      <c r="F10" s="280">
        <f t="shared" si="8"/>
        <v>0</v>
      </c>
      <c r="G10" s="280">
        <f t="shared" si="9"/>
        <v>0</v>
      </c>
      <c r="H10" s="280">
        <f t="shared" si="10"/>
        <v>1568</v>
      </c>
      <c r="I10" s="280">
        <f t="shared" si="11"/>
        <v>613</v>
      </c>
      <c r="J10" s="280">
        <f t="shared" si="12"/>
        <v>169</v>
      </c>
      <c r="K10" s="280">
        <f t="shared" si="13"/>
        <v>220</v>
      </c>
      <c r="L10" s="280">
        <f t="shared" si="14"/>
        <v>0</v>
      </c>
      <c r="M10" s="280">
        <f t="shared" si="15"/>
        <v>19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2978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2978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605</v>
      </c>
      <c r="AL10" s="285" t="s">
        <v>605</v>
      </c>
      <c r="AM10" s="280">
        <v>2978</v>
      </c>
      <c r="AN10" s="286" t="s">
        <v>605</v>
      </c>
      <c r="AO10" s="280">
        <v>0</v>
      </c>
      <c r="AP10" s="285" t="s">
        <v>605</v>
      </c>
      <c r="AQ10" s="280">
        <v>0</v>
      </c>
      <c r="AR10" s="280">
        <f t="shared" si="27"/>
        <v>1130</v>
      </c>
      <c r="AS10" s="280">
        <v>0</v>
      </c>
      <c r="AT10" s="280">
        <v>0</v>
      </c>
      <c r="AU10" s="280">
        <v>0</v>
      </c>
      <c r="AV10" s="280">
        <v>1130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605</v>
      </c>
      <c r="BE10" s="285" t="s">
        <v>605</v>
      </c>
      <c r="BF10" s="285" t="s">
        <v>605</v>
      </c>
      <c r="BG10" s="285" t="s">
        <v>605</v>
      </c>
      <c r="BH10" s="285" t="s">
        <v>605</v>
      </c>
      <c r="BI10" s="285" t="s">
        <v>605</v>
      </c>
      <c r="BJ10" s="285" t="s">
        <v>605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605</v>
      </c>
      <c r="BY10" s="285" t="s">
        <v>605</v>
      </c>
      <c r="BZ10" s="285" t="s">
        <v>605</v>
      </c>
      <c r="CA10" s="285" t="s">
        <v>605</v>
      </c>
      <c r="CB10" s="285" t="s">
        <v>605</v>
      </c>
      <c r="CC10" s="285" t="s">
        <v>605</v>
      </c>
      <c r="CD10" s="285" t="s">
        <v>605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605</v>
      </c>
      <c r="CS10" s="285" t="s">
        <v>605</v>
      </c>
      <c r="CT10" s="285" t="s">
        <v>605</v>
      </c>
      <c r="CU10" s="285" t="s">
        <v>605</v>
      </c>
      <c r="CV10" s="285" t="s">
        <v>605</v>
      </c>
      <c r="CW10" s="285" t="s">
        <v>605</v>
      </c>
      <c r="CX10" s="285" t="s">
        <v>605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605</v>
      </c>
      <c r="DM10" s="285" t="s">
        <v>605</v>
      </c>
      <c r="DN10" s="280">
        <v>0</v>
      </c>
      <c r="DO10" s="285" t="s">
        <v>605</v>
      </c>
      <c r="DP10" s="285" t="s">
        <v>605</v>
      </c>
      <c r="DQ10" s="285" t="s">
        <v>605</v>
      </c>
      <c r="DR10" s="285" t="s">
        <v>605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605</v>
      </c>
      <c r="EG10" s="280">
        <v>0</v>
      </c>
      <c r="EH10" s="280">
        <v>0</v>
      </c>
      <c r="EI10" s="285" t="s">
        <v>605</v>
      </c>
      <c r="EJ10" s="285" t="s">
        <v>605</v>
      </c>
      <c r="EK10" s="285" t="s">
        <v>605</v>
      </c>
      <c r="EL10" s="280">
        <v>0</v>
      </c>
      <c r="EM10" s="280">
        <v>0</v>
      </c>
      <c r="EN10" s="280">
        <f t="shared" si="32"/>
        <v>3901</v>
      </c>
      <c r="EO10" s="280">
        <v>2442</v>
      </c>
      <c r="EP10" s="280">
        <v>0</v>
      </c>
      <c r="EQ10" s="280">
        <v>0</v>
      </c>
      <c r="ER10" s="280">
        <v>438</v>
      </c>
      <c r="ES10" s="280">
        <v>613</v>
      </c>
      <c r="ET10" s="280">
        <v>169</v>
      </c>
      <c r="EU10" s="280">
        <v>220</v>
      </c>
      <c r="EV10" s="280">
        <v>0</v>
      </c>
      <c r="EW10" s="280">
        <v>19</v>
      </c>
      <c r="EX10" s="280">
        <v>0</v>
      </c>
      <c r="EY10" s="284">
        <v>0</v>
      </c>
      <c r="EZ10" s="285" t="s">
        <v>605</v>
      </c>
      <c r="FA10" s="285" t="s">
        <v>605</v>
      </c>
      <c r="FB10" s="286" t="s">
        <v>605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195</v>
      </c>
      <c r="B11" s="283" t="s">
        <v>552</v>
      </c>
      <c r="C11" s="282" t="s">
        <v>580</v>
      </c>
      <c r="D11" s="280">
        <f t="shared" si="6"/>
        <v>1016</v>
      </c>
      <c r="E11" s="280">
        <f t="shared" si="7"/>
        <v>15</v>
      </c>
      <c r="F11" s="280">
        <f t="shared" si="8"/>
        <v>0</v>
      </c>
      <c r="G11" s="280">
        <f t="shared" si="9"/>
        <v>0</v>
      </c>
      <c r="H11" s="280">
        <f t="shared" si="10"/>
        <v>458</v>
      </c>
      <c r="I11" s="280">
        <f t="shared" si="11"/>
        <v>399</v>
      </c>
      <c r="J11" s="280">
        <f t="shared" si="12"/>
        <v>144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15</v>
      </c>
      <c r="Y11" s="280">
        <v>15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605</v>
      </c>
      <c r="AL11" s="285" t="s">
        <v>605</v>
      </c>
      <c r="AM11" s="280">
        <v>0</v>
      </c>
      <c r="AN11" s="286" t="s">
        <v>605</v>
      </c>
      <c r="AO11" s="280">
        <v>0</v>
      </c>
      <c r="AP11" s="285" t="s">
        <v>605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605</v>
      </c>
      <c r="BE11" s="285" t="s">
        <v>605</v>
      </c>
      <c r="BF11" s="285" t="s">
        <v>605</v>
      </c>
      <c r="BG11" s="285" t="s">
        <v>605</v>
      </c>
      <c r="BH11" s="285" t="s">
        <v>605</v>
      </c>
      <c r="BI11" s="285" t="s">
        <v>605</v>
      </c>
      <c r="BJ11" s="285" t="s">
        <v>605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605</v>
      </c>
      <c r="BY11" s="285" t="s">
        <v>605</v>
      </c>
      <c r="BZ11" s="285" t="s">
        <v>605</v>
      </c>
      <c r="CA11" s="285" t="s">
        <v>605</v>
      </c>
      <c r="CB11" s="285" t="s">
        <v>605</v>
      </c>
      <c r="CC11" s="285" t="s">
        <v>605</v>
      </c>
      <c r="CD11" s="285" t="s">
        <v>605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605</v>
      </c>
      <c r="CS11" s="285" t="s">
        <v>605</v>
      </c>
      <c r="CT11" s="285" t="s">
        <v>605</v>
      </c>
      <c r="CU11" s="285" t="s">
        <v>605</v>
      </c>
      <c r="CV11" s="285" t="s">
        <v>605</v>
      </c>
      <c r="CW11" s="285" t="s">
        <v>605</v>
      </c>
      <c r="CX11" s="285" t="s">
        <v>605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605</v>
      </c>
      <c r="DM11" s="285" t="s">
        <v>605</v>
      </c>
      <c r="DN11" s="280">
        <v>0</v>
      </c>
      <c r="DO11" s="285" t="s">
        <v>605</v>
      </c>
      <c r="DP11" s="285" t="s">
        <v>605</v>
      </c>
      <c r="DQ11" s="285" t="s">
        <v>605</v>
      </c>
      <c r="DR11" s="285" t="s">
        <v>605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605</v>
      </c>
      <c r="EG11" s="280">
        <v>0</v>
      </c>
      <c r="EH11" s="280">
        <v>0</v>
      </c>
      <c r="EI11" s="285" t="s">
        <v>605</v>
      </c>
      <c r="EJ11" s="285" t="s">
        <v>605</v>
      </c>
      <c r="EK11" s="285" t="s">
        <v>605</v>
      </c>
      <c r="EL11" s="280">
        <v>0</v>
      </c>
      <c r="EM11" s="280">
        <v>0</v>
      </c>
      <c r="EN11" s="280">
        <f t="shared" si="32"/>
        <v>1001</v>
      </c>
      <c r="EO11" s="280">
        <v>0</v>
      </c>
      <c r="EP11" s="280">
        <v>0</v>
      </c>
      <c r="EQ11" s="280">
        <v>0</v>
      </c>
      <c r="ER11" s="280">
        <v>458</v>
      </c>
      <c r="ES11" s="280">
        <v>399</v>
      </c>
      <c r="ET11" s="280">
        <v>144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605</v>
      </c>
      <c r="FA11" s="285" t="s">
        <v>605</v>
      </c>
      <c r="FB11" s="286" t="s">
        <v>605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195</v>
      </c>
      <c r="B12" s="283" t="s">
        <v>553</v>
      </c>
      <c r="C12" s="282" t="s">
        <v>581</v>
      </c>
      <c r="D12" s="280">
        <f t="shared" si="6"/>
        <v>1828</v>
      </c>
      <c r="E12" s="280">
        <f t="shared" si="7"/>
        <v>797</v>
      </c>
      <c r="F12" s="280">
        <f t="shared" si="8"/>
        <v>0</v>
      </c>
      <c r="G12" s="280">
        <f t="shared" si="9"/>
        <v>0</v>
      </c>
      <c r="H12" s="280">
        <f t="shared" si="10"/>
        <v>172</v>
      </c>
      <c r="I12" s="280">
        <f t="shared" si="11"/>
        <v>298</v>
      </c>
      <c r="J12" s="280">
        <f t="shared" si="12"/>
        <v>59</v>
      </c>
      <c r="K12" s="280">
        <f t="shared" si="13"/>
        <v>0</v>
      </c>
      <c r="L12" s="280">
        <f t="shared" si="14"/>
        <v>364</v>
      </c>
      <c r="M12" s="280">
        <f t="shared" si="15"/>
        <v>0</v>
      </c>
      <c r="N12" s="280">
        <f t="shared" si="16"/>
        <v>76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62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605</v>
      </c>
      <c r="AL12" s="285" t="s">
        <v>605</v>
      </c>
      <c r="AM12" s="280">
        <v>0</v>
      </c>
      <c r="AN12" s="286" t="s">
        <v>605</v>
      </c>
      <c r="AO12" s="280">
        <v>0</v>
      </c>
      <c r="AP12" s="285" t="s">
        <v>605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605</v>
      </c>
      <c r="BE12" s="285" t="s">
        <v>605</v>
      </c>
      <c r="BF12" s="285" t="s">
        <v>605</v>
      </c>
      <c r="BG12" s="285" t="s">
        <v>605</v>
      </c>
      <c r="BH12" s="285" t="s">
        <v>605</v>
      </c>
      <c r="BI12" s="285" t="s">
        <v>605</v>
      </c>
      <c r="BJ12" s="285" t="s">
        <v>605</v>
      </c>
      <c r="BK12" s="280">
        <v>0</v>
      </c>
      <c r="BL12" s="280">
        <f t="shared" si="28"/>
        <v>76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76</v>
      </c>
      <c r="BW12" s="280">
        <v>0</v>
      </c>
      <c r="BX12" s="285" t="s">
        <v>605</v>
      </c>
      <c r="BY12" s="285" t="s">
        <v>605</v>
      </c>
      <c r="BZ12" s="285" t="s">
        <v>605</v>
      </c>
      <c r="CA12" s="285" t="s">
        <v>605</v>
      </c>
      <c r="CB12" s="285" t="s">
        <v>605</v>
      </c>
      <c r="CC12" s="285" t="s">
        <v>605</v>
      </c>
      <c r="CD12" s="285" t="s">
        <v>605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605</v>
      </c>
      <c r="CS12" s="285" t="s">
        <v>605</v>
      </c>
      <c r="CT12" s="285" t="s">
        <v>605</v>
      </c>
      <c r="CU12" s="285" t="s">
        <v>605</v>
      </c>
      <c r="CV12" s="285" t="s">
        <v>605</v>
      </c>
      <c r="CW12" s="285" t="s">
        <v>605</v>
      </c>
      <c r="CX12" s="285" t="s">
        <v>605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605</v>
      </c>
      <c r="DM12" s="285" t="s">
        <v>605</v>
      </c>
      <c r="DN12" s="280">
        <v>0</v>
      </c>
      <c r="DO12" s="285" t="s">
        <v>605</v>
      </c>
      <c r="DP12" s="285" t="s">
        <v>605</v>
      </c>
      <c r="DQ12" s="285" t="s">
        <v>605</v>
      </c>
      <c r="DR12" s="285" t="s">
        <v>605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605</v>
      </c>
      <c r="EG12" s="280">
        <v>0</v>
      </c>
      <c r="EH12" s="280">
        <v>0</v>
      </c>
      <c r="EI12" s="285" t="s">
        <v>605</v>
      </c>
      <c r="EJ12" s="285" t="s">
        <v>605</v>
      </c>
      <c r="EK12" s="285" t="s">
        <v>605</v>
      </c>
      <c r="EL12" s="280">
        <v>0</v>
      </c>
      <c r="EM12" s="280">
        <v>0</v>
      </c>
      <c r="EN12" s="280">
        <f t="shared" si="32"/>
        <v>1752</v>
      </c>
      <c r="EO12" s="280">
        <v>797</v>
      </c>
      <c r="EP12" s="280">
        <v>0</v>
      </c>
      <c r="EQ12" s="280">
        <v>0</v>
      </c>
      <c r="ER12" s="280">
        <v>172</v>
      </c>
      <c r="ES12" s="280">
        <v>298</v>
      </c>
      <c r="ET12" s="280">
        <v>59</v>
      </c>
      <c r="EU12" s="280">
        <v>0</v>
      </c>
      <c r="EV12" s="280">
        <v>364</v>
      </c>
      <c r="EW12" s="280">
        <v>0</v>
      </c>
      <c r="EX12" s="280">
        <v>0</v>
      </c>
      <c r="EY12" s="284">
        <v>0</v>
      </c>
      <c r="EZ12" s="285" t="s">
        <v>605</v>
      </c>
      <c r="FA12" s="285" t="s">
        <v>605</v>
      </c>
      <c r="FB12" s="286" t="s">
        <v>605</v>
      </c>
      <c r="FC12" s="280">
        <v>0</v>
      </c>
      <c r="FD12" s="280">
        <v>0</v>
      </c>
      <c r="FE12" s="280">
        <v>0</v>
      </c>
      <c r="FF12" s="280">
        <v>0</v>
      </c>
      <c r="FG12" s="280">
        <v>62</v>
      </c>
    </row>
    <row r="13" spans="1:163" ht="12" customHeight="1">
      <c r="A13" s="282" t="s">
        <v>195</v>
      </c>
      <c r="B13" s="283" t="s">
        <v>554</v>
      </c>
      <c r="C13" s="282" t="s">
        <v>582</v>
      </c>
      <c r="D13" s="280">
        <f t="shared" si="6"/>
        <v>0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0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605</v>
      </c>
      <c r="AL13" s="285" t="s">
        <v>605</v>
      </c>
      <c r="AM13" s="280">
        <v>0</v>
      </c>
      <c r="AN13" s="286" t="s">
        <v>605</v>
      </c>
      <c r="AO13" s="280">
        <v>0</v>
      </c>
      <c r="AP13" s="285" t="s">
        <v>605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605</v>
      </c>
      <c r="BE13" s="285" t="s">
        <v>605</v>
      </c>
      <c r="BF13" s="285" t="s">
        <v>605</v>
      </c>
      <c r="BG13" s="285" t="s">
        <v>605</v>
      </c>
      <c r="BH13" s="285" t="s">
        <v>605</v>
      </c>
      <c r="BI13" s="285" t="s">
        <v>605</v>
      </c>
      <c r="BJ13" s="285" t="s">
        <v>605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605</v>
      </c>
      <c r="BY13" s="285" t="s">
        <v>605</v>
      </c>
      <c r="BZ13" s="285" t="s">
        <v>605</v>
      </c>
      <c r="CA13" s="285" t="s">
        <v>605</v>
      </c>
      <c r="CB13" s="285" t="s">
        <v>605</v>
      </c>
      <c r="CC13" s="285" t="s">
        <v>605</v>
      </c>
      <c r="CD13" s="285" t="s">
        <v>605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605</v>
      </c>
      <c r="CS13" s="285" t="s">
        <v>605</v>
      </c>
      <c r="CT13" s="285" t="s">
        <v>605</v>
      </c>
      <c r="CU13" s="285" t="s">
        <v>605</v>
      </c>
      <c r="CV13" s="285" t="s">
        <v>605</v>
      </c>
      <c r="CW13" s="285" t="s">
        <v>605</v>
      </c>
      <c r="CX13" s="285" t="s">
        <v>605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605</v>
      </c>
      <c r="DM13" s="285" t="s">
        <v>605</v>
      </c>
      <c r="DN13" s="280">
        <v>0</v>
      </c>
      <c r="DO13" s="285" t="s">
        <v>605</v>
      </c>
      <c r="DP13" s="285" t="s">
        <v>605</v>
      </c>
      <c r="DQ13" s="285" t="s">
        <v>605</v>
      </c>
      <c r="DR13" s="285" t="s">
        <v>605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605</v>
      </c>
      <c r="EG13" s="280">
        <v>0</v>
      </c>
      <c r="EH13" s="280">
        <v>0</v>
      </c>
      <c r="EI13" s="285" t="s">
        <v>605</v>
      </c>
      <c r="EJ13" s="285" t="s">
        <v>605</v>
      </c>
      <c r="EK13" s="285" t="s">
        <v>605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605</v>
      </c>
      <c r="FA13" s="285" t="s">
        <v>605</v>
      </c>
      <c r="FB13" s="286" t="s">
        <v>605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195</v>
      </c>
      <c r="B14" s="283" t="s">
        <v>555</v>
      </c>
      <c r="C14" s="282" t="s">
        <v>583</v>
      </c>
      <c r="D14" s="280">
        <f t="shared" si="6"/>
        <v>353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158</v>
      </c>
      <c r="I14" s="280">
        <f t="shared" si="11"/>
        <v>139</v>
      </c>
      <c r="J14" s="280">
        <f t="shared" si="12"/>
        <v>54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2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605</v>
      </c>
      <c r="AL14" s="285" t="s">
        <v>605</v>
      </c>
      <c r="AM14" s="280">
        <v>0</v>
      </c>
      <c r="AN14" s="286" t="s">
        <v>605</v>
      </c>
      <c r="AO14" s="280">
        <v>0</v>
      </c>
      <c r="AP14" s="285" t="s">
        <v>605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605</v>
      </c>
      <c r="BE14" s="285" t="s">
        <v>605</v>
      </c>
      <c r="BF14" s="285" t="s">
        <v>605</v>
      </c>
      <c r="BG14" s="285" t="s">
        <v>605</v>
      </c>
      <c r="BH14" s="285" t="s">
        <v>605</v>
      </c>
      <c r="BI14" s="285" t="s">
        <v>605</v>
      </c>
      <c r="BJ14" s="285" t="s">
        <v>605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605</v>
      </c>
      <c r="BY14" s="285" t="s">
        <v>605</v>
      </c>
      <c r="BZ14" s="285" t="s">
        <v>605</v>
      </c>
      <c r="CA14" s="285" t="s">
        <v>605</v>
      </c>
      <c r="CB14" s="285" t="s">
        <v>605</v>
      </c>
      <c r="CC14" s="285" t="s">
        <v>605</v>
      </c>
      <c r="CD14" s="285" t="s">
        <v>605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605</v>
      </c>
      <c r="CS14" s="285" t="s">
        <v>605</v>
      </c>
      <c r="CT14" s="285" t="s">
        <v>605</v>
      </c>
      <c r="CU14" s="285" t="s">
        <v>605</v>
      </c>
      <c r="CV14" s="285" t="s">
        <v>605</v>
      </c>
      <c r="CW14" s="285" t="s">
        <v>605</v>
      </c>
      <c r="CX14" s="285" t="s">
        <v>605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605</v>
      </c>
      <c r="DM14" s="285" t="s">
        <v>605</v>
      </c>
      <c r="DN14" s="280">
        <v>0</v>
      </c>
      <c r="DO14" s="285" t="s">
        <v>605</v>
      </c>
      <c r="DP14" s="285" t="s">
        <v>605</v>
      </c>
      <c r="DQ14" s="285" t="s">
        <v>605</v>
      </c>
      <c r="DR14" s="285" t="s">
        <v>605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605</v>
      </c>
      <c r="EG14" s="280">
        <v>0</v>
      </c>
      <c r="EH14" s="280">
        <v>0</v>
      </c>
      <c r="EI14" s="285" t="s">
        <v>605</v>
      </c>
      <c r="EJ14" s="285" t="s">
        <v>605</v>
      </c>
      <c r="EK14" s="285" t="s">
        <v>605</v>
      </c>
      <c r="EL14" s="280">
        <v>0</v>
      </c>
      <c r="EM14" s="280">
        <v>0</v>
      </c>
      <c r="EN14" s="280">
        <f t="shared" si="32"/>
        <v>353</v>
      </c>
      <c r="EO14" s="280">
        <v>0</v>
      </c>
      <c r="EP14" s="280">
        <v>0</v>
      </c>
      <c r="EQ14" s="280">
        <v>0</v>
      </c>
      <c r="ER14" s="280">
        <v>158</v>
      </c>
      <c r="ES14" s="280">
        <v>139</v>
      </c>
      <c r="ET14" s="280">
        <v>54</v>
      </c>
      <c r="EU14" s="280">
        <v>0</v>
      </c>
      <c r="EV14" s="280">
        <v>0</v>
      </c>
      <c r="EW14" s="280">
        <v>0</v>
      </c>
      <c r="EX14" s="280">
        <v>2</v>
      </c>
      <c r="EY14" s="284">
        <v>0</v>
      </c>
      <c r="EZ14" s="285" t="s">
        <v>605</v>
      </c>
      <c r="FA14" s="285" t="s">
        <v>605</v>
      </c>
      <c r="FB14" s="286" t="s">
        <v>605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195</v>
      </c>
      <c r="B15" s="283" t="s">
        <v>556</v>
      </c>
      <c r="C15" s="282" t="s">
        <v>584</v>
      </c>
      <c r="D15" s="280">
        <f t="shared" si="6"/>
        <v>773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125</v>
      </c>
      <c r="I15" s="280">
        <f t="shared" si="11"/>
        <v>190</v>
      </c>
      <c r="J15" s="280">
        <f t="shared" si="12"/>
        <v>59</v>
      </c>
      <c r="K15" s="280">
        <f t="shared" si="13"/>
        <v>0</v>
      </c>
      <c r="L15" s="280">
        <f t="shared" si="14"/>
        <v>255</v>
      </c>
      <c r="M15" s="280">
        <f t="shared" si="15"/>
        <v>144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605</v>
      </c>
      <c r="AL15" s="285" t="s">
        <v>605</v>
      </c>
      <c r="AM15" s="280">
        <v>0</v>
      </c>
      <c r="AN15" s="286" t="s">
        <v>605</v>
      </c>
      <c r="AO15" s="280">
        <v>0</v>
      </c>
      <c r="AP15" s="285" t="s">
        <v>605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605</v>
      </c>
      <c r="BE15" s="285" t="s">
        <v>605</v>
      </c>
      <c r="BF15" s="285" t="s">
        <v>605</v>
      </c>
      <c r="BG15" s="285" t="s">
        <v>605</v>
      </c>
      <c r="BH15" s="285" t="s">
        <v>605</v>
      </c>
      <c r="BI15" s="285" t="s">
        <v>605</v>
      </c>
      <c r="BJ15" s="285" t="s">
        <v>605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605</v>
      </c>
      <c r="BY15" s="285" t="s">
        <v>605</v>
      </c>
      <c r="BZ15" s="285" t="s">
        <v>605</v>
      </c>
      <c r="CA15" s="285" t="s">
        <v>605</v>
      </c>
      <c r="CB15" s="285" t="s">
        <v>605</v>
      </c>
      <c r="CC15" s="285" t="s">
        <v>605</v>
      </c>
      <c r="CD15" s="285" t="s">
        <v>605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605</v>
      </c>
      <c r="CS15" s="285" t="s">
        <v>605</v>
      </c>
      <c r="CT15" s="285" t="s">
        <v>605</v>
      </c>
      <c r="CU15" s="285" t="s">
        <v>605</v>
      </c>
      <c r="CV15" s="285" t="s">
        <v>605</v>
      </c>
      <c r="CW15" s="285" t="s">
        <v>605</v>
      </c>
      <c r="CX15" s="285" t="s">
        <v>605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605</v>
      </c>
      <c r="DM15" s="285" t="s">
        <v>605</v>
      </c>
      <c r="DN15" s="280">
        <v>0</v>
      </c>
      <c r="DO15" s="285" t="s">
        <v>605</v>
      </c>
      <c r="DP15" s="285" t="s">
        <v>605</v>
      </c>
      <c r="DQ15" s="285" t="s">
        <v>605</v>
      </c>
      <c r="DR15" s="285" t="s">
        <v>605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605</v>
      </c>
      <c r="EG15" s="280">
        <v>0</v>
      </c>
      <c r="EH15" s="280">
        <v>0</v>
      </c>
      <c r="EI15" s="285" t="s">
        <v>605</v>
      </c>
      <c r="EJ15" s="285" t="s">
        <v>605</v>
      </c>
      <c r="EK15" s="285" t="s">
        <v>605</v>
      </c>
      <c r="EL15" s="280">
        <v>0</v>
      </c>
      <c r="EM15" s="280">
        <v>0</v>
      </c>
      <c r="EN15" s="280">
        <f t="shared" si="32"/>
        <v>773</v>
      </c>
      <c r="EO15" s="280">
        <v>0</v>
      </c>
      <c r="EP15" s="280">
        <v>0</v>
      </c>
      <c r="EQ15" s="280">
        <v>0</v>
      </c>
      <c r="ER15" s="280">
        <v>125</v>
      </c>
      <c r="ES15" s="280">
        <v>190</v>
      </c>
      <c r="ET15" s="280">
        <v>59</v>
      </c>
      <c r="EU15" s="280">
        <v>0</v>
      </c>
      <c r="EV15" s="280">
        <v>255</v>
      </c>
      <c r="EW15" s="280">
        <v>144</v>
      </c>
      <c r="EX15" s="280">
        <v>0</v>
      </c>
      <c r="EY15" s="284">
        <v>0</v>
      </c>
      <c r="EZ15" s="285" t="s">
        <v>605</v>
      </c>
      <c r="FA15" s="285" t="s">
        <v>605</v>
      </c>
      <c r="FB15" s="286" t="s">
        <v>605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195</v>
      </c>
      <c r="B16" s="283" t="s">
        <v>557</v>
      </c>
      <c r="C16" s="282" t="s">
        <v>585</v>
      </c>
      <c r="D16" s="280">
        <f t="shared" si="6"/>
        <v>473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174</v>
      </c>
      <c r="I16" s="280">
        <f t="shared" si="11"/>
        <v>161</v>
      </c>
      <c r="J16" s="280">
        <f t="shared" si="12"/>
        <v>0</v>
      </c>
      <c r="K16" s="280">
        <f t="shared" si="13"/>
        <v>0</v>
      </c>
      <c r="L16" s="280">
        <f t="shared" si="14"/>
        <v>138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605</v>
      </c>
      <c r="AL16" s="285" t="s">
        <v>605</v>
      </c>
      <c r="AM16" s="280">
        <v>0</v>
      </c>
      <c r="AN16" s="286" t="s">
        <v>605</v>
      </c>
      <c r="AO16" s="280">
        <v>0</v>
      </c>
      <c r="AP16" s="285" t="s">
        <v>605</v>
      </c>
      <c r="AQ16" s="280">
        <v>0</v>
      </c>
      <c r="AR16" s="280">
        <f t="shared" si="27"/>
        <v>69</v>
      </c>
      <c r="AS16" s="280">
        <v>0</v>
      </c>
      <c r="AT16" s="280">
        <v>0</v>
      </c>
      <c r="AU16" s="280">
        <v>0</v>
      </c>
      <c r="AV16" s="280">
        <v>69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605</v>
      </c>
      <c r="BE16" s="285" t="s">
        <v>605</v>
      </c>
      <c r="BF16" s="285" t="s">
        <v>605</v>
      </c>
      <c r="BG16" s="285" t="s">
        <v>605</v>
      </c>
      <c r="BH16" s="285" t="s">
        <v>605</v>
      </c>
      <c r="BI16" s="285" t="s">
        <v>605</v>
      </c>
      <c r="BJ16" s="285" t="s">
        <v>605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605</v>
      </c>
      <c r="BY16" s="285" t="s">
        <v>605</v>
      </c>
      <c r="BZ16" s="285" t="s">
        <v>605</v>
      </c>
      <c r="CA16" s="285" t="s">
        <v>605</v>
      </c>
      <c r="CB16" s="285" t="s">
        <v>605</v>
      </c>
      <c r="CC16" s="285" t="s">
        <v>605</v>
      </c>
      <c r="CD16" s="285" t="s">
        <v>605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605</v>
      </c>
      <c r="CS16" s="285" t="s">
        <v>605</v>
      </c>
      <c r="CT16" s="285" t="s">
        <v>605</v>
      </c>
      <c r="CU16" s="285" t="s">
        <v>605</v>
      </c>
      <c r="CV16" s="285" t="s">
        <v>605</v>
      </c>
      <c r="CW16" s="285" t="s">
        <v>605</v>
      </c>
      <c r="CX16" s="285" t="s">
        <v>605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605</v>
      </c>
      <c r="DM16" s="285" t="s">
        <v>605</v>
      </c>
      <c r="DN16" s="280">
        <v>0</v>
      </c>
      <c r="DO16" s="285" t="s">
        <v>605</v>
      </c>
      <c r="DP16" s="285" t="s">
        <v>605</v>
      </c>
      <c r="DQ16" s="285" t="s">
        <v>605</v>
      </c>
      <c r="DR16" s="285" t="s">
        <v>605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605</v>
      </c>
      <c r="EG16" s="280">
        <v>0</v>
      </c>
      <c r="EH16" s="280">
        <v>0</v>
      </c>
      <c r="EI16" s="285" t="s">
        <v>605</v>
      </c>
      <c r="EJ16" s="285" t="s">
        <v>605</v>
      </c>
      <c r="EK16" s="285" t="s">
        <v>605</v>
      </c>
      <c r="EL16" s="280">
        <v>0</v>
      </c>
      <c r="EM16" s="280">
        <v>0</v>
      </c>
      <c r="EN16" s="280">
        <f t="shared" si="32"/>
        <v>404</v>
      </c>
      <c r="EO16" s="280">
        <v>0</v>
      </c>
      <c r="EP16" s="280">
        <v>0</v>
      </c>
      <c r="EQ16" s="280">
        <v>0</v>
      </c>
      <c r="ER16" s="280">
        <v>105</v>
      </c>
      <c r="ES16" s="280">
        <v>161</v>
      </c>
      <c r="ET16" s="280">
        <v>0</v>
      </c>
      <c r="EU16" s="280">
        <v>0</v>
      </c>
      <c r="EV16" s="280">
        <v>138</v>
      </c>
      <c r="EW16" s="280">
        <v>0</v>
      </c>
      <c r="EX16" s="280">
        <v>0</v>
      </c>
      <c r="EY16" s="284">
        <v>0</v>
      </c>
      <c r="EZ16" s="285" t="s">
        <v>605</v>
      </c>
      <c r="FA16" s="285" t="s">
        <v>605</v>
      </c>
      <c r="FB16" s="286" t="s">
        <v>605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195</v>
      </c>
      <c r="B17" s="283" t="s">
        <v>558</v>
      </c>
      <c r="C17" s="282" t="s">
        <v>586</v>
      </c>
      <c r="D17" s="280">
        <f t="shared" si="6"/>
        <v>529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142</v>
      </c>
      <c r="I17" s="280">
        <f t="shared" si="11"/>
        <v>41</v>
      </c>
      <c r="J17" s="280">
        <f t="shared" si="12"/>
        <v>65</v>
      </c>
      <c r="K17" s="280">
        <f t="shared" si="13"/>
        <v>0</v>
      </c>
      <c r="L17" s="280">
        <f t="shared" si="14"/>
        <v>211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54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16</v>
      </c>
      <c r="X17" s="280">
        <f t="shared" si="26"/>
        <v>54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54</v>
      </c>
      <c r="AK17" s="285" t="s">
        <v>605</v>
      </c>
      <c r="AL17" s="285" t="s">
        <v>605</v>
      </c>
      <c r="AM17" s="280">
        <v>0</v>
      </c>
      <c r="AN17" s="286" t="s">
        <v>605</v>
      </c>
      <c r="AO17" s="280">
        <v>0</v>
      </c>
      <c r="AP17" s="285" t="s">
        <v>605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605</v>
      </c>
      <c r="BE17" s="285" t="s">
        <v>605</v>
      </c>
      <c r="BF17" s="285" t="s">
        <v>605</v>
      </c>
      <c r="BG17" s="285" t="s">
        <v>605</v>
      </c>
      <c r="BH17" s="285" t="s">
        <v>605</v>
      </c>
      <c r="BI17" s="285" t="s">
        <v>605</v>
      </c>
      <c r="BJ17" s="285" t="s">
        <v>605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605</v>
      </c>
      <c r="BY17" s="285" t="s">
        <v>605</v>
      </c>
      <c r="BZ17" s="285" t="s">
        <v>605</v>
      </c>
      <c r="CA17" s="285" t="s">
        <v>605</v>
      </c>
      <c r="CB17" s="285" t="s">
        <v>605</v>
      </c>
      <c r="CC17" s="285" t="s">
        <v>605</v>
      </c>
      <c r="CD17" s="285" t="s">
        <v>605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605</v>
      </c>
      <c r="CS17" s="285" t="s">
        <v>605</v>
      </c>
      <c r="CT17" s="285" t="s">
        <v>605</v>
      </c>
      <c r="CU17" s="285" t="s">
        <v>605</v>
      </c>
      <c r="CV17" s="285" t="s">
        <v>605</v>
      </c>
      <c r="CW17" s="285" t="s">
        <v>605</v>
      </c>
      <c r="CX17" s="285" t="s">
        <v>605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605</v>
      </c>
      <c r="DM17" s="285" t="s">
        <v>605</v>
      </c>
      <c r="DN17" s="280">
        <v>0</v>
      </c>
      <c r="DO17" s="285" t="s">
        <v>605</v>
      </c>
      <c r="DP17" s="285" t="s">
        <v>605</v>
      </c>
      <c r="DQ17" s="285" t="s">
        <v>605</v>
      </c>
      <c r="DR17" s="285" t="s">
        <v>605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605</v>
      </c>
      <c r="EG17" s="280">
        <v>0</v>
      </c>
      <c r="EH17" s="280">
        <v>0</v>
      </c>
      <c r="EI17" s="285" t="s">
        <v>605</v>
      </c>
      <c r="EJ17" s="285" t="s">
        <v>605</v>
      </c>
      <c r="EK17" s="285" t="s">
        <v>605</v>
      </c>
      <c r="EL17" s="280">
        <v>0</v>
      </c>
      <c r="EM17" s="280">
        <v>0</v>
      </c>
      <c r="EN17" s="280">
        <f t="shared" si="32"/>
        <v>475</v>
      </c>
      <c r="EO17" s="280">
        <v>0</v>
      </c>
      <c r="EP17" s="280">
        <v>0</v>
      </c>
      <c r="EQ17" s="280">
        <v>0</v>
      </c>
      <c r="ER17" s="280">
        <v>142</v>
      </c>
      <c r="ES17" s="280">
        <v>41</v>
      </c>
      <c r="ET17" s="280">
        <v>65</v>
      </c>
      <c r="EU17" s="280">
        <v>0</v>
      </c>
      <c r="EV17" s="280">
        <v>211</v>
      </c>
      <c r="EW17" s="280">
        <v>0</v>
      </c>
      <c r="EX17" s="280">
        <v>0</v>
      </c>
      <c r="EY17" s="284">
        <v>0</v>
      </c>
      <c r="EZ17" s="285" t="s">
        <v>605</v>
      </c>
      <c r="FA17" s="285" t="s">
        <v>605</v>
      </c>
      <c r="FB17" s="286" t="s">
        <v>605</v>
      </c>
      <c r="FC17" s="280">
        <v>0</v>
      </c>
      <c r="FD17" s="280">
        <v>0</v>
      </c>
      <c r="FE17" s="280">
        <v>0</v>
      </c>
      <c r="FF17" s="280">
        <v>0</v>
      </c>
      <c r="FG17" s="280">
        <v>16</v>
      </c>
    </row>
    <row r="18" spans="1:163" ht="12" customHeight="1">
      <c r="A18" s="282" t="s">
        <v>195</v>
      </c>
      <c r="B18" s="283" t="s">
        <v>559</v>
      </c>
      <c r="C18" s="282" t="s">
        <v>587</v>
      </c>
      <c r="D18" s="280">
        <f t="shared" si="6"/>
        <v>484</v>
      </c>
      <c r="E18" s="280">
        <f t="shared" si="7"/>
        <v>19</v>
      </c>
      <c r="F18" s="280">
        <f t="shared" si="8"/>
        <v>6</v>
      </c>
      <c r="G18" s="280">
        <f t="shared" si="9"/>
        <v>9</v>
      </c>
      <c r="H18" s="280">
        <f t="shared" si="10"/>
        <v>245</v>
      </c>
      <c r="I18" s="280">
        <f t="shared" si="11"/>
        <v>155</v>
      </c>
      <c r="J18" s="280">
        <f t="shared" si="12"/>
        <v>49</v>
      </c>
      <c r="K18" s="280">
        <f t="shared" si="13"/>
        <v>1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605</v>
      </c>
      <c r="AL18" s="285" t="s">
        <v>605</v>
      </c>
      <c r="AM18" s="280">
        <v>0</v>
      </c>
      <c r="AN18" s="286" t="s">
        <v>605</v>
      </c>
      <c r="AO18" s="280">
        <v>0</v>
      </c>
      <c r="AP18" s="285" t="s">
        <v>605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605</v>
      </c>
      <c r="BE18" s="285" t="s">
        <v>605</v>
      </c>
      <c r="BF18" s="285" t="s">
        <v>605</v>
      </c>
      <c r="BG18" s="285" t="s">
        <v>605</v>
      </c>
      <c r="BH18" s="285" t="s">
        <v>605</v>
      </c>
      <c r="BI18" s="285" t="s">
        <v>605</v>
      </c>
      <c r="BJ18" s="285" t="s">
        <v>605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605</v>
      </c>
      <c r="BY18" s="285" t="s">
        <v>605</v>
      </c>
      <c r="BZ18" s="285" t="s">
        <v>605</v>
      </c>
      <c r="CA18" s="285" t="s">
        <v>605</v>
      </c>
      <c r="CB18" s="285" t="s">
        <v>605</v>
      </c>
      <c r="CC18" s="285" t="s">
        <v>605</v>
      </c>
      <c r="CD18" s="285" t="s">
        <v>605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605</v>
      </c>
      <c r="CS18" s="285" t="s">
        <v>605</v>
      </c>
      <c r="CT18" s="285" t="s">
        <v>605</v>
      </c>
      <c r="CU18" s="285" t="s">
        <v>605</v>
      </c>
      <c r="CV18" s="285" t="s">
        <v>605</v>
      </c>
      <c r="CW18" s="285" t="s">
        <v>605</v>
      </c>
      <c r="CX18" s="285" t="s">
        <v>605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605</v>
      </c>
      <c r="DM18" s="285" t="s">
        <v>605</v>
      </c>
      <c r="DN18" s="280">
        <v>0</v>
      </c>
      <c r="DO18" s="285" t="s">
        <v>605</v>
      </c>
      <c r="DP18" s="285" t="s">
        <v>605</v>
      </c>
      <c r="DQ18" s="285" t="s">
        <v>605</v>
      </c>
      <c r="DR18" s="285" t="s">
        <v>605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605</v>
      </c>
      <c r="EG18" s="280">
        <v>0</v>
      </c>
      <c r="EH18" s="280">
        <v>0</v>
      </c>
      <c r="EI18" s="285" t="s">
        <v>605</v>
      </c>
      <c r="EJ18" s="285" t="s">
        <v>605</v>
      </c>
      <c r="EK18" s="285" t="s">
        <v>605</v>
      </c>
      <c r="EL18" s="280">
        <v>0</v>
      </c>
      <c r="EM18" s="280">
        <v>0</v>
      </c>
      <c r="EN18" s="280">
        <f t="shared" si="32"/>
        <v>484</v>
      </c>
      <c r="EO18" s="280">
        <v>19</v>
      </c>
      <c r="EP18" s="280">
        <v>6</v>
      </c>
      <c r="EQ18" s="280">
        <v>9</v>
      </c>
      <c r="ER18" s="280">
        <v>245</v>
      </c>
      <c r="ES18" s="280">
        <v>155</v>
      </c>
      <c r="ET18" s="280">
        <v>49</v>
      </c>
      <c r="EU18" s="280">
        <v>1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605</v>
      </c>
      <c r="FA18" s="285" t="s">
        <v>605</v>
      </c>
      <c r="FB18" s="286" t="s">
        <v>605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195</v>
      </c>
      <c r="B19" s="283" t="s">
        <v>560</v>
      </c>
      <c r="C19" s="282" t="s">
        <v>588</v>
      </c>
      <c r="D19" s="280">
        <f t="shared" si="6"/>
        <v>225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56</v>
      </c>
      <c r="I19" s="280">
        <f t="shared" si="11"/>
        <v>75</v>
      </c>
      <c r="J19" s="280">
        <f t="shared" si="12"/>
        <v>14</v>
      </c>
      <c r="K19" s="280">
        <f t="shared" si="13"/>
        <v>0</v>
      </c>
      <c r="L19" s="280">
        <f t="shared" si="14"/>
        <v>80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605</v>
      </c>
      <c r="AL19" s="285" t="s">
        <v>605</v>
      </c>
      <c r="AM19" s="280">
        <v>0</v>
      </c>
      <c r="AN19" s="286" t="s">
        <v>605</v>
      </c>
      <c r="AO19" s="280">
        <v>0</v>
      </c>
      <c r="AP19" s="285" t="s">
        <v>605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605</v>
      </c>
      <c r="BE19" s="285" t="s">
        <v>605</v>
      </c>
      <c r="BF19" s="285" t="s">
        <v>605</v>
      </c>
      <c r="BG19" s="285" t="s">
        <v>605</v>
      </c>
      <c r="BH19" s="285" t="s">
        <v>605</v>
      </c>
      <c r="BI19" s="285" t="s">
        <v>605</v>
      </c>
      <c r="BJ19" s="285" t="s">
        <v>605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605</v>
      </c>
      <c r="BY19" s="285" t="s">
        <v>605</v>
      </c>
      <c r="BZ19" s="285" t="s">
        <v>605</v>
      </c>
      <c r="CA19" s="285" t="s">
        <v>605</v>
      </c>
      <c r="CB19" s="285" t="s">
        <v>605</v>
      </c>
      <c r="CC19" s="285" t="s">
        <v>605</v>
      </c>
      <c r="CD19" s="285" t="s">
        <v>605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605</v>
      </c>
      <c r="CS19" s="285" t="s">
        <v>605</v>
      </c>
      <c r="CT19" s="285" t="s">
        <v>605</v>
      </c>
      <c r="CU19" s="285" t="s">
        <v>605</v>
      </c>
      <c r="CV19" s="285" t="s">
        <v>605</v>
      </c>
      <c r="CW19" s="285" t="s">
        <v>605</v>
      </c>
      <c r="CX19" s="285" t="s">
        <v>605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605</v>
      </c>
      <c r="DM19" s="285" t="s">
        <v>605</v>
      </c>
      <c r="DN19" s="280">
        <v>0</v>
      </c>
      <c r="DO19" s="285" t="s">
        <v>605</v>
      </c>
      <c r="DP19" s="285" t="s">
        <v>605</v>
      </c>
      <c r="DQ19" s="285" t="s">
        <v>605</v>
      </c>
      <c r="DR19" s="285" t="s">
        <v>605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605</v>
      </c>
      <c r="EG19" s="280">
        <v>0</v>
      </c>
      <c r="EH19" s="280">
        <v>0</v>
      </c>
      <c r="EI19" s="285" t="s">
        <v>605</v>
      </c>
      <c r="EJ19" s="285" t="s">
        <v>605</v>
      </c>
      <c r="EK19" s="285" t="s">
        <v>605</v>
      </c>
      <c r="EL19" s="280">
        <v>0</v>
      </c>
      <c r="EM19" s="280">
        <v>0</v>
      </c>
      <c r="EN19" s="280">
        <f t="shared" si="32"/>
        <v>225</v>
      </c>
      <c r="EO19" s="280">
        <v>0</v>
      </c>
      <c r="EP19" s="280">
        <v>0</v>
      </c>
      <c r="EQ19" s="280">
        <v>0</v>
      </c>
      <c r="ER19" s="280">
        <v>56</v>
      </c>
      <c r="ES19" s="280">
        <v>75</v>
      </c>
      <c r="ET19" s="280">
        <v>14</v>
      </c>
      <c r="EU19" s="280">
        <v>0</v>
      </c>
      <c r="EV19" s="280">
        <v>80</v>
      </c>
      <c r="EW19" s="280">
        <v>0</v>
      </c>
      <c r="EX19" s="280">
        <v>0</v>
      </c>
      <c r="EY19" s="284">
        <v>0</v>
      </c>
      <c r="EZ19" s="285" t="s">
        <v>605</v>
      </c>
      <c r="FA19" s="285" t="s">
        <v>605</v>
      </c>
      <c r="FB19" s="286" t="s">
        <v>605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195</v>
      </c>
      <c r="B20" s="283" t="s">
        <v>561</v>
      </c>
      <c r="C20" s="282" t="s">
        <v>589</v>
      </c>
      <c r="D20" s="280">
        <f t="shared" si="6"/>
        <v>350</v>
      </c>
      <c r="E20" s="280">
        <f t="shared" si="7"/>
        <v>177</v>
      </c>
      <c r="F20" s="280">
        <f t="shared" si="8"/>
        <v>0</v>
      </c>
      <c r="G20" s="280">
        <f t="shared" si="9"/>
        <v>0</v>
      </c>
      <c r="H20" s="280">
        <f t="shared" si="10"/>
        <v>36</v>
      </c>
      <c r="I20" s="280">
        <f t="shared" si="11"/>
        <v>52</v>
      </c>
      <c r="J20" s="280">
        <f t="shared" si="12"/>
        <v>10</v>
      </c>
      <c r="K20" s="280">
        <f t="shared" si="13"/>
        <v>0</v>
      </c>
      <c r="L20" s="280">
        <f t="shared" si="14"/>
        <v>63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12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605</v>
      </c>
      <c r="AL20" s="285" t="s">
        <v>605</v>
      </c>
      <c r="AM20" s="280">
        <v>0</v>
      </c>
      <c r="AN20" s="286" t="s">
        <v>605</v>
      </c>
      <c r="AO20" s="280">
        <v>0</v>
      </c>
      <c r="AP20" s="285" t="s">
        <v>605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605</v>
      </c>
      <c r="BE20" s="285" t="s">
        <v>605</v>
      </c>
      <c r="BF20" s="285" t="s">
        <v>605</v>
      </c>
      <c r="BG20" s="285" t="s">
        <v>605</v>
      </c>
      <c r="BH20" s="285" t="s">
        <v>605</v>
      </c>
      <c r="BI20" s="285" t="s">
        <v>605</v>
      </c>
      <c r="BJ20" s="285" t="s">
        <v>605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605</v>
      </c>
      <c r="BY20" s="285" t="s">
        <v>605</v>
      </c>
      <c r="BZ20" s="285" t="s">
        <v>605</v>
      </c>
      <c r="CA20" s="285" t="s">
        <v>605</v>
      </c>
      <c r="CB20" s="285" t="s">
        <v>605</v>
      </c>
      <c r="CC20" s="285" t="s">
        <v>605</v>
      </c>
      <c r="CD20" s="285" t="s">
        <v>605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605</v>
      </c>
      <c r="CS20" s="285" t="s">
        <v>605</v>
      </c>
      <c r="CT20" s="285" t="s">
        <v>605</v>
      </c>
      <c r="CU20" s="285" t="s">
        <v>605</v>
      </c>
      <c r="CV20" s="285" t="s">
        <v>605</v>
      </c>
      <c r="CW20" s="285" t="s">
        <v>605</v>
      </c>
      <c r="CX20" s="285" t="s">
        <v>605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605</v>
      </c>
      <c r="DM20" s="285" t="s">
        <v>605</v>
      </c>
      <c r="DN20" s="280">
        <v>0</v>
      </c>
      <c r="DO20" s="285" t="s">
        <v>605</v>
      </c>
      <c r="DP20" s="285" t="s">
        <v>605</v>
      </c>
      <c r="DQ20" s="285" t="s">
        <v>605</v>
      </c>
      <c r="DR20" s="285" t="s">
        <v>605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605</v>
      </c>
      <c r="EG20" s="280">
        <v>0</v>
      </c>
      <c r="EH20" s="280">
        <v>0</v>
      </c>
      <c r="EI20" s="285" t="s">
        <v>605</v>
      </c>
      <c r="EJ20" s="285" t="s">
        <v>605</v>
      </c>
      <c r="EK20" s="285" t="s">
        <v>605</v>
      </c>
      <c r="EL20" s="280">
        <v>0</v>
      </c>
      <c r="EM20" s="280">
        <v>0</v>
      </c>
      <c r="EN20" s="280">
        <f t="shared" si="32"/>
        <v>350</v>
      </c>
      <c r="EO20" s="280">
        <v>177</v>
      </c>
      <c r="EP20" s="280">
        <v>0</v>
      </c>
      <c r="EQ20" s="280">
        <v>0</v>
      </c>
      <c r="ER20" s="280">
        <v>36</v>
      </c>
      <c r="ES20" s="280">
        <v>52</v>
      </c>
      <c r="ET20" s="280">
        <v>10</v>
      </c>
      <c r="EU20" s="280">
        <v>0</v>
      </c>
      <c r="EV20" s="280">
        <v>63</v>
      </c>
      <c r="EW20" s="280">
        <v>0</v>
      </c>
      <c r="EX20" s="280">
        <v>0</v>
      </c>
      <c r="EY20" s="284">
        <v>0</v>
      </c>
      <c r="EZ20" s="285" t="s">
        <v>605</v>
      </c>
      <c r="FA20" s="285" t="s">
        <v>605</v>
      </c>
      <c r="FB20" s="286" t="s">
        <v>605</v>
      </c>
      <c r="FC20" s="280">
        <v>0</v>
      </c>
      <c r="FD20" s="280">
        <v>0</v>
      </c>
      <c r="FE20" s="280">
        <v>0</v>
      </c>
      <c r="FF20" s="280">
        <v>0</v>
      </c>
      <c r="FG20" s="280">
        <v>12</v>
      </c>
    </row>
    <row r="21" spans="1:163" ht="12" customHeight="1">
      <c r="A21" s="282" t="s">
        <v>195</v>
      </c>
      <c r="B21" s="283" t="s">
        <v>562</v>
      </c>
      <c r="C21" s="282" t="s">
        <v>590</v>
      </c>
      <c r="D21" s="280">
        <f t="shared" si="6"/>
        <v>896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66</v>
      </c>
      <c r="I21" s="280">
        <f t="shared" si="11"/>
        <v>43</v>
      </c>
      <c r="J21" s="280">
        <f t="shared" si="12"/>
        <v>52</v>
      </c>
      <c r="K21" s="280">
        <f t="shared" si="13"/>
        <v>0</v>
      </c>
      <c r="L21" s="280">
        <f t="shared" si="14"/>
        <v>187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548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605</v>
      </c>
      <c r="AL21" s="285" t="s">
        <v>605</v>
      </c>
      <c r="AM21" s="280">
        <v>0</v>
      </c>
      <c r="AN21" s="286" t="s">
        <v>605</v>
      </c>
      <c r="AO21" s="280">
        <v>0</v>
      </c>
      <c r="AP21" s="285" t="s">
        <v>605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605</v>
      </c>
      <c r="BE21" s="285" t="s">
        <v>605</v>
      </c>
      <c r="BF21" s="285" t="s">
        <v>605</v>
      </c>
      <c r="BG21" s="285" t="s">
        <v>605</v>
      </c>
      <c r="BH21" s="285" t="s">
        <v>605</v>
      </c>
      <c r="BI21" s="285" t="s">
        <v>605</v>
      </c>
      <c r="BJ21" s="285" t="s">
        <v>605</v>
      </c>
      <c r="BK21" s="280">
        <v>0</v>
      </c>
      <c r="BL21" s="280">
        <f t="shared" si="28"/>
        <v>450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605</v>
      </c>
      <c r="BY21" s="285" t="s">
        <v>605</v>
      </c>
      <c r="BZ21" s="285" t="s">
        <v>605</v>
      </c>
      <c r="CA21" s="285" t="s">
        <v>605</v>
      </c>
      <c r="CB21" s="285" t="s">
        <v>605</v>
      </c>
      <c r="CC21" s="285" t="s">
        <v>605</v>
      </c>
      <c r="CD21" s="285" t="s">
        <v>605</v>
      </c>
      <c r="CE21" s="280">
        <v>450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605</v>
      </c>
      <c r="CS21" s="285" t="s">
        <v>605</v>
      </c>
      <c r="CT21" s="285" t="s">
        <v>605</v>
      </c>
      <c r="CU21" s="285" t="s">
        <v>605</v>
      </c>
      <c r="CV21" s="285" t="s">
        <v>605</v>
      </c>
      <c r="CW21" s="285" t="s">
        <v>605</v>
      </c>
      <c r="CX21" s="285" t="s">
        <v>605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605</v>
      </c>
      <c r="DM21" s="285" t="s">
        <v>605</v>
      </c>
      <c r="DN21" s="280">
        <v>0</v>
      </c>
      <c r="DO21" s="285" t="s">
        <v>605</v>
      </c>
      <c r="DP21" s="285" t="s">
        <v>605</v>
      </c>
      <c r="DQ21" s="285" t="s">
        <v>605</v>
      </c>
      <c r="DR21" s="285" t="s">
        <v>605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605</v>
      </c>
      <c r="EG21" s="280">
        <v>0</v>
      </c>
      <c r="EH21" s="280">
        <v>0</v>
      </c>
      <c r="EI21" s="285" t="s">
        <v>605</v>
      </c>
      <c r="EJ21" s="285" t="s">
        <v>605</v>
      </c>
      <c r="EK21" s="285" t="s">
        <v>605</v>
      </c>
      <c r="EL21" s="280">
        <v>0</v>
      </c>
      <c r="EM21" s="280">
        <v>0</v>
      </c>
      <c r="EN21" s="280">
        <f t="shared" si="32"/>
        <v>446</v>
      </c>
      <c r="EO21" s="280">
        <v>0</v>
      </c>
      <c r="EP21" s="280">
        <v>0</v>
      </c>
      <c r="EQ21" s="280">
        <v>0</v>
      </c>
      <c r="ER21" s="280">
        <v>66</v>
      </c>
      <c r="ES21" s="280">
        <v>43</v>
      </c>
      <c r="ET21" s="280">
        <v>52</v>
      </c>
      <c r="EU21" s="280">
        <v>0</v>
      </c>
      <c r="EV21" s="280">
        <v>187</v>
      </c>
      <c r="EW21" s="280">
        <v>0</v>
      </c>
      <c r="EX21" s="280">
        <v>0</v>
      </c>
      <c r="EY21" s="284">
        <v>0</v>
      </c>
      <c r="EZ21" s="285" t="s">
        <v>605</v>
      </c>
      <c r="FA21" s="285" t="s">
        <v>605</v>
      </c>
      <c r="FB21" s="286" t="s">
        <v>605</v>
      </c>
      <c r="FC21" s="280">
        <v>0</v>
      </c>
      <c r="FD21" s="280">
        <v>0</v>
      </c>
      <c r="FE21" s="280">
        <v>0</v>
      </c>
      <c r="FF21" s="280">
        <v>0</v>
      </c>
      <c r="FG21" s="280">
        <v>98</v>
      </c>
    </row>
    <row r="22" spans="1:163" ht="12" customHeight="1">
      <c r="A22" s="282" t="s">
        <v>195</v>
      </c>
      <c r="B22" s="283" t="s">
        <v>563</v>
      </c>
      <c r="C22" s="282" t="s">
        <v>591</v>
      </c>
      <c r="D22" s="280">
        <f t="shared" si="6"/>
        <v>153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19</v>
      </c>
      <c r="I22" s="280">
        <f t="shared" si="11"/>
        <v>13</v>
      </c>
      <c r="J22" s="280">
        <f t="shared" si="12"/>
        <v>14</v>
      </c>
      <c r="K22" s="280">
        <f t="shared" si="13"/>
        <v>0</v>
      </c>
      <c r="L22" s="280">
        <f t="shared" si="14"/>
        <v>63</v>
      </c>
      <c r="M22" s="280">
        <f t="shared" si="15"/>
        <v>0</v>
      </c>
      <c r="N22" s="280">
        <f t="shared" si="16"/>
        <v>44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605</v>
      </c>
      <c r="AL22" s="285" t="s">
        <v>605</v>
      </c>
      <c r="AM22" s="280">
        <v>0</v>
      </c>
      <c r="AN22" s="286" t="s">
        <v>605</v>
      </c>
      <c r="AO22" s="280">
        <v>0</v>
      </c>
      <c r="AP22" s="285" t="s">
        <v>605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605</v>
      </c>
      <c r="BE22" s="285" t="s">
        <v>605</v>
      </c>
      <c r="BF22" s="285" t="s">
        <v>605</v>
      </c>
      <c r="BG22" s="285" t="s">
        <v>605</v>
      </c>
      <c r="BH22" s="285" t="s">
        <v>605</v>
      </c>
      <c r="BI22" s="285" t="s">
        <v>605</v>
      </c>
      <c r="BJ22" s="285" t="s">
        <v>605</v>
      </c>
      <c r="BK22" s="280">
        <v>0</v>
      </c>
      <c r="BL22" s="280">
        <f t="shared" si="28"/>
        <v>44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44</v>
      </c>
      <c r="BW22" s="280">
        <v>0</v>
      </c>
      <c r="BX22" s="285" t="s">
        <v>605</v>
      </c>
      <c r="BY22" s="285" t="s">
        <v>605</v>
      </c>
      <c r="BZ22" s="285" t="s">
        <v>605</v>
      </c>
      <c r="CA22" s="285" t="s">
        <v>605</v>
      </c>
      <c r="CB22" s="285" t="s">
        <v>605</v>
      </c>
      <c r="CC22" s="285" t="s">
        <v>605</v>
      </c>
      <c r="CD22" s="285" t="s">
        <v>605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605</v>
      </c>
      <c r="CS22" s="285" t="s">
        <v>605</v>
      </c>
      <c r="CT22" s="285" t="s">
        <v>605</v>
      </c>
      <c r="CU22" s="285" t="s">
        <v>605</v>
      </c>
      <c r="CV22" s="285" t="s">
        <v>605</v>
      </c>
      <c r="CW22" s="285" t="s">
        <v>605</v>
      </c>
      <c r="CX22" s="285" t="s">
        <v>605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605</v>
      </c>
      <c r="DM22" s="285" t="s">
        <v>605</v>
      </c>
      <c r="DN22" s="280">
        <v>0</v>
      </c>
      <c r="DO22" s="285" t="s">
        <v>605</v>
      </c>
      <c r="DP22" s="285" t="s">
        <v>605</v>
      </c>
      <c r="DQ22" s="285" t="s">
        <v>605</v>
      </c>
      <c r="DR22" s="285" t="s">
        <v>605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605</v>
      </c>
      <c r="EG22" s="280">
        <v>0</v>
      </c>
      <c r="EH22" s="280">
        <v>0</v>
      </c>
      <c r="EI22" s="285" t="s">
        <v>605</v>
      </c>
      <c r="EJ22" s="285" t="s">
        <v>605</v>
      </c>
      <c r="EK22" s="285" t="s">
        <v>605</v>
      </c>
      <c r="EL22" s="280">
        <v>0</v>
      </c>
      <c r="EM22" s="280">
        <v>0</v>
      </c>
      <c r="EN22" s="280">
        <f t="shared" si="32"/>
        <v>109</v>
      </c>
      <c r="EO22" s="280">
        <v>0</v>
      </c>
      <c r="EP22" s="280">
        <v>0</v>
      </c>
      <c r="EQ22" s="280">
        <v>0</v>
      </c>
      <c r="ER22" s="280">
        <v>19</v>
      </c>
      <c r="ES22" s="280">
        <v>13</v>
      </c>
      <c r="ET22" s="280">
        <v>14</v>
      </c>
      <c r="EU22" s="280">
        <v>0</v>
      </c>
      <c r="EV22" s="280">
        <v>63</v>
      </c>
      <c r="EW22" s="280">
        <v>0</v>
      </c>
      <c r="EX22" s="280">
        <v>0</v>
      </c>
      <c r="EY22" s="284">
        <v>0</v>
      </c>
      <c r="EZ22" s="285" t="s">
        <v>605</v>
      </c>
      <c r="FA22" s="285" t="s">
        <v>605</v>
      </c>
      <c r="FB22" s="286" t="s">
        <v>605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195</v>
      </c>
      <c r="B23" s="283" t="s">
        <v>564</v>
      </c>
      <c r="C23" s="282" t="s">
        <v>592</v>
      </c>
      <c r="D23" s="280">
        <f t="shared" si="6"/>
        <v>369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101</v>
      </c>
      <c r="I23" s="280">
        <f t="shared" si="11"/>
        <v>124</v>
      </c>
      <c r="J23" s="280">
        <f t="shared" si="12"/>
        <v>44</v>
      </c>
      <c r="K23" s="280">
        <f t="shared" si="13"/>
        <v>0</v>
      </c>
      <c r="L23" s="280">
        <f t="shared" si="14"/>
        <v>100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605</v>
      </c>
      <c r="AL23" s="285" t="s">
        <v>605</v>
      </c>
      <c r="AM23" s="280">
        <v>0</v>
      </c>
      <c r="AN23" s="286" t="s">
        <v>605</v>
      </c>
      <c r="AO23" s="280">
        <v>0</v>
      </c>
      <c r="AP23" s="285" t="s">
        <v>605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605</v>
      </c>
      <c r="BE23" s="285" t="s">
        <v>605</v>
      </c>
      <c r="BF23" s="285" t="s">
        <v>605</v>
      </c>
      <c r="BG23" s="285" t="s">
        <v>605</v>
      </c>
      <c r="BH23" s="285" t="s">
        <v>605</v>
      </c>
      <c r="BI23" s="285" t="s">
        <v>605</v>
      </c>
      <c r="BJ23" s="285" t="s">
        <v>605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605</v>
      </c>
      <c r="BY23" s="285" t="s">
        <v>605</v>
      </c>
      <c r="BZ23" s="285" t="s">
        <v>605</v>
      </c>
      <c r="CA23" s="285" t="s">
        <v>605</v>
      </c>
      <c r="CB23" s="285" t="s">
        <v>605</v>
      </c>
      <c r="CC23" s="285" t="s">
        <v>605</v>
      </c>
      <c r="CD23" s="285" t="s">
        <v>605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605</v>
      </c>
      <c r="CS23" s="285" t="s">
        <v>605</v>
      </c>
      <c r="CT23" s="285" t="s">
        <v>605</v>
      </c>
      <c r="CU23" s="285" t="s">
        <v>605</v>
      </c>
      <c r="CV23" s="285" t="s">
        <v>605</v>
      </c>
      <c r="CW23" s="285" t="s">
        <v>605</v>
      </c>
      <c r="CX23" s="285" t="s">
        <v>605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605</v>
      </c>
      <c r="DM23" s="285" t="s">
        <v>605</v>
      </c>
      <c r="DN23" s="280">
        <v>0</v>
      </c>
      <c r="DO23" s="285" t="s">
        <v>605</v>
      </c>
      <c r="DP23" s="285" t="s">
        <v>605</v>
      </c>
      <c r="DQ23" s="285" t="s">
        <v>605</v>
      </c>
      <c r="DR23" s="285" t="s">
        <v>605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605</v>
      </c>
      <c r="EG23" s="280">
        <v>0</v>
      </c>
      <c r="EH23" s="280">
        <v>0</v>
      </c>
      <c r="EI23" s="285" t="s">
        <v>605</v>
      </c>
      <c r="EJ23" s="285" t="s">
        <v>605</v>
      </c>
      <c r="EK23" s="285" t="s">
        <v>605</v>
      </c>
      <c r="EL23" s="280">
        <v>0</v>
      </c>
      <c r="EM23" s="280">
        <v>0</v>
      </c>
      <c r="EN23" s="280">
        <f t="shared" si="32"/>
        <v>369</v>
      </c>
      <c r="EO23" s="280">
        <v>0</v>
      </c>
      <c r="EP23" s="280">
        <v>0</v>
      </c>
      <c r="EQ23" s="280">
        <v>0</v>
      </c>
      <c r="ER23" s="280">
        <v>101</v>
      </c>
      <c r="ES23" s="280">
        <v>124</v>
      </c>
      <c r="ET23" s="280">
        <v>44</v>
      </c>
      <c r="EU23" s="280">
        <v>0</v>
      </c>
      <c r="EV23" s="280">
        <v>100</v>
      </c>
      <c r="EW23" s="280">
        <v>0</v>
      </c>
      <c r="EX23" s="280">
        <v>0</v>
      </c>
      <c r="EY23" s="284">
        <v>0</v>
      </c>
      <c r="EZ23" s="285" t="s">
        <v>605</v>
      </c>
      <c r="FA23" s="285" t="s">
        <v>605</v>
      </c>
      <c r="FB23" s="286" t="s">
        <v>605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195</v>
      </c>
      <c r="B24" s="283" t="s">
        <v>565</v>
      </c>
      <c r="C24" s="282" t="s">
        <v>593</v>
      </c>
      <c r="D24" s="280">
        <f t="shared" si="6"/>
        <v>513</v>
      </c>
      <c r="E24" s="280">
        <f t="shared" si="7"/>
        <v>130</v>
      </c>
      <c r="F24" s="280">
        <f t="shared" si="8"/>
        <v>0</v>
      </c>
      <c r="G24" s="280">
        <f t="shared" si="9"/>
        <v>0</v>
      </c>
      <c r="H24" s="280">
        <f t="shared" si="10"/>
        <v>95</v>
      </c>
      <c r="I24" s="280">
        <f t="shared" si="11"/>
        <v>123</v>
      </c>
      <c r="J24" s="280">
        <f t="shared" si="12"/>
        <v>44</v>
      </c>
      <c r="K24" s="280">
        <f t="shared" si="13"/>
        <v>0</v>
      </c>
      <c r="L24" s="280">
        <f t="shared" si="14"/>
        <v>97</v>
      </c>
      <c r="M24" s="280">
        <f t="shared" si="15"/>
        <v>24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605</v>
      </c>
      <c r="AL24" s="285" t="s">
        <v>605</v>
      </c>
      <c r="AM24" s="280">
        <v>0</v>
      </c>
      <c r="AN24" s="286" t="s">
        <v>605</v>
      </c>
      <c r="AO24" s="280">
        <v>0</v>
      </c>
      <c r="AP24" s="285" t="s">
        <v>605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605</v>
      </c>
      <c r="BE24" s="285" t="s">
        <v>605</v>
      </c>
      <c r="BF24" s="285" t="s">
        <v>605</v>
      </c>
      <c r="BG24" s="285" t="s">
        <v>605</v>
      </c>
      <c r="BH24" s="285" t="s">
        <v>605</v>
      </c>
      <c r="BI24" s="285" t="s">
        <v>605</v>
      </c>
      <c r="BJ24" s="285" t="s">
        <v>605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605</v>
      </c>
      <c r="BY24" s="285" t="s">
        <v>605</v>
      </c>
      <c r="BZ24" s="285" t="s">
        <v>605</v>
      </c>
      <c r="CA24" s="285" t="s">
        <v>605</v>
      </c>
      <c r="CB24" s="285" t="s">
        <v>605</v>
      </c>
      <c r="CC24" s="285" t="s">
        <v>605</v>
      </c>
      <c r="CD24" s="285" t="s">
        <v>605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605</v>
      </c>
      <c r="CS24" s="285" t="s">
        <v>605</v>
      </c>
      <c r="CT24" s="285" t="s">
        <v>605</v>
      </c>
      <c r="CU24" s="285" t="s">
        <v>605</v>
      </c>
      <c r="CV24" s="285" t="s">
        <v>605</v>
      </c>
      <c r="CW24" s="285" t="s">
        <v>605</v>
      </c>
      <c r="CX24" s="285" t="s">
        <v>605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605</v>
      </c>
      <c r="DM24" s="285" t="s">
        <v>605</v>
      </c>
      <c r="DN24" s="280">
        <v>0</v>
      </c>
      <c r="DO24" s="285" t="s">
        <v>605</v>
      </c>
      <c r="DP24" s="285" t="s">
        <v>605</v>
      </c>
      <c r="DQ24" s="285" t="s">
        <v>605</v>
      </c>
      <c r="DR24" s="285" t="s">
        <v>605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605</v>
      </c>
      <c r="EG24" s="280">
        <v>0</v>
      </c>
      <c r="EH24" s="280">
        <v>0</v>
      </c>
      <c r="EI24" s="285" t="s">
        <v>605</v>
      </c>
      <c r="EJ24" s="285" t="s">
        <v>605</v>
      </c>
      <c r="EK24" s="285" t="s">
        <v>605</v>
      </c>
      <c r="EL24" s="280">
        <v>0</v>
      </c>
      <c r="EM24" s="280">
        <v>0</v>
      </c>
      <c r="EN24" s="280">
        <f t="shared" si="32"/>
        <v>513</v>
      </c>
      <c r="EO24" s="280">
        <v>130</v>
      </c>
      <c r="EP24" s="280">
        <v>0</v>
      </c>
      <c r="EQ24" s="280">
        <v>0</v>
      </c>
      <c r="ER24" s="280">
        <v>95</v>
      </c>
      <c r="ES24" s="280">
        <v>123</v>
      </c>
      <c r="ET24" s="280">
        <v>44</v>
      </c>
      <c r="EU24" s="280">
        <v>0</v>
      </c>
      <c r="EV24" s="280">
        <v>97</v>
      </c>
      <c r="EW24" s="280">
        <v>24</v>
      </c>
      <c r="EX24" s="280">
        <v>0</v>
      </c>
      <c r="EY24" s="284">
        <v>0</v>
      </c>
      <c r="EZ24" s="285" t="s">
        <v>605</v>
      </c>
      <c r="FA24" s="285" t="s">
        <v>605</v>
      </c>
      <c r="FB24" s="286" t="s">
        <v>605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195</v>
      </c>
      <c r="B25" s="283" t="s">
        <v>566</v>
      </c>
      <c r="C25" s="282" t="s">
        <v>594</v>
      </c>
      <c r="D25" s="280">
        <f t="shared" si="6"/>
        <v>30</v>
      </c>
      <c r="E25" s="280">
        <f t="shared" si="7"/>
        <v>0</v>
      </c>
      <c r="F25" s="280">
        <f t="shared" si="8"/>
        <v>0</v>
      </c>
      <c r="G25" s="280">
        <f t="shared" si="9"/>
        <v>3</v>
      </c>
      <c r="H25" s="280">
        <f t="shared" si="10"/>
        <v>5</v>
      </c>
      <c r="I25" s="280">
        <f t="shared" si="11"/>
        <v>18</v>
      </c>
      <c r="J25" s="280">
        <f t="shared" si="12"/>
        <v>3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1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605</v>
      </c>
      <c r="AL25" s="285" t="s">
        <v>605</v>
      </c>
      <c r="AM25" s="280">
        <v>0</v>
      </c>
      <c r="AN25" s="286" t="s">
        <v>605</v>
      </c>
      <c r="AO25" s="280">
        <v>0</v>
      </c>
      <c r="AP25" s="285" t="s">
        <v>605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605</v>
      </c>
      <c r="BE25" s="285" t="s">
        <v>605</v>
      </c>
      <c r="BF25" s="285" t="s">
        <v>605</v>
      </c>
      <c r="BG25" s="285" t="s">
        <v>605</v>
      </c>
      <c r="BH25" s="285" t="s">
        <v>605</v>
      </c>
      <c r="BI25" s="285" t="s">
        <v>605</v>
      </c>
      <c r="BJ25" s="285" t="s">
        <v>605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605</v>
      </c>
      <c r="BY25" s="285" t="s">
        <v>605</v>
      </c>
      <c r="BZ25" s="285" t="s">
        <v>605</v>
      </c>
      <c r="CA25" s="285" t="s">
        <v>605</v>
      </c>
      <c r="CB25" s="285" t="s">
        <v>605</v>
      </c>
      <c r="CC25" s="285" t="s">
        <v>605</v>
      </c>
      <c r="CD25" s="285" t="s">
        <v>605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605</v>
      </c>
      <c r="CS25" s="285" t="s">
        <v>605</v>
      </c>
      <c r="CT25" s="285" t="s">
        <v>605</v>
      </c>
      <c r="CU25" s="285" t="s">
        <v>605</v>
      </c>
      <c r="CV25" s="285" t="s">
        <v>605</v>
      </c>
      <c r="CW25" s="285" t="s">
        <v>605</v>
      </c>
      <c r="CX25" s="285" t="s">
        <v>605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605</v>
      </c>
      <c r="DM25" s="285" t="s">
        <v>605</v>
      </c>
      <c r="DN25" s="280">
        <v>0</v>
      </c>
      <c r="DO25" s="285" t="s">
        <v>605</v>
      </c>
      <c r="DP25" s="285" t="s">
        <v>605</v>
      </c>
      <c r="DQ25" s="285" t="s">
        <v>605</v>
      </c>
      <c r="DR25" s="285" t="s">
        <v>605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605</v>
      </c>
      <c r="EG25" s="280">
        <v>0</v>
      </c>
      <c r="EH25" s="280">
        <v>0</v>
      </c>
      <c r="EI25" s="285" t="s">
        <v>605</v>
      </c>
      <c r="EJ25" s="285" t="s">
        <v>605</v>
      </c>
      <c r="EK25" s="285" t="s">
        <v>605</v>
      </c>
      <c r="EL25" s="280">
        <v>0</v>
      </c>
      <c r="EM25" s="280">
        <v>0</v>
      </c>
      <c r="EN25" s="280">
        <f t="shared" si="32"/>
        <v>30</v>
      </c>
      <c r="EO25" s="280">
        <v>0</v>
      </c>
      <c r="EP25" s="280">
        <v>0</v>
      </c>
      <c r="EQ25" s="280">
        <v>3</v>
      </c>
      <c r="ER25" s="280">
        <v>5</v>
      </c>
      <c r="ES25" s="280">
        <v>18</v>
      </c>
      <c r="ET25" s="280">
        <v>3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605</v>
      </c>
      <c r="FA25" s="285" t="s">
        <v>605</v>
      </c>
      <c r="FB25" s="286" t="s">
        <v>605</v>
      </c>
      <c r="FC25" s="280">
        <v>0</v>
      </c>
      <c r="FD25" s="280">
        <v>0</v>
      </c>
      <c r="FE25" s="280">
        <v>0</v>
      </c>
      <c r="FF25" s="280">
        <v>0</v>
      </c>
      <c r="FG25" s="280">
        <v>1</v>
      </c>
    </row>
    <row r="26" spans="1:163" ht="12" customHeight="1">
      <c r="A26" s="282" t="s">
        <v>195</v>
      </c>
      <c r="B26" s="283" t="s">
        <v>567</v>
      </c>
      <c r="C26" s="282" t="s">
        <v>595</v>
      </c>
      <c r="D26" s="280">
        <f t="shared" si="6"/>
        <v>135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31</v>
      </c>
      <c r="I26" s="280">
        <f t="shared" si="11"/>
        <v>60</v>
      </c>
      <c r="J26" s="280">
        <f t="shared" si="12"/>
        <v>11</v>
      </c>
      <c r="K26" s="280">
        <f t="shared" si="13"/>
        <v>0</v>
      </c>
      <c r="L26" s="280">
        <f t="shared" si="14"/>
        <v>33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605</v>
      </c>
      <c r="AL26" s="285" t="s">
        <v>605</v>
      </c>
      <c r="AM26" s="280">
        <v>0</v>
      </c>
      <c r="AN26" s="286" t="s">
        <v>605</v>
      </c>
      <c r="AO26" s="280">
        <v>0</v>
      </c>
      <c r="AP26" s="285" t="s">
        <v>605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605</v>
      </c>
      <c r="BE26" s="285" t="s">
        <v>605</v>
      </c>
      <c r="BF26" s="285" t="s">
        <v>605</v>
      </c>
      <c r="BG26" s="285" t="s">
        <v>605</v>
      </c>
      <c r="BH26" s="285" t="s">
        <v>605</v>
      </c>
      <c r="BI26" s="285" t="s">
        <v>605</v>
      </c>
      <c r="BJ26" s="285" t="s">
        <v>605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605</v>
      </c>
      <c r="BY26" s="285" t="s">
        <v>605</v>
      </c>
      <c r="BZ26" s="285" t="s">
        <v>605</v>
      </c>
      <c r="CA26" s="285" t="s">
        <v>605</v>
      </c>
      <c r="CB26" s="285" t="s">
        <v>605</v>
      </c>
      <c r="CC26" s="285" t="s">
        <v>605</v>
      </c>
      <c r="CD26" s="285" t="s">
        <v>605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605</v>
      </c>
      <c r="CS26" s="285" t="s">
        <v>605</v>
      </c>
      <c r="CT26" s="285" t="s">
        <v>605</v>
      </c>
      <c r="CU26" s="285" t="s">
        <v>605</v>
      </c>
      <c r="CV26" s="285" t="s">
        <v>605</v>
      </c>
      <c r="CW26" s="285" t="s">
        <v>605</v>
      </c>
      <c r="CX26" s="285" t="s">
        <v>605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605</v>
      </c>
      <c r="DM26" s="285" t="s">
        <v>605</v>
      </c>
      <c r="DN26" s="280">
        <v>0</v>
      </c>
      <c r="DO26" s="285" t="s">
        <v>605</v>
      </c>
      <c r="DP26" s="285" t="s">
        <v>605</v>
      </c>
      <c r="DQ26" s="285" t="s">
        <v>605</v>
      </c>
      <c r="DR26" s="285" t="s">
        <v>605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605</v>
      </c>
      <c r="EG26" s="280">
        <v>0</v>
      </c>
      <c r="EH26" s="280">
        <v>0</v>
      </c>
      <c r="EI26" s="285" t="s">
        <v>605</v>
      </c>
      <c r="EJ26" s="285" t="s">
        <v>605</v>
      </c>
      <c r="EK26" s="285" t="s">
        <v>605</v>
      </c>
      <c r="EL26" s="280">
        <v>0</v>
      </c>
      <c r="EM26" s="280">
        <v>0</v>
      </c>
      <c r="EN26" s="280">
        <f t="shared" si="32"/>
        <v>135</v>
      </c>
      <c r="EO26" s="280">
        <v>0</v>
      </c>
      <c r="EP26" s="280">
        <v>0</v>
      </c>
      <c r="EQ26" s="280">
        <v>0</v>
      </c>
      <c r="ER26" s="280">
        <v>31</v>
      </c>
      <c r="ES26" s="280">
        <v>60</v>
      </c>
      <c r="ET26" s="280">
        <v>11</v>
      </c>
      <c r="EU26" s="280">
        <v>0</v>
      </c>
      <c r="EV26" s="280">
        <v>33</v>
      </c>
      <c r="EW26" s="280">
        <v>0</v>
      </c>
      <c r="EX26" s="280">
        <v>0</v>
      </c>
      <c r="EY26" s="284">
        <v>0</v>
      </c>
      <c r="EZ26" s="285" t="s">
        <v>605</v>
      </c>
      <c r="FA26" s="285" t="s">
        <v>605</v>
      </c>
      <c r="FB26" s="286" t="s">
        <v>605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195</v>
      </c>
      <c r="B27" s="283" t="s">
        <v>568</v>
      </c>
      <c r="C27" s="282" t="s">
        <v>596</v>
      </c>
      <c r="D27" s="280">
        <f t="shared" si="6"/>
        <v>306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96</v>
      </c>
      <c r="I27" s="280">
        <f t="shared" si="11"/>
        <v>108</v>
      </c>
      <c r="J27" s="280">
        <f t="shared" si="12"/>
        <v>29</v>
      </c>
      <c r="K27" s="280">
        <f t="shared" si="13"/>
        <v>0</v>
      </c>
      <c r="L27" s="280">
        <f t="shared" si="14"/>
        <v>73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605</v>
      </c>
      <c r="AL27" s="285" t="s">
        <v>605</v>
      </c>
      <c r="AM27" s="280">
        <v>0</v>
      </c>
      <c r="AN27" s="286" t="s">
        <v>605</v>
      </c>
      <c r="AO27" s="280">
        <v>0</v>
      </c>
      <c r="AP27" s="285" t="s">
        <v>605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605</v>
      </c>
      <c r="BE27" s="285" t="s">
        <v>605</v>
      </c>
      <c r="BF27" s="285" t="s">
        <v>605</v>
      </c>
      <c r="BG27" s="285" t="s">
        <v>605</v>
      </c>
      <c r="BH27" s="285" t="s">
        <v>605</v>
      </c>
      <c r="BI27" s="285" t="s">
        <v>605</v>
      </c>
      <c r="BJ27" s="285" t="s">
        <v>605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605</v>
      </c>
      <c r="BY27" s="285" t="s">
        <v>605</v>
      </c>
      <c r="BZ27" s="285" t="s">
        <v>605</v>
      </c>
      <c r="CA27" s="285" t="s">
        <v>605</v>
      </c>
      <c r="CB27" s="285" t="s">
        <v>605</v>
      </c>
      <c r="CC27" s="285" t="s">
        <v>605</v>
      </c>
      <c r="CD27" s="285" t="s">
        <v>605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605</v>
      </c>
      <c r="CS27" s="285" t="s">
        <v>605</v>
      </c>
      <c r="CT27" s="285" t="s">
        <v>605</v>
      </c>
      <c r="CU27" s="285" t="s">
        <v>605</v>
      </c>
      <c r="CV27" s="285" t="s">
        <v>605</v>
      </c>
      <c r="CW27" s="285" t="s">
        <v>605</v>
      </c>
      <c r="CX27" s="285" t="s">
        <v>605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605</v>
      </c>
      <c r="DM27" s="285" t="s">
        <v>605</v>
      </c>
      <c r="DN27" s="280">
        <v>0</v>
      </c>
      <c r="DO27" s="285" t="s">
        <v>605</v>
      </c>
      <c r="DP27" s="285" t="s">
        <v>605</v>
      </c>
      <c r="DQ27" s="285" t="s">
        <v>605</v>
      </c>
      <c r="DR27" s="285" t="s">
        <v>605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605</v>
      </c>
      <c r="EG27" s="280">
        <v>0</v>
      </c>
      <c r="EH27" s="280">
        <v>0</v>
      </c>
      <c r="EI27" s="285" t="s">
        <v>605</v>
      </c>
      <c r="EJ27" s="285" t="s">
        <v>605</v>
      </c>
      <c r="EK27" s="285" t="s">
        <v>605</v>
      </c>
      <c r="EL27" s="280">
        <v>0</v>
      </c>
      <c r="EM27" s="280">
        <v>0</v>
      </c>
      <c r="EN27" s="280">
        <f t="shared" si="32"/>
        <v>306</v>
      </c>
      <c r="EO27" s="280">
        <v>0</v>
      </c>
      <c r="EP27" s="280">
        <v>0</v>
      </c>
      <c r="EQ27" s="280">
        <v>0</v>
      </c>
      <c r="ER27" s="280">
        <v>96</v>
      </c>
      <c r="ES27" s="280">
        <v>108</v>
      </c>
      <c r="ET27" s="280">
        <v>29</v>
      </c>
      <c r="EU27" s="280">
        <v>0</v>
      </c>
      <c r="EV27" s="280">
        <v>73</v>
      </c>
      <c r="EW27" s="280">
        <v>0</v>
      </c>
      <c r="EX27" s="280">
        <v>0</v>
      </c>
      <c r="EY27" s="284">
        <v>0</v>
      </c>
      <c r="EZ27" s="285" t="s">
        <v>605</v>
      </c>
      <c r="FA27" s="285" t="s">
        <v>605</v>
      </c>
      <c r="FB27" s="286" t="s">
        <v>605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195</v>
      </c>
      <c r="B28" s="283" t="s">
        <v>569</v>
      </c>
      <c r="C28" s="282" t="s">
        <v>597</v>
      </c>
      <c r="D28" s="280">
        <f t="shared" si="6"/>
        <v>263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33</v>
      </c>
      <c r="I28" s="280">
        <f t="shared" si="11"/>
        <v>72</v>
      </c>
      <c r="J28" s="280">
        <f t="shared" si="12"/>
        <v>20</v>
      </c>
      <c r="K28" s="280">
        <f t="shared" si="13"/>
        <v>0</v>
      </c>
      <c r="L28" s="280">
        <f t="shared" si="14"/>
        <v>72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66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605</v>
      </c>
      <c r="AL28" s="285" t="s">
        <v>605</v>
      </c>
      <c r="AM28" s="280">
        <v>0</v>
      </c>
      <c r="AN28" s="286" t="s">
        <v>605</v>
      </c>
      <c r="AO28" s="280">
        <v>0</v>
      </c>
      <c r="AP28" s="285" t="s">
        <v>605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605</v>
      </c>
      <c r="BE28" s="285" t="s">
        <v>605</v>
      </c>
      <c r="BF28" s="285" t="s">
        <v>605</v>
      </c>
      <c r="BG28" s="285" t="s">
        <v>605</v>
      </c>
      <c r="BH28" s="285" t="s">
        <v>605</v>
      </c>
      <c r="BI28" s="285" t="s">
        <v>605</v>
      </c>
      <c r="BJ28" s="285" t="s">
        <v>605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605</v>
      </c>
      <c r="BY28" s="285" t="s">
        <v>605</v>
      </c>
      <c r="BZ28" s="285" t="s">
        <v>605</v>
      </c>
      <c r="CA28" s="285" t="s">
        <v>605</v>
      </c>
      <c r="CB28" s="285" t="s">
        <v>605</v>
      </c>
      <c r="CC28" s="285" t="s">
        <v>605</v>
      </c>
      <c r="CD28" s="285" t="s">
        <v>605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605</v>
      </c>
      <c r="CS28" s="285" t="s">
        <v>605</v>
      </c>
      <c r="CT28" s="285" t="s">
        <v>605</v>
      </c>
      <c r="CU28" s="285" t="s">
        <v>605</v>
      </c>
      <c r="CV28" s="285" t="s">
        <v>605</v>
      </c>
      <c r="CW28" s="285" t="s">
        <v>605</v>
      </c>
      <c r="CX28" s="285" t="s">
        <v>605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605</v>
      </c>
      <c r="DM28" s="285" t="s">
        <v>605</v>
      </c>
      <c r="DN28" s="280">
        <v>0</v>
      </c>
      <c r="DO28" s="285" t="s">
        <v>605</v>
      </c>
      <c r="DP28" s="285" t="s">
        <v>605</v>
      </c>
      <c r="DQ28" s="285" t="s">
        <v>605</v>
      </c>
      <c r="DR28" s="285" t="s">
        <v>605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605</v>
      </c>
      <c r="EG28" s="280">
        <v>0</v>
      </c>
      <c r="EH28" s="280">
        <v>0</v>
      </c>
      <c r="EI28" s="285" t="s">
        <v>605</v>
      </c>
      <c r="EJ28" s="285" t="s">
        <v>605</v>
      </c>
      <c r="EK28" s="285" t="s">
        <v>605</v>
      </c>
      <c r="EL28" s="280">
        <v>0</v>
      </c>
      <c r="EM28" s="280">
        <v>0</v>
      </c>
      <c r="EN28" s="280">
        <f t="shared" si="32"/>
        <v>263</v>
      </c>
      <c r="EO28" s="280">
        <v>0</v>
      </c>
      <c r="EP28" s="280">
        <v>0</v>
      </c>
      <c r="EQ28" s="280">
        <v>0</v>
      </c>
      <c r="ER28" s="280">
        <v>33</v>
      </c>
      <c r="ES28" s="280">
        <v>72</v>
      </c>
      <c r="ET28" s="280">
        <v>20</v>
      </c>
      <c r="EU28" s="280">
        <v>0</v>
      </c>
      <c r="EV28" s="280">
        <v>72</v>
      </c>
      <c r="EW28" s="280">
        <v>0</v>
      </c>
      <c r="EX28" s="280">
        <v>0</v>
      </c>
      <c r="EY28" s="284">
        <v>0</v>
      </c>
      <c r="EZ28" s="285" t="s">
        <v>605</v>
      </c>
      <c r="FA28" s="285" t="s">
        <v>605</v>
      </c>
      <c r="FB28" s="286" t="s">
        <v>605</v>
      </c>
      <c r="FC28" s="280">
        <v>0</v>
      </c>
      <c r="FD28" s="280">
        <v>0</v>
      </c>
      <c r="FE28" s="280">
        <v>0</v>
      </c>
      <c r="FF28" s="280">
        <v>0</v>
      </c>
      <c r="FG28" s="280">
        <v>66</v>
      </c>
    </row>
    <row r="29" spans="1:163" ht="12" customHeight="1">
      <c r="A29" s="282" t="s">
        <v>195</v>
      </c>
      <c r="B29" s="283" t="s">
        <v>570</v>
      </c>
      <c r="C29" s="282" t="s">
        <v>598</v>
      </c>
      <c r="D29" s="280">
        <f t="shared" si="6"/>
        <v>644</v>
      </c>
      <c r="E29" s="280">
        <f t="shared" si="7"/>
        <v>400</v>
      </c>
      <c r="F29" s="280">
        <f t="shared" si="8"/>
        <v>1</v>
      </c>
      <c r="G29" s="280">
        <f t="shared" si="9"/>
        <v>0</v>
      </c>
      <c r="H29" s="280">
        <f t="shared" si="10"/>
        <v>37</v>
      </c>
      <c r="I29" s="280">
        <f t="shared" si="11"/>
        <v>65</v>
      </c>
      <c r="J29" s="280">
        <f t="shared" si="12"/>
        <v>33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108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605</v>
      </c>
      <c r="AL29" s="285" t="s">
        <v>605</v>
      </c>
      <c r="AM29" s="280">
        <v>0</v>
      </c>
      <c r="AN29" s="286" t="s">
        <v>605</v>
      </c>
      <c r="AO29" s="280">
        <v>0</v>
      </c>
      <c r="AP29" s="285" t="s">
        <v>605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605</v>
      </c>
      <c r="BE29" s="285" t="s">
        <v>605</v>
      </c>
      <c r="BF29" s="285" t="s">
        <v>605</v>
      </c>
      <c r="BG29" s="285" t="s">
        <v>605</v>
      </c>
      <c r="BH29" s="285" t="s">
        <v>605</v>
      </c>
      <c r="BI29" s="285" t="s">
        <v>605</v>
      </c>
      <c r="BJ29" s="285" t="s">
        <v>605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605</v>
      </c>
      <c r="BY29" s="285" t="s">
        <v>605</v>
      </c>
      <c r="BZ29" s="285" t="s">
        <v>605</v>
      </c>
      <c r="CA29" s="285" t="s">
        <v>605</v>
      </c>
      <c r="CB29" s="285" t="s">
        <v>605</v>
      </c>
      <c r="CC29" s="285" t="s">
        <v>605</v>
      </c>
      <c r="CD29" s="285" t="s">
        <v>605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605</v>
      </c>
      <c r="CS29" s="285" t="s">
        <v>605</v>
      </c>
      <c r="CT29" s="285" t="s">
        <v>605</v>
      </c>
      <c r="CU29" s="285" t="s">
        <v>605</v>
      </c>
      <c r="CV29" s="285" t="s">
        <v>605</v>
      </c>
      <c r="CW29" s="285" t="s">
        <v>605</v>
      </c>
      <c r="CX29" s="285" t="s">
        <v>605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605</v>
      </c>
      <c r="DM29" s="285" t="s">
        <v>605</v>
      </c>
      <c r="DN29" s="280">
        <v>0</v>
      </c>
      <c r="DO29" s="285" t="s">
        <v>605</v>
      </c>
      <c r="DP29" s="285" t="s">
        <v>605</v>
      </c>
      <c r="DQ29" s="285" t="s">
        <v>605</v>
      </c>
      <c r="DR29" s="285" t="s">
        <v>605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605</v>
      </c>
      <c r="EG29" s="280">
        <v>0</v>
      </c>
      <c r="EH29" s="280">
        <v>0</v>
      </c>
      <c r="EI29" s="285" t="s">
        <v>605</v>
      </c>
      <c r="EJ29" s="285" t="s">
        <v>605</v>
      </c>
      <c r="EK29" s="285" t="s">
        <v>605</v>
      </c>
      <c r="EL29" s="280">
        <v>0</v>
      </c>
      <c r="EM29" s="280">
        <v>0</v>
      </c>
      <c r="EN29" s="280">
        <f t="shared" si="32"/>
        <v>644</v>
      </c>
      <c r="EO29" s="280">
        <v>400</v>
      </c>
      <c r="EP29" s="280">
        <v>1</v>
      </c>
      <c r="EQ29" s="280">
        <v>0</v>
      </c>
      <c r="ER29" s="280">
        <v>37</v>
      </c>
      <c r="ES29" s="280">
        <v>65</v>
      </c>
      <c r="ET29" s="280">
        <v>33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605</v>
      </c>
      <c r="FA29" s="285" t="s">
        <v>605</v>
      </c>
      <c r="FB29" s="286" t="s">
        <v>605</v>
      </c>
      <c r="FC29" s="280">
        <v>0</v>
      </c>
      <c r="FD29" s="280">
        <v>0</v>
      </c>
      <c r="FE29" s="280">
        <v>0</v>
      </c>
      <c r="FF29" s="280">
        <v>0</v>
      </c>
      <c r="FG29" s="280">
        <v>108</v>
      </c>
    </row>
    <row r="30" spans="1:163" ht="12" customHeight="1">
      <c r="A30" s="282" t="s">
        <v>195</v>
      </c>
      <c r="B30" s="283" t="s">
        <v>571</v>
      </c>
      <c r="C30" s="282" t="s">
        <v>599</v>
      </c>
      <c r="D30" s="280">
        <f t="shared" si="6"/>
        <v>0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0</v>
      </c>
      <c r="I30" s="280">
        <f t="shared" si="11"/>
        <v>0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605</v>
      </c>
      <c r="AL30" s="285" t="s">
        <v>605</v>
      </c>
      <c r="AM30" s="280">
        <v>0</v>
      </c>
      <c r="AN30" s="286" t="s">
        <v>605</v>
      </c>
      <c r="AO30" s="280">
        <v>0</v>
      </c>
      <c r="AP30" s="285" t="s">
        <v>605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605</v>
      </c>
      <c r="BE30" s="285" t="s">
        <v>605</v>
      </c>
      <c r="BF30" s="285" t="s">
        <v>605</v>
      </c>
      <c r="BG30" s="285" t="s">
        <v>605</v>
      </c>
      <c r="BH30" s="285" t="s">
        <v>605</v>
      </c>
      <c r="BI30" s="285" t="s">
        <v>605</v>
      </c>
      <c r="BJ30" s="285" t="s">
        <v>605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605</v>
      </c>
      <c r="BY30" s="285" t="s">
        <v>605</v>
      </c>
      <c r="BZ30" s="285" t="s">
        <v>605</v>
      </c>
      <c r="CA30" s="285" t="s">
        <v>605</v>
      </c>
      <c r="CB30" s="285" t="s">
        <v>605</v>
      </c>
      <c r="CC30" s="285" t="s">
        <v>605</v>
      </c>
      <c r="CD30" s="285" t="s">
        <v>605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605</v>
      </c>
      <c r="CS30" s="285" t="s">
        <v>605</v>
      </c>
      <c r="CT30" s="285" t="s">
        <v>605</v>
      </c>
      <c r="CU30" s="285" t="s">
        <v>605</v>
      </c>
      <c r="CV30" s="285" t="s">
        <v>605</v>
      </c>
      <c r="CW30" s="285" t="s">
        <v>605</v>
      </c>
      <c r="CX30" s="285" t="s">
        <v>605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605</v>
      </c>
      <c r="DM30" s="285" t="s">
        <v>605</v>
      </c>
      <c r="DN30" s="280">
        <v>0</v>
      </c>
      <c r="DO30" s="285" t="s">
        <v>605</v>
      </c>
      <c r="DP30" s="285" t="s">
        <v>605</v>
      </c>
      <c r="DQ30" s="285" t="s">
        <v>605</v>
      </c>
      <c r="DR30" s="285" t="s">
        <v>605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605</v>
      </c>
      <c r="EG30" s="280">
        <v>0</v>
      </c>
      <c r="EH30" s="280">
        <v>0</v>
      </c>
      <c r="EI30" s="285" t="s">
        <v>605</v>
      </c>
      <c r="EJ30" s="285" t="s">
        <v>605</v>
      </c>
      <c r="EK30" s="285" t="s">
        <v>605</v>
      </c>
      <c r="EL30" s="280">
        <v>0</v>
      </c>
      <c r="EM30" s="280">
        <v>0</v>
      </c>
      <c r="EN30" s="280">
        <f t="shared" si="32"/>
        <v>0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605</v>
      </c>
      <c r="FA30" s="285" t="s">
        <v>605</v>
      </c>
      <c r="FB30" s="286" t="s">
        <v>605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195</v>
      </c>
      <c r="B31" s="283" t="s">
        <v>572</v>
      </c>
      <c r="C31" s="282" t="s">
        <v>600</v>
      </c>
      <c r="D31" s="280">
        <f t="shared" si="6"/>
        <v>150</v>
      </c>
      <c r="E31" s="280">
        <f t="shared" si="7"/>
        <v>89</v>
      </c>
      <c r="F31" s="280">
        <f t="shared" si="8"/>
        <v>0</v>
      </c>
      <c r="G31" s="280">
        <f t="shared" si="9"/>
        <v>0</v>
      </c>
      <c r="H31" s="280">
        <f t="shared" si="10"/>
        <v>25</v>
      </c>
      <c r="I31" s="280">
        <f t="shared" si="11"/>
        <v>12</v>
      </c>
      <c r="J31" s="280">
        <f t="shared" si="12"/>
        <v>5</v>
      </c>
      <c r="K31" s="280">
        <f t="shared" si="13"/>
        <v>2</v>
      </c>
      <c r="L31" s="280">
        <f t="shared" si="14"/>
        <v>0</v>
      </c>
      <c r="M31" s="280">
        <f t="shared" si="15"/>
        <v>12</v>
      </c>
      <c r="N31" s="280">
        <f t="shared" si="16"/>
        <v>5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605</v>
      </c>
      <c r="AL31" s="285" t="s">
        <v>605</v>
      </c>
      <c r="AM31" s="280">
        <v>0</v>
      </c>
      <c r="AN31" s="286" t="s">
        <v>605</v>
      </c>
      <c r="AO31" s="280">
        <v>0</v>
      </c>
      <c r="AP31" s="285" t="s">
        <v>605</v>
      </c>
      <c r="AQ31" s="280">
        <v>0</v>
      </c>
      <c r="AR31" s="280">
        <f t="shared" si="27"/>
        <v>18</v>
      </c>
      <c r="AS31" s="280">
        <v>0</v>
      </c>
      <c r="AT31" s="280">
        <v>0</v>
      </c>
      <c r="AU31" s="280">
        <v>0</v>
      </c>
      <c r="AV31" s="280">
        <v>18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605</v>
      </c>
      <c r="BE31" s="285" t="s">
        <v>605</v>
      </c>
      <c r="BF31" s="285" t="s">
        <v>605</v>
      </c>
      <c r="BG31" s="285" t="s">
        <v>605</v>
      </c>
      <c r="BH31" s="285" t="s">
        <v>605</v>
      </c>
      <c r="BI31" s="285" t="s">
        <v>605</v>
      </c>
      <c r="BJ31" s="285" t="s">
        <v>605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605</v>
      </c>
      <c r="BY31" s="285" t="s">
        <v>605</v>
      </c>
      <c r="BZ31" s="285" t="s">
        <v>605</v>
      </c>
      <c r="CA31" s="285" t="s">
        <v>605</v>
      </c>
      <c r="CB31" s="285" t="s">
        <v>605</v>
      </c>
      <c r="CC31" s="285" t="s">
        <v>605</v>
      </c>
      <c r="CD31" s="285" t="s">
        <v>605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605</v>
      </c>
      <c r="CS31" s="285" t="s">
        <v>605</v>
      </c>
      <c r="CT31" s="285" t="s">
        <v>605</v>
      </c>
      <c r="CU31" s="285" t="s">
        <v>605</v>
      </c>
      <c r="CV31" s="285" t="s">
        <v>605</v>
      </c>
      <c r="CW31" s="285" t="s">
        <v>605</v>
      </c>
      <c r="CX31" s="285" t="s">
        <v>605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605</v>
      </c>
      <c r="DM31" s="285" t="s">
        <v>605</v>
      </c>
      <c r="DN31" s="280">
        <v>0</v>
      </c>
      <c r="DO31" s="285" t="s">
        <v>605</v>
      </c>
      <c r="DP31" s="285" t="s">
        <v>605</v>
      </c>
      <c r="DQ31" s="285" t="s">
        <v>605</v>
      </c>
      <c r="DR31" s="285" t="s">
        <v>605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605</v>
      </c>
      <c r="EG31" s="280">
        <v>0</v>
      </c>
      <c r="EH31" s="280">
        <v>0</v>
      </c>
      <c r="EI31" s="285" t="s">
        <v>605</v>
      </c>
      <c r="EJ31" s="285" t="s">
        <v>605</v>
      </c>
      <c r="EK31" s="285" t="s">
        <v>605</v>
      </c>
      <c r="EL31" s="280">
        <v>0</v>
      </c>
      <c r="EM31" s="280">
        <v>0</v>
      </c>
      <c r="EN31" s="280">
        <f t="shared" si="32"/>
        <v>132</v>
      </c>
      <c r="EO31" s="280">
        <v>89</v>
      </c>
      <c r="EP31" s="280">
        <v>0</v>
      </c>
      <c r="EQ31" s="280">
        <v>0</v>
      </c>
      <c r="ER31" s="280">
        <v>7</v>
      </c>
      <c r="ES31" s="280">
        <v>12</v>
      </c>
      <c r="ET31" s="280">
        <v>5</v>
      </c>
      <c r="EU31" s="280">
        <v>2</v>
      </c>
      <c r="EV31" s="280">
        <v>0</v>
      </c>
      <c r="EW31" s="280">
        <v>12</v>
      </c>
      <c r="EX31" s="280">
        <v>5</v>
      </c>
      <c r="EY31" s="284">
        <v>0</v>
      </c>
      <c r="EZ31" s="285" t="s">
        <v>605</v>
      </c>
      <c r="FA31" s="285" t="s">
        <v>605</v>
      </c>
      <c r="FB31" s="286" t="s">
        <v>605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195</v>
      </c>
      <c r="B32" s="283" t="s">
        <v>573</v>
      </c>
      <c r="C32" s="282" t="s">
        <v>601</v>
      </c>
      <c r="D32" s="280">
        <f t="shared" si="6"/>
        <v>540</v>
      </c>
      <c r="E32" s="280">
        <f t="shared" si="7"/>
        <v>189</v>
      </c>
      <c r="F32" s="280">
        <f t="shared" si="8"/>
        <v>0</v>
      </c>
      <c r="G32" s="280">
        <f t="shared" si="9"/>
        <v>0</v>
      </c>
      <c r="H32" s="280">
        <f t="shared" si="10"/>
        <v>128</v>
      </c>
      <c r="I32" s="280">
        <f t="shared" si="11"/>
        <v>43</v>
      </c>
      <c r="J32" s="280">
        <f t="shared" si="12"/>
        <v>14</v>
      </c>
      <c r="K32" s="280">
        <f t="shared" si="13"/>
        <v>3</v>
      </c>
      <c r="L32" s="280">
        <f t="shared" si="14"/>
        <v>0</v>
      </c>
      <c r="M32" s="280">
        <f t="shared" si="15"/>
        <v>21</v>
      </c>
      <c r="N32" s="280">
        <f t="shared" si="16"/>
        <v>142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605</v>
      </c>
      <c r="AL32" s="285" t="s">
        <v>605</v>
      </c>
      <c r="AM32" s="280">
        <v>0</v>
      </c>
      <c r="AN32" s="286" t="s">
        <v>605</v>
      </c>
      <c r="AO32" s="280">
        <v>0</v>
      </c>
      <c r="AP32" s="285" t="s">
        <v>605</v>
      </c>
      <c r="AQ32" s="280">
        <v>0</v>
      </c>
      <c r="AR32" s="280">
        <f t="shared" si="27"/>
        <v>95</v>
      </c>
      <c r="AS32" s="280">
        <v>0</v>
      </c>
      <c r="AT32" s="280">
        <v>0</v>
      </c>
      <c r="AU32" s="280">
        <v>0</v>
      </c>
      <c r="AV32" s="280">
        <v>95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605</v>
      </c>
      <c r="BE32" s="285" t="s">
        <v>605</v>
      </c>
      <c r="BF32" s="285" t="s">
        <v>605</v>
      </c>
      <c r="BG32" s="285" t="s">
        <v>605</v>
      </c>
      <c r="BH32" s="285" t="s">
        <v>605</v>
      </c>
      <c r="BI32" s="285" t="s">
        <v>605</v>
      </c>
      <c r="BJ32" s="285" t="s">
        <v>605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605</v>
      </c>
      <c r="BY32" s="285" t="s">
        <v>605</v>
      </c>
      <c r="BZ32" s="285" t="s">
        <v>605</v>
      </c>
      <c r="CA32" s="285" t="s">
        <v>605</v>
      </c>
      <c r="CB32" s="285" t="s">
        <v>605</v>
      </c>
      <c r="CC32" s="285" t="s">
        <v>605</v>
      </c>
      <c r="CD32" s="285" t="s">
        <v>605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605</v>
      </c>
      <c r="CS32" s="285" t="s">
        <v>605</v>
      </c>
      <c r="CT32" s="285" t="s">
        <v>605</v>
      </c>
      <c r="CU32" s="285" t="s">
        <v>605</v>
      </c>
      <c r="CV32" s="285" t="s">
        <v>605</v>
      </c>
      <c r="CW32" s="285" t="s">
        <v>605</v>
      </c>
      <c r="CX32" s="285" t="s">
        <v>605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605</v>
      </c>
      <c r="DM32" s="285" t="s">
        <v>605</v>
      </c>
      <c r="DN32" s="280">
        <v>0</v>
      </c>
      <c r="DO32" s="285" t="s">
        <v>605</v>
      </c>
      <c r="DP32" s="285" t="s">
        <v>605</v>
      </c>
      <c r="DQ32" s="285" t="s">
        <v>605</v>
      </c>
      <c r="DR32" s="285" t="s">
        <v>605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605</v>
      </c>
      <c r="EG32" s="280">
        <v>0</v>
      </c>
      <c r="EH32" s="280">
        <v>0</v>
      </c>
      <c r="EI32" s="285" t="s">
        <v>605</v>
      </c>
      <c r="EJ32" s="285" t="s">
        <v>605</v>
      </c>
      <c r="EK32" s="285" t="s">
        <v>605</v>
      </c>
      <c r="EL32" s="280">
        <v>0</v>
      </c>
      <c r="EM32" s="280">
        <v>0</v>
      </c>
      <c r="EN32" s="280">
        <f t="shared" si="32"/>
        <v>445</v>
      </c>
      <c r="EO32" s="280">
        <v>189</v>
      </c>
      <c r="EP32" s="280">
        <v>0</v>
      </c>
      <c r="EQ32" s="280">
        <v>0</v>
      </c>
      <c r="ER32" s="280">
        <v>33</v>
      </c>
      <c r="ES32" s="280">
        <v>43</v>
      </c>
      <c r="ET32" s="280">
        <v>14</v>
      </c>
      <c r="EU32" s="280">
        <v>3</v>
      </c>
      <c r="EV32" s="280">
        <v>0</v>
      </c>
      <c r="EW32" s="280">
        <v>21</v>
      </c>
      <c r="EX32" s="280">
        <v>142</v>
      </c>
      <c r="EY32" s="284">
        <v>0</v>
      </c>
      <c r="EZ32" s="285" t="s">
        <v>605</v>
      </c>
      <c r="FA32" s="285" t="s">
        <v>605</v>
      </c>
      <c r="FB32" s="286" t="s">
        <v>605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195</v>
      </c>
      <c r="B33" s="283" t="s">
        <v>574</v>
      </c>
      <c r="C33" s="282" t="s">
        <v>602</v>
      </c>
      <c r="D33" s="280">
        <f t="shared" si="6"/>
        <v>753</v>
      </c>
      <c r="E33" s="280">
        <f t="shared" si="7"/>
        <v>464</v>
      </c>
      <c r="F33" s="280">
        <f t="shared" si="8"/>
        <v>0</v>
      </c>
      <c r="G33" s="280">
        <f t="shared" si="9"/>
        <v>5</v>
      </c>
      <c r="H33" s="280">
        <f t="shared" si="10"/>
        <v>112</v>
      </c>
      <c r="I33" s="280">
        <f t="shared" si="11"/>
        <v>115</v>
      </c>
      <c r="J33" s="280">
        <f t="shared" si="12"/>
        <v>26</v>
      </c>
      <c r="K33" s="280">
        <f t="shared" si="13"/>
        <v>0</v>
      </c>
      <c r="L33" s="280">
        <f t="shared" si="14"/>
        <v>31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605</v>
      </c>
      <c r="AL33" s="285" t="s">
        <v>605</v>
      </c>
      <c r="AM33" s="280">
        <v>0</v>
      </c>
      <c r="AN33" s="286" t="s">
        <v>605</v>
      </c>
      <c r="AO33" s="280">
        <v>0</v>
      </c>
      <c r="AP33" s="285" t="s">
        <v>605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605</v>
      </c>
      <c r="BE33" s="285" t="s">
        <v>605</v>
      </c>
      <c r="BF33" s="285" t="s">
        <v>605</v>
      </c>
      <c r="BG33" s="285" t="s">
        <v>605</v>
      </c>
      <c r="BH33" s="285" t="s">
        <v>605</v>
      </c>
      <c r="BI33" s="285" t="s">
        <v>605</v>
      </c>
      <c r="BJ33" s="285" t="s">
        <v>605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605</v>
      </c>
      <c r="BY33" s="285" t="s">
        <v>605</v>
      </c>
      <c r="BZ33" s="285" t="s">
        <v>605</v>
      </c>
      <c r="CA33" s="285" t="s">
        <v>605</v>
      </c>
      <c r="CB33" s="285" t="s">
        <v>605</v>
      </c>
      <c r="CC33" s="285" t="s">
        <v>605</v>
      </c>
      <c r="CD33" s="285" t="s">
        <v>605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605</v>
      </c>
      <c r="CS33" s="285" t="s">
        <v>605</v>
      </c>
      <c r="CT33" s="285" t="s">
        <v>605</v>
      </c>
      <c r="CU33" s="285" t="s">
        <v>605</v>
      </c>
      <c r="CV33" s="285" t="s">
        <v>605</v>
      </c>
      <c r="CW33" s="285" t="s">
        <v>605</v>
      </c>
      <c r="CX33" s="285" t="s">
        <v>605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605</v>
      </c>
      <c r="DM33" s="285" t="s">
        <v>605</v>
      </c>
      <c r="DN33" s="280">
        <v>0</v>
      </c>
      <c r="DO33" s="285" t="s">
        <v>605</v>
      </c>
      <c r="DP33" s="285" t="s">
        <v>605</v>
      </c>
      <c r="DQ33" s="285" t="s">
        <v>605</v>
      </c>
      <c r="DR33" s="285" t="s">
        <v>605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605</v>
      </c>
      <c r="EG33" s="280">
        <v>0</v>
      </c>
      <c r="EH33" s="280">
        <v>0</v>
      </c>
      <c r="EI33" s="285" t="s">
        <v>605</v>
      </c>
      <c r="EJ33" s="285" t="s">
        <v>605</v>
      </c>
      <c r="EK33" s="285" t="s">
        <v>605</v>
      </c>
      <c r="EL33" s="280">
        <v>0</v>
      </c>
      <c r="EM33" s="280">
        <v>0</v>
      </c>
      <c r="EN33" s="280">
        <f t="shared" si="32"/>
        <v>753</v>
      </c>
      <c r="EO33" s="280">
        <v>464</v>
      </c>
      <c r="EP33" s="280">
        <v>0</v>
      </c>
      <c r="EQ33" s="280">
        <v>5</v>
      </c>
      <c r="ER33" s="280">
        <v>112</v>
      </c>
      <c r="ES33" s="280">
        <v>115</v>
      </c>
      <c r="ET33" s="280">
        <v>26</v>
      </c>
      <c r="EU33" s="280">
        <v>0</v>
      </c>
      <c r="EV33" s="280">
        <v>31</v>
      </c>
      <c r="EW33" s="280">
        <v>0</v>
      </c>
      <c r="EX33" s="280">
        <v>0</v>
      </c>
      <c r="EY33" s="284">
        <v>0</v>
      </c>
      <c r="EZ33" s="285" t="s">
        <v>605</v>
      </c>
      <c r="FA33" s="285" t="s">
        <v>605</v>
      </c>
      <c r="FB33" s="286" t="s">
        <v>605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195</v>
      </c>
      <c r="B34" s="283" t="s">
        <v>575</v>
      </c>
      <c r="C34" s="282" t="s">
        <v>603</v>
      </c>
      <c r="D34" s="280">
        <f t="shared" si="6"/>
        <v>183</v>
      </c>
      <c r="E34" s="280">
        <f t="shared" si="7"/>
        <v>110</v>
      </c>
      <c r="F34" s="280">
        <f t="shared" si="8"/>
        <v>0</v>
      </c>
      <c r="G34" s="280">
        <f t="shared" si="9"/>
        <v>1</v>
      </c>
      <c r="H34" s="280">
        <f t="shared" si="10"/>
        <v>33</v>
      </c>
      <c r="I34" s="280">
        <f t="shared" si="11"/>
        <v>26</v>
      </c>
      <c r="J34" s="280">
        <f t="shared" si="12"/>
        <v>6</v>
      </c>
      <c r="K34" s="280">
        <f t="shared" si="13"/>
        <v>0</v>
      </c>
      <c r="L34" s="280">
        <f t="shared" si="14"/>
        <v>7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605</v>
      </c>
      <c r="AL34" s="285" t="s">
        <v>605</v>
      </c>
      <c r="AM34" s="280">
        <v>0</v>
      </c>
      <c r="AN34" s="286" t="s">
        <v>605</v>
      </c>
      <c r="AO34" s="280">
        <v>0</v>
      </c>
      <c r="AP34" s="285" t="s">
        <v>605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605</v>
      </c>
      <c r="BE34" s="285" t="s">
        <v>605</v>
      </c>
      <c r="BF34" s="285" t="s">
        <v>605</v>
      </c>
      <c r="BG34" s="285" t="s">
        <v>605</v>
      </c>
      <c r="BH34" s="285" t="s">
        <v>605</v>
      </c>
      <c r="BI34" s="285" t="s">
        <v>605</v>
      </c>
      <c r="BJ34" s="285" t="s">
        <v>605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605</v>
      </c>
      <c r="BY34" s="285" t="s">
        <v>605</v>
      </c>
      <c r="BZ34" s="285" t="s">
        <v>605</v>
      </c>
      <c r="CA34" s="285" t="s">
        <v>605</v>
      </c>
      <c r="CB34" s="285" t="s">
        <v>605</v>
      </c>
      <c r="CC34" s="285" t="s">
        <v>605</v>
      </c>
      <c r="CD34" s="285" t="s">
        <v>605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605</v>
      </c>
      <c r="CS34" s="285" t="s">
        <v>605</v>
      </c>
      <c r="CT34" s="285" t="s">
        <v>605</v>
      </c>
      <c r="CU34" s="285" t="s">
        <v>605</v>
      </c>
      <c r="CV34" s="285" t="s">
        <v>605</v>
      </c>
      <c r="CW34" s="285" t="s">
        <v>605</v>
      </c>
      <c r="CX34" s="285" t="s">
        <v>605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605</v>
      </c>
      <c r="DM34" s="285" t="s">
        <v>605</v>
      </c>
      <c r="DN34" s="280">
        <v>0</v>
      </c>
      <c r="DO34" s="285" t="s">
        <v>605</v>
      </c>
      <c r="DP34" s="285" t="s">
        <v>605</v>
      </c>
      <c r="DQ34" s="285" t="s">
        <v>605</v>
      </c>
      <c r="DR34" s="285" t="s">
        <v>605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605</v>
      </c>
      <c r="EG34" s="280">
        <v>0</v>
      </c>
      <c r="EH34" s="280">
        <v>0</v>
      </c>
      <c r="EI34" s="285" t="s">
        <v>605</v>
      </c>
      <c r="EJ34" s="285" t="s">
        <v>605</v>
      </c>
      <c r="EK34" s="285" t="s">
        <v>605</v>
      </c>
      <c r="EL34" s="280">
        <v>0</v>
      </c>
      <c r="EM34" s="280">
        <v>0</v>
      </c>
      <c r="EN34" s="280">
        <f t="shared" si="32"/>
        <v>183</v>
      </c>
      <c r="EO34" s="280">
        <v>110</v>
      </c>
      <c r="EP34" s="280">
        <v>0</v>
      </c>
      <c r="EQ34" s="280">
        <v>1</v>
      </c>
      <c r="ER34" s="280">
        <v>33</v>
      </c>
      <c r="ES34" s="280">
        <v>26</v>
      </c>
      <c r="ET34" s="280">
        <v>6</v>
      </c>
      <c r="EU34" s="280">
        <v>0</v>
      </c>
      <c r="EV34" s="280">
        <v>7</v>
      </c>
      <c r="EW34" s="280">
        <v>0</v>
      </c>
      <c r="EX34" s="280">
        <v>0</v>
      </c>
      <c r="EY34" s="284">
        <v>0</v>
      </c>
      <c r="EZ34" s="285" t="s">
        <v>605</v>
      </c>
      <c r="FA34" s="285" t="s">
        <v>605</v>
      </c>
      <c r="FB34" s="286" t="s">
        <v>605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195</v>
      </c>
      <c r="B35" s="283" t="s">
        <v>576</v>
      </c>
      <c r="C35" s="282" t="s">
        <v>604</v>
      </c>
      <c r="D35" s="280">
        <f t="shared" si="6"/>
        <v>160</v>
      </c>
      <c r="E35" s="280">
        <f t="shared" si="7"/>
        <v>85</v>
      </c>
      <c r="F35" s="280">
        <f t="shared" si="8"/>
        <v>0</v>
      </c>
      <c r="G35" s="280">
        <f t="shared" si="9"/>
        <v>1</v>
      </c>
      <c r="H35" s="280">
        <f t="shared" si="10"/>
        <v>35</v>
      </c>
      <c r="I35" s="280">
        <f t="shared" si="11"/>
        <v>26</v>
      </c>
      <c r="J35" s="280">
        <f t="shared" si="12"/>
        <v>6</v>
      </c>
      <c r="K35" s="280">
        <f t="shared" si="13"/>
        <v>0</v>
      </c>
      <c r="L35" s="280">
        <f t="shared" si="14"/>
        <v>7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605</v>
      </c>
      <c r="AL35" s="285" t="s">
        <v>605</v>
      </c>
      <c r="AM35" s="280">
        <v>0</v>
      </c>
      <c r="AN35" s="286" t="s">
        <v>605</v>
      </c>
      <c r="AO35" s="280">
        <v>0</v>
      </c>
      <c r="AP35" s="285" t="s">
        <v>605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605</v>
      </c>
      <c r="BE35" s="285" t="s">
        <v>605</v>
      </c>
      <c r="BF35" s="285" t="s">
        <v>605</v>
      </c>
      <c r="BG35" s="285" t="s">
        <v>605</v>
      </c>
      <c r="BH35" s="285" t="s">
        <v>605</v>
      </c>
      <c r="BI35" s="285" t="s">
        <v>605</v>
      </c>
      <c r="BJ35" s="285" t="s">
        <v>605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605</v>
      </c>
      <c r="BY35" s="285" t="s">
        <v>605</v>
      </c>
      <c r="BZ35" s="285" t="s">
        <v>605</v>
      </c>
      <c r="CA35" s="285" t="s">
        <v>605</v>
      </c>
      <c r="CB35" s="285" t="s">
        <v>605</v>
      </c>
      <c r="CC35" s="285" t="s">
        <v>605</v>
      </c>
      <c r="CD35" s="285" t="s">
        <v>605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605</v>
      </c>
      <c r="CS35" s="285" t="s">
        <v>605</v>
      </c>
      <c r="CT35" s="285" t="s">
        <v>605</v>
      </c>
      <c r="CU35" s="285" t="s">
        <v>605</v>
      </c>
      <c r="CV35" s="285" t="s">
        <v>605</v>
      </c>
      <c r="CW35" s="285" t="s">
        <v>605</v>
      </c>
      <c r="CX35" s="285" t="s">
        <v>605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605</v>
      </c>
      <c r="DM35" s="285" t="s">
        <v>605</v>
      </c>
      <c r="DN35" s="280">
        <v>0</v>
      </c>
      <c r="DO35" s="285" t="s">
        <v>605</v>
      </c>
      <c r="DP35" s="285" t="s">
        <v>605</v>
      </c>
      <c r="DQ35" s="285" t="s">
        <v>605</v>
      </c>
      <c r="DR35" s="285" t="s">
        <v>605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605</v>
      </c>
      <c r="EG35" s="280">
        <v>0</v>
      </c>
      <c r="EH35" s="280">
        <v>0</v>
      </c>
      <c r="EI35" s="285" t="s">
        <v>605</v>
      </c>
      <c r="EJ35" s="285" t="s">
        <v>605</v>
      </c>
      <c r="EK35" s="285" t="s">
        <v>605</v>
      </c>
      <c r="EL35" s="280">
        <v>0</v>
      </c>
      <c r="EM35" s="280">
        <v>0</v>
      </c>
      <c r="EN35" s="280">
        <f t="shared" si="32"/>
        <v>160</v>
      </c>
      <c r="EO35" s="280">
        <v>85</v>
      </c>
      <c r="EP35" s="280">
        <v>0</v>
      </c>
      <c r="EQ35" s="280">
        <v>1</v>
      </c>
      <c r="ER35" s="280">
        <v>35</v>
      </c>
      <c r="ES35" s="280">
        <v>26</v>
      </c>
      <c r="ET35" s="280">
        <v>6</v>
      </c>
      <c r="EU35" s="280">
        <v>0</v>
      </c>
      <c r="EV35" s="280">
        <v>7</v>
      </c>
      <c r="EW35" s="280">
        <v>0</v>
      </c>
      <c r="EX35" s="280">
        <v>0</v>
      </c>
      <c r="EY35" s="284">
        <v>0</v>
      </c>
      <c r="EZ35" s="285" t="s">
        <v>605</v>
      </c>
      <c r="FA35" s="285" t="s">
        <v>605</v>
      </c>
      <c r="FB35" s="286" t="s">
        <v>605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607</v>
      </c>
      <c r="B7" s="278" t="s">
        <v>609</v>
      </c>
      <c r="C7" s="279" t="s">
        <v>608</v>
      </c>
      <c r="D7" s="280">
        <f aca="true" t="shared" si="0" ref="D7:AI7">SUM(D8:D35)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SUM(CV8:CV35)</f>
        <v>0</v>
      </c>
      <c r="CW7" s="280">
        <f>SUM(CW8:CW35)</f>
        <v>0</v>
      </c>
      <c r="CX7" s="280">
        <f>SUM(CX8:CX35)</f>
        <v>0</v>
      </c>
      <c r="CY7" s="280">
        <f>SUM(CY8:CY35)</f>
        <v>0</v>
      </c>
    </row>
    <row r="8" spans="1:103" ht="12" customHeight="1">
      <c r="A8" s="287" t="s">
        <v>195</v>
      </c>
      <c r="B8" s="278" t="s">
        <v>549</v>
      </c>
      <c r="C8" s="287" t="s">
        <v>577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195</v>
      </c>
      <c r="B9" s="278" t="s">
        <v>550</v>
      </c>
      <c r="C9" s="287" t="s">
        <v>578</v>
      </c>
      <c r="D9" s="280">
        <f aca="true" t="shared" si="4" ref="D9:D35">SUM(E9,F9,N9,O9)</f>
        <v>0</v>
      </c>
      <c r="E9" s="280">
        <f aca="true" t="shared" si="5" ref="E9:E35">X9</f>
        <v>0</v>
      </c>
      <c r="F9" s="280">
        <f aca="true" t="shared" si="6" ref="F9:F35">SUM(G9:M9)</f>
        <v>0</v>
      </c>
      <c r="G9" s="280">
        <f aca="true" t="shared" si="7" ref="G9:G35">AF9</f>
        <v>0</v>
      </c>
      <c r="H9" s="280">
        <f aca="true" t="shared" si="8" ref="H9:H35">AN9</f>
        <v>0</v>
      </c>
      <c r="I9" s="280">
        <f aca="true" t="shared" si="9" ref="I9:I35">AV9</f>
        <v>0</v>
      </c>
      <c r="J9" s="280">
        <f aca="true" t="shared" si="10" ref="J9:J35">BD9</f>
        <v>0</v>
      </c>
      <c r="K9" s="280">
        <f aca="true" t="shared" si="11" ref="K9:K35">BL9</f>
        <v>0</v>
      </c>
      <c r="L9" s="280">
        <f aca="true" t="shared" si="12" ref="L9:L35">BT9</f>
        <v>0</v>
      </c>
      <c r="M9" s="280">
        <f aca="true" t="shared" si="13" ref="M9:M35">CB9</f>
        <v>0</v>
      </c>
      <c r="N9" s="280">
        <f aca="true" t="shared" si="14" ref="N9:N35">CJ9</f>
        <v>0</v>
      </c>
      <c r="O9" s="280">
        <f aca="true" t="shared" si="15" ref="O9:O35">CR9</f>
        <v>0</v>
      </c>
      <c r="P9" s="280">
        <f aca="true" t="shared" si="16" ref="P9:P35">SUM(Q9:W9)</f>
        <v>0</v>
      </c>
      <c r="Q9" s="280">
        <f aca="true" t="shared" si="17" ref="Q9:Q35">SUM(Y9,AG9,AO9,AW9,BE9,BM9,BU9,CC9,CK9,CS9)</f>
        <v>0</v>
      </c>
      <c r="R9" s="280">
        <f aca="true" t="shared" si="18" ref="R9:R35">SUM(Z9,AH9,AP9,AX9,BF9,BN9,BV9,CD9,CL9,CT9)</f>
        <v>0</v>
      </c>
      <c r="S9" s="280">
        <f aca="true" t="shared" si="19" ref="S9:S35">SUM(AA9,AI9,AQ9,AY9,BG9,BO9,BW9,CE9,CM9,CU9)</f>
        <v>0</v>
      </c>
      <c r="T9" s="280">
        <f aca="true" t="shared" si="20" ref="T9:T35">SUM(AB9,AJ9,AR9,AZ9,BH9,BP9,BX9,CF9,CN9,CV9)</f>
        <v>0</v>
      </c>
      <c r="U9" s="280">
        <f aca="true" t="shared" si="21" ref="U9:U35">SUM(AC9,AK9,AS9,BA9,BI9,BQ9,BY9,CG9,CO9,CW9)</f>
        <v>0</v>
      </c>
      <c r="V9" s="280">
        <f aca="true" t="shared" si="22" ref="V9:V35">SUM(AD9,AL9,AT9,BB9,BJ9,BR9,BZ9,CH9,CP9,CX9)</f>
        <v>0</v>
      </c>
      <c r="W9" s="280">
        <f aca="true" t="shared" si="23" ref="W9:W35">SUM(AE9,AM9,AU9,BC9,BK9,BS9,CA9,CI9,CQ9,CY9)</f>
        <v>0</v>
      </c>
      <c r="X9" s="280">
        <f aca="true" t="shared" si="24" ref="X9:X35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5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5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5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5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5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5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5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5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5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195</v>
      </c>
      <c r="B10" s="278" t="s">
        <v>551</v>
      </c>
      <c r="C10" s="287" t="s">
        <v>579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195</v>
      </c>
      <c r="B11" s="278" t="s">
        <v>552</v>
      </c>
      <c r="C11" s="287" t="s">
        <v>580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195</v>
      </c>
      <c r="B12" s="278" t="s">
        <v>553</v>
      </c>
      <c r="C12" s="287" t="s">
        <v>581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195</v>
      </c>
      <c r="B13" s="278" t="s">
        <v>554</v>
      </c>
      <c r="C13" s="287" t="s">
        <v>582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195</v>
      </c>
      <c r="B14" s="278" t="s">
        <v>555</v>
      </c>
      <c r="C14" s="287" t="s">
        <v>583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195</v>
      </c>
      <c r="B15" s="278" t="s">
        <v>556</v>
      </c>
      <c r="C15" s="287" t="s">
        <v>584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195</v>
      </c>
      <c r="B16" s="278" t="s">
        <v>557</v>
      </c>
      <c r="C16" s="287" t="s">
        <v>585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195</v>
      </c>
      <c r="B17" s="278" t="s">
        <v>558</v>
      </c>
      <c r="C17" s="287" t="s">
        <v>586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195</v>
      </c>
      <c r="B18" s="278" t="s">
        <v>559</v>
      </c>
      <c r="C18" s="287" t="s">
        <v>587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195</v>
      </c>
      <c r="B19" s="278" t="s">
        <v>560</v>
      </c>
      <c r="C19" s="287" t="s">
        <v>588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195</v>
      </c>
      <c r="B20" s="278" t="s">
        <v>561</v>
      </c>
      <c r="C20" s="287" t="s">
        <v>589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195</v>
      </c>
      <c r="B21" s="278" t="s">
        <v>562</v>
      </c>
      <c r="C21" s="287" t="s">
        <v>590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195</v>
      </c>
      <c r="B22" s="278" t="s">
        <v>563</v>
      </c>
      <c r="C22" s="287" t="s">
        <v>591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195</v>
      </c>
      <c r="B23" s="278" t="s">
        <v>564</v>
      </c>
      <c r="C23" s="287" t="s">
        <v>592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195</v>
      </c>
      <c r="B24" s="278" t="s">
        <v>565</v>
      </c>
      <c r="C24" s="287" t="s">
        <v>593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195</v>
      </c>
      <c r="B25" s="278" t="s">
        <v>566</v>
      </c>
      <c r="C25" s="287" t="s">
        <v>594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195</v>
      </c>
      <c r="B26" s="278" t="s">
        <v>567</v>
      </c>
      <c r="C26" s="287" t="s">
        <v>595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195</v>
      </c>
      <c r="B27" s="278" t="s">
        <v>568</v>
      </c>
      <c r="C27" s="287" t="s">
        <v>596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195</v>
      </c>
      <c r="B28" s="278" t="s">
        <v>569</v>
      </c>
      <c r="C28" s="287" t="s">
        <v>597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195</v>
      </c>
      <c r="B29" s="278" t="s">
        <v>570</v>
      </c>
      <c r="C29" s="287" t="s">
        <v>598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195</v>
      </c>
      <c r="B30" s="278" t="s">
        <v>571</v>
      </c>
      <c r="C30" s="287" t="s">
        <v>599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195</v>
      </c>
      <c r="B31" s="278" t="s">
        <v>572</v>
      </c>
      <c r="C31" s="287" t="s">
        <v>600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195</v>
      </c>
      <c r="B32" s="278" t="s">
        <v>573</v>
      </c>
      <c r="C32" s="287" t="s">
        <v>601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195</v>
      </c>
      <c r="B33" s="278" t="s">
        <v>574</v>
      </c>
      <c r="C33" s="287" t="s">
        <v>602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195</v>
      </c>
      <c r="B34" s="278" t="s">
        <v>575</v>
      </c>
      <c r="C34" s="287" t="s">
        <v>603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195</v>
      </c>
      <c r="B35" s="278" t="s">
        <v>576</v>
      </c>
      <c r="C35" s="287" t="s">
        <v>604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610</v>
      </c>
      <c r="E2" s="65" t="s">
        <v>441</v>
      </c>
      <c r="F2" s="65"/>
      <c r="N2" s="26" t="str">
        <f>LEFT(D2,2)</f>
        <v>45</v>
      </c>
      <c r="O2" s="26" t="str">
        <f>IF(N2&gt;0,VLOOKUP(N2,$AD$6:$AE$52,2,FALSE),"-")</f>
        <v>宮崎県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1161175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1161175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22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301342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22</v>
      </c>
      <c r="Z7" s="63"/>
      <c r="AA7" s="63" t="str">
        <f>'ごみ処理概要'!B7</f>
        <v>45000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1161197</v>
      </c>
      <c r="F8" s="87"/>
      <c r="H8" s="366"/>
      <c r="I8" s="368"/>
      <c r="J8" s="377" t="s">
        <v>81</v>
      </c>
      <c r="K8" s="69" t="s">
        <v>82</v>
      </c>
      <c r="L8" s="162">
        <f t="shared" si="1"/>
        <v>3739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3984</v>
      </c>
      <c r="Z8" s="63"/>
      <c r="AA8" s="63" t="str">
        <f>'ごみ処理概要'!B8</f>
        <v>45201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3984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4</v>
      </c>
      <c r="Z9" s="63"/>
      <c r="AA9" s="63" t="str">
        <f>'ごみ処理概要'!B9</f>
        <v>45202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192077</v>
      </c>
      <c r="Z10" s="63"/>
      <c r="AA10" s="63" t="str">
        <f>'ごみ処理概要'!B10</f>
        <v>45203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14541</v>
      </c>
      <c r="Z11" s="63"/>
      <c r="AA11" s="63" t="str">
        <f>'ごみ処理概要'!B11</f>
        <v>45204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4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56033.6</v>
      </c>
      <c r="Z12" s="63"/>
      <c r="AA12" s="63" t="str">
        <f>'ごみ処理概要'!B12</f>
        <v>45205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192077</v>
      </c>
      <c r="F13" s="68">
        <f t="shared" si="3"/>
        <v>90032</v>
      </c>
      <c r="H13" s="366"/>
      <c r="I13" s="368"/>
      <c r="J13" s="378"/>
      <c r="K13" s="73" t="s">
        <v>92</v>
      </c>
      <c r="L13" s="68">
        <f t="shared" si="1"/>
        <v>3563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76</v>
      </c>
      <c r="Z13" s="63"/>
      <c r="AA13" s="63" t="str">
        <f>'ごみ処理概要'!B13</f>
        <v>45206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14541</v>
      </c>
      <c r="F14" s="68">
        <f t="shared" si="3"/>
        <v>3452</v>
      </c>
      <c r="H14" s="366"/>
      <c r="I14" s="368"/>
      <c r="J14" s="379"/>
      <c r="K14" s="74" t="s">
        <v>94</v>
      </c>
      <c r="L14" s="163">
        <f t="shared" si="1"/>
        <v>12968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1272</v>
      </c>
      <c r="Z14" s="63"/>
      <c r="AA14" s="63" t="str">
        <f>'ごみ処理概要'!B14</f>
        <v>45207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56033.6</v>
      </c>
      <c r="F15" s="68">
        <f t="shared" si="3"/>
        <v>15850.4</v>
      </c>
      <c r="H15" s="366"/>
      <c r="I15" s="37"/>
      <c r="J15" s="38" t="s">
        <v>96</v>
      </c>
      <c r="K15" s="39"/>
      <c r="L15" s="180">
        <f>SUM(L7:L14)</f>
        <v>321612</v>
      </c>
      <c r="M15" s="181" t="s">
        <v>79</v>
      </c>
      <c r="N15" s="182">
        <f>Y59</f>
        <v>35862</v>
      </c>
      <c r="O15" s="183">
        <f>Y67</f>
        <v>4205</v>
      </c>
      <c r="V15" s="63" t="s">
        <v>98</v>
      </c>
      <c r="W15" s="258" t="s">
        <v>126</v>
      </c>
      <c r="X15" s="259" t="s">
        <v>452</v>
      </c>
      <c r="Y15" s="63">
        <f ca="1" t="shared" si="0"/>
        <v>50067</v>
      </c>
      <c r="Z15" s="63"/>
      <c r="AA15" s="63" t="str">
        <f>'ごみ処理概要'!B15</f>
        <v>45208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76</v>
      </c>
      <c r="F16" s="68">
        <f t="shared" si="3"/>
        <v>37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10159</v>
      </c>
      <c r="M16" s="185">
        <f aca="true" t="shared" si="5" ref="M16:M22">L8</f>
        <v>3739</v>
      </c>
      <c r="N16" s="186">
        <f>Y60</f>
        <v>2909</v>
      </c>
      <c r="O16" s="187">
        <f aca="true" t="shared" si="6" ref="O16:O21">Y68</f>
        <v>1312</v>
      </c>
      <c r="V16" s="63" t="s">
        <v>104</v>
      </c>
      <c r="W16" s="258" t="s">
        <v>125</v>
      </c>
      <c r="X16" s="259" t="s">
        <v>453</v>
      </c>
      <c r="Y16" s="63">
        <f ca="1" t="shared" si="0"/>
        <v>3523</v>
      </c>
      <c r="Z16" s="63"/>
      <c r="AA16" s="63" t="str">
        <f>'ごみ処理概要'!B16</f>
        <v>45209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1272</v>
      </c>
      <c r="F17" s="68">
        <f t="shared" si="3"/>
        <v>379</v>
      </c>
      <c r="H17" s="366"/>
      <c r="I17" s="368"/>
      <c r="J17" s="43" t="s">
        <v>83</v>
      </c>
      <c r="K17" s="44"/>
      <c r="L17" s="68">
        <f t="shared" si="4"/>
        <v>4842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570</v>
      </c>
      <c r="V17" s="63" t="s">
        <v>300</v>
      </c>
      <c r="W17" s="258" t="s">
        <v>126</v>
      </c>
      <c r="X17" s="259" t="s">
        <v>454</v>
      </c>
      <c r="Y17" s="63">
        <f ca="1" t="shared" si="0"/>
        <v>4</v>
      </c>
      <c r="Z17" s="63"/>
      <c r="AA17" s="63" t="str">
        <f>'ごみ処理概要'!B17</f>
        <v>45301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264003.6</v>
      </c>
      <c r="F18" s="164">
        <f>SUM(F12:F17)</f>
        <v>109750.4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192077</v>
      </c>
      <c r="Z18" s="63"/>
      <c r="AA18" s="63" t="str">
        <f>'ごみ処理概要'!B18</f>
        <v>45341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4131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14541</v>
      </c>
      <c r="Z19" s="63"/>
      <c r="AA19" s="63" t="str">
        <f>'ごみ処理概要'!B19</f>
        <v>45361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9618</v>
      </c>
      <c r="F20" s="68">
        <f t="shared" si="9"/>
        <v>16135</v>
      </c>
      <c r="H20" s="366"/>
      <c r="I20" s="368"/>
      <c r="J20" s="43" t="s">
        <v>90</v>
      </c>
      <c r="K20" s="44"/>
      <c r="L20" s="68">
        <f t="shared" si="4"/>
        <v>0</v>
      </c>
      <c r="M20" s="188">
        <f t="shared" si="5"/>
        <v>0</v>
      </c>
      <c r="N20" s="189">
        <f t="shared" si="7"/>
        <v>0</v>
      </c>
      <c r="O20" s="190">
        <f t="shared" si="6"/>
        <v>0</v>
      </c>
      <c r="V20" s="63" t="s">
        <v>303</v>
      </c>
      <c r="W20" s="258" t="s">
        <v>126</v>
      </c>
      <c r="X20" s="259" t="s">
        <v>457</v>
      </c>
      <c r="Y20" s="63">
        <f ca="1" t="shared" si="0"/>
        <v>56033.6</v>
      </c>
      <c r="Z20" s="63"/>
      <c r="AA20" s="63" t="str">
        <f>'ごみ処理概要'!B20</f>
        <v>45362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5327</v>
      </c>
      <c r="F21" s="68">
        <f t="shared" si="9"/>
        <v>5539</v>
      </c>
      <c r="H21" s="366"/>
      <c r="I21" s="368"/>
      <c r="J21" s="43" t="s">
        <v>92</v>
      </c>
      <c r="K21" s="44"/>
      <c r="L21" s="68">
        <f t="shared" si="4"/>
        <v>49091</v>
      </c>
      <c r="M21" s="188">
        <f t="shared" si="5"/>
        <v>3563</v>
      </c>
      <c r="N21" s="189">
        <f t="shared" si="7"/>
        <v>11844</v>
      </c>
      <c r="O21" s="190">
        <f t="shared" si="6"/>
        <v>25193</v>
      </c>
      <c r="V21" s="63" t="s">
        <v>304</v>
      </c>
      <c r="W21" s="258" t="s">
        <v>126</v>
      </c>
      <c r="X21" s="259" t="s">
        <v>458</v>
      </c>
      <c r="Y21" s="63">
        <f ca="1" t="shared" si="0"/>
        <v>76</v>
      </c>
      <c r="Z21" s="63"/>
      <c r="AA21" s="63" t="str">
        <f>'ごみ処理概要'!B21</f>
        <v>45382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1987</v>
      </c>
      <c r="F22" s="68">
        <f t="shared" si="9"/>
        <v>2774</v>
      </c>
      <c r="H22" s="366"/>
      <c r="I22" s="368"/>
      <c r="J22" s="46" t="s">
        <v>94</v>
      </c>
      <c r="K22" s="47"/>
      <c r="L22" s="163">
        <f t="shared" si="4"/>
        <v>13773</v>
      </c>
      <c r="M22" s="191">
        <f t="shared" si="5"/>
        <v>12968</v>
      </c>
      <c r="N22" s="192">
        <f t="shared" si="7"/>
        <v>628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1272</v>
      </c>
      <c r="Z22" s="63"/>
      <c r="AA22" s="63" t="str">
        <f>'ごみ処理概要'!B22</f>
        <v>45383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111</v>
      </c>
      <c r="F23" s="68">
        <f t="shared" si="9"/>
        <v>4</v>
      </c>
      <c r="H23" s="366"/>
      <c r="I23" s="37"/>
      <c r="J23" s="48" t="s">
        <v>96</v>
      </c>
      <c r="K23" s="49"/>
      <c r="L23" s="193">
        <f>SUM(L16:L22)</f>
        <v>77865</v>
      </c>
      <c r="M23" s="194">
        <f>SUM(M16:M22)</f>
        <v>20270</v>
      </c>
      <c r="N23" s="195">
        <f>SUM(N16:N22)</f>
        <v>15381</v>
      </c>
      <c r="O23" s="196">
        <f>SUM(O16:O21)</f>
        <v>27075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45401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3274</v>
      </c>
      <c r="F24" s="68">
        <f t="shared" si="9"/>
        <v>1167</v>
      </c>
      <c r="H24" s="50"/>
      <c r="I24" s="51" t="s">
        <v>264</v>
      </c>
      <c r="J24" s="48"/>
      <c r="K24" s="48"/>
      <c r="L24" s="167">
        <f>SUM(L7,L23)</f>
        <v>379207</v>
      </c>
      <c r="M24" s="197">
        <f>M23</f>
        <v>20270</v>
      </c>
      <c r="N24" s="198">
        <f>SUM(N15,N23)</f>
        <v>51243</v>
      </c>
      <c r="O24" s="199">
        <f>SUM(O15,O23)</f>
        <v>31280</v>
      </c>
      <c r="V24" s="63" t="s">
        <v>313</v>
      </c>
      <c r="W24" s="258" t="s">
        <v>126</v>
      </c>
      <c r="X24" s="259" t="s">
        <v>461</v>
      </c>
      <c r="Y24" s="63">
        <f ca="1" t="shared" si="10"/>
        <v>9618</v>
      </c>
      <c r="Z24" s="63"/>
      <c r="AA24" s="63" t="str">
        <f>'ごみ処理概要'!B24</f>
        <v>45402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20317</v>
      </c>
      <c r="F25" s="68">
        <f>SUM(F19:F24)</f>
        <v>29750</v>
      </c>
      <c r="H25" s="52" t="s">
        <v>101</v>
      </c>
      <c r="I25" s="53"/>
      <c r="J25" s="53"/>
      <c r="K25" s="54"/>
      <c r="L25" s="184">
        <f>Y57</f>
        <v>43575</v>
      </c>
      <c r="M25" s="200" t="s">
        <v>79</v>
      </c>
      <c r="N25" s="201" t="s">
        <v>79</v>
      </c>
      <c r="O25" s="187">
        <f>L25</f>
        <v>43575</v>
      </c>
      <c r="V25" s="63" t="s">
        <v>314</v>
      </c>
      <c r="W25" s="258" t="s">
        <v>126</v>
      </c>
      <c r="X25" s="259" t="s">
        <v>462</v>
      </c>
      <c r="Y25" s="63">
        <f ca="1" t="shared" si="10"/>
        <v>5327</v>
      </c>
      <c r="Z25" s="63"/>
      <c r="AA25" s="63" t="str">
        <f>'ごみ処理概要'!B25</f>
        <v>45403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284320.6</v>
      </c>
      <c r="F26" s="163">
        <f>F18+F25</f>
        <v>139500.4</v>
      </c>
      <c r="H26" s="55" t="s">
        <v>102</v>
      </c>
      <c r="I26" s="56"/>
      <c r="J26" s="56"/>
      <c r="K26" s="57"/>
      <c r="L26" s="164">
        <f>Y58</f>
        <v>3311</v>
      </c>
      <c r="M26" s="202" t="s">
        <v>79</v>
      </c>
      <c r="N26" s="203">
        <f>L26</f>
        <v>3311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1987</v>
      </c>
      <c r="Z26" s="63"/>
      <c r="AA26" s="63" t="str">
        <f>'ごみ処理概要'!B26</f>
        <v>45404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426093</v>
      </c>
      <c r="M27" s="206">
        <f>SUM(M24:M26)</f>
        <v>20270</v>
      </c>
      <c r="N27" s="207">
        <f>SUM(N24:N26)</f>
        <v>54554</v>
      </c>
      <c r="O27" s="208">
        <f>SUM(O24:O26)</f>
        <v>74855</v>
      </c>
      <c r="V27" s="63" t="s">
        <v>316</v>
      </c>
      <c r="W27" s="258" t="s">
        <v>126</v>
      </c>
      <c r="X27" s="259" t="s">
        <v>464</v>
      </c>
      <c r="Y27" s="63">
        <f ca="1" t="shared" si="10"/>
        <v>111</v>
      </c>
      <c r="Z27" s="63"/>
      <c r="AA27" s="63" t="str">
        <f>'ごみ処理概要'!B27</f>
        <v>45405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3274</v>
      </c>
      <c r="Z28" s="63"/>
      <c r="AA28" s="63" t="str">
        <f>'ごみ処理概要'!B28</f>
        <v>45406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284320.6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45421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139500.4</v>
      </c>
      <c r="F30" s="97"/>
      <c r="L30" s="99" t="s">
        <v>327</v>
      </c>
      <c r="M30" s="189">
        <f aca="true" t="shared" si="12" ref="M30:M38">Y74</f>
        <v>37533</v>
      </c>
      <c r="N30" s="189">
        <f>Y92</f>
        <v>4917</v>
      </c>
      <c r="O30" s="190">
        <f aca="true" t="shared" si="13" ref="O30:O38">Y111</f>
        <v>2858</v>
      </c>
      <c r="V30" s="63" t="s">
        <v>307</v>
      </c>
      <c r="W30" s="258" t="s">
        <v>126</v>
      </c>
      <c r="X30" s="259" t="s">
        <v>467</v>
      </c>
      <c r="Y30" s="63">
        <f ca="1" t="shared" si="11"/>
        <v>90032</v>
      </c>
      <c r="Z30" s="63"/>
      <c r="AA30" s="63" t="str">
        <f>'ごみ処理概要'!B30</f>
        <v>45429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3523</v>
      </c>
      <c r="F31" s="97"/>
      <c r="L31" s="99" t="s">
        <v>210</v>
      </c>
      <c r="M31" s="189">
        <f t="shared" si="12"/>
        <v>15</v>
      </c>
      <c r="N31" s="189">
        <f aca="true" t="shared" si="14" ref="N31:N44">Y93</f>
        <v>7</v>
      </c>
      <c r="O31" s="190">
        <f t="shared" si="13"/>
        <v>1</v>
      </c>
      <c r="V31" s="63" t="s">
        <v>308</v>
      </c>
      <c r="W31" s="258" t="s">
        <v>126</v>
      </c>
      <c r="X31" s="259" t="s">
        <v>468</v>
      </c>
      <c r="Y31" s="63">
        <f ca="1" t="shared" si="11"/>
        <v>3452</v>
      </c>
      <c r="Z31" s="63"/>
      <c r="AA31" s="63" t="str">
        <f>'ごみ処理概要'!B31</f>
        <v>45430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427344</v>
      </c>
      <c r="F32" s="97"/>
      <c r="L32" s="99" t="s">
        <v>211</v>
      </c>
      <c r="M32" s="189">
        <f t="shared" si="12"/>
        <v>86</v>
      </c>
      <c r="N32" s="189">
        <f t="shared" si="14"/>
        <v>19</v>
      </c>
      <c r="O32" s="190">
        <f t="shared" si="13"/>
        <v>12</v>
      </c>
      <c r="V32" s="63" t="s">
        <v>309</v>
      </c>
      <c r="W32" s="258" t="s">
        <v>126</v>
      </c>
      <c r="X32" s="259" t="s">
        <v>469</v>
      </c>
      <c r="Y32" s="63">
        <f ca="1" t="shared" si="11"/>
        <v>15850.4</v>
      </c>
      <c r="Z32" s="63"/>
      <c r="AA32" s="63" t="str">
        <f>'ごみ処理概要'!B32</f>
        <v>45431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1518</v>
      </c>
      <c r="N33" s="189">
        <f t="shared" si="14"/>
        <v>8615</v>
      </c>
      <c r="O33" s="190">
        <f t="shared" si="13"/>
        <v>105</v>
      </c>
      <c r="V33" s="63" t="s">
        <v>310</v>
      </c>
      <c r="W33" s="258" t="s">
        <v>126</v>
      </c>
      <c r="X33" s="259" t="s">
        <v>470</v>
      </c>
      <c r="Y33" s="63">
        <f ca="1" t="shared" si="11"/>
        <v>37</v>
      </c>
      <c r="Z33" s="63"/>
      <c r="AA33" s="63" t="str">
        <f>'ごみ処理概要'!B33</f>
        <v>45441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610</v>
      </c>
      <c r="N34" s="189">
        <f t="shared" si="14"/>
        <v>4795</v>
      </c>
      <c r="O34" s="190">
        <f t="shared" si="13"/>
        <v>460</v>
      </c>
      <c r="V34" s="63" t="s">
        <v>311</v>
      </c>
      <c r="W34" s="258" t="s">
        <v>126</v>
      </c>
      <c r="X34" s="259" t="s">
        <v>471</v>
      </c>
      <c r="Y34" s="63">
        <f ca="1" t="shared" si="11"/>
        <v>379</v>
      </c>
      <c r="Z34" s="63"/>
      <c r="AA34" s="63" t="str">
        <f>'ごみ処理概要'!B34</f>
        <v>45442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311</v>
      </c>
      <c r="N35" s="189">
        <f t="shared" si="14"/>
        <v>2315</v>
      </c>
      <c r="O35" s="190">
        <f t="shared" si="13"/>
        <v>81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4131</v>
      </c>
      <c r="Z35" s="63"/>
      <c r="AA35" s="63" t="str">
        <f>'ごみ処理概要'!B35</f>
        <v>45443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収集ごみ（混合ごみ＋可燃ごみ＋不燃ごみ＋資源ごみ＋粗大ごみ＋その他）＝373,754t/年</v>
      </c>
      <c r="L36" s="99" t="s">
        <v>214</v>
      </c>
      <c r="M36" s="189">
        <f t="shared" si="12"/>
        <v>17</v>
      </c>
      <c r="N36" s="189">
        <f t="shared" si="14"/>
        <v>235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16135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計画収集量（収集ごみ＋直接搬入ごみ）＝423,821t/年</v>
      </c>
      <c r="L37" s="99" t="s">
        <v>328</v>
      </c>
      <c r="M37" s="189">
        <f t="shared" si="12"/>
        <v>0</v>
      </c>
      <c r="N37" s="189">
        <f t="shared" si="14"/>
        <v>5825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5539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ごみ総排出量（計画収集量＋集団回収量）＝427,344t/年</v>
      </c>
      <c r="L38" s="99" t="s">
        <v>216</v>
      </c>
      <c r="M38" s="189">
        <f t="shared" si="12"/>
        <v>2030</v>
      </c>
      <c r="N38" s="189">
        <f t="shared" si="14"/>
        <v>220</v>
      </c>
      <c r="O38" s="190">
        <f t="shared" si="13"/>
        <v>1</v>
      </c>
      <c r="V38" s="63" t="s">
        <v>321</v>
      </c>
      <c r="W38" s="258" t="s">
        <v>126</v>
      </c>
      <c r="X38" s="259" t="s">
        <v>475</v>
      </c>
      <c r="Y38" s="63">
        <f ca="1" t="shared" si="15"/>
        <v>2774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ごみ処理量（直接最終処分量＋直接焼却量＋焼却以外の中間処理量＋直接資源化量）＝426,093t/年</v>
      </c>
      <c r="L39" s="99" t="s">
        <v>217</v>
      </c>
      <c r="M39" s="189"/>
      <c r="N39" s="189">
        <f t="shared" si="14"/>
        <v>269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4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１人１日あたりごみ排出量（ごみ総排出量/総人口）＝1,008g/人日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1167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リサイクル率（[資源化量合計＋集団回収量]/[ごみ処理量＋集団回収量]）＝18.24％</v>
      </c>
      <c r="L41" s="99" t="s">
        <v>219</v>
      </c>
      <c r="M41" s="189"/>
      <c r="N41" s="189">
        <f t="shared" si="14"/>
        <v>54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中間処理による減量化量（施設処理量-施設処理後資源化量-施設処理後残渣処分量）＝296,684t/年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301342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3739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2978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1455</v>
      </c>
      <c r="N48" s="189">
        <f>Y110</f>
        <v>1031</v>
      </c>
      <c r="O48" s="209">
        <f>Y128</f>
        <v>5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3563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43575</v>
      </c>
      <c r="N49" s="198">
        <f>SUM(N30:N48)</f>
        <v>31280</v>
      </c>
      <c r="O49" s="199">
        <f>SUM(O30:O48)</f>
        <v>3523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12968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10159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4842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0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49091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13773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43575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3311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35862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2909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11844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628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4205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1312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570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25193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37533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15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86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1518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610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311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17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2030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1455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4917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7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19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8615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4795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2315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235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5825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220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269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54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2978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1031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2858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12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105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460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81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5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252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3311</v>
      </c>
      <c r="H5" s="108"/>
      <c r="I5" s="109"/>
      <c r="L5" s="109"/>
      <c r="M5" s="109"/>
      <c r="O5" s="113" t="s">
        <v>338</v>
      </c>
      <c r="P5" s="114">
        <f>'ごみ集計結果'!N27</f>
        <v>54554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35862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301342</v>
      </c>
      <c r="H8" s="113" t="s">
        <v>341</v>
      </c>
      <c r="I8" s="114">
        <f>'ごみ集計結果'!L15</f>
        <v>321612</v>
      </c>
      <c r="K8" s="120" t="s">
        <v>110</v>
      </c>
      <c r="L8" s="121" t="s">
        <v>342</v>
      </c>
      <c r="M8" s="122">
        <f>'ごみ集計結果'!O15</f>
        <v>4205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4</v>
      </c>
      <c r="F10" s="115"/>
      <c r="H10" s="108"/>
      <c r="K10" s="126" t="s">
        <v>111</v>
      </c>
      <c r="L10" s="127" t="s">
        <v>343</v>
      </c>
      <c r="M10" s="125">
        <f>'ごみ集計結果'!M23</f>
        <v>20270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15381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282109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3739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10159</v>
      </c>
      <c r="K13" s="129" t="s">
        <v>112</v>
      </c>
      <c r="L13" s="130" t="s">
        <v>346</v>
      </c>
      <c r="M13" s="131">
        <f>'ごみ集計結果'!N16</f>
        <v>2909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17993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1312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71884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3563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49091</v>
      </c>
      <c r="K17" s="129" t="s">
        <v>112</v>
      </c>
      <c r="L17" s="130" t="s">
        <v>369</v>
      </c>
      <c r="M17" s="131">
        <f>'ごみ集計結果'!N21</f>
        <v>11844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113</v>
      </c>
      <c r="H18" s="108"/>
      <c r="I18" s="115"/>
      <c r="K18" s="132" t="s">
        <v>110</v>
      </c>
      <c r="L18" s="133" t="s">
        <v>370</v>
      </c>
      <c r="M18" s="114">
        <f>'ごみ集計結果'!O21</f>
        <v>25193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1651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77865</v>
      </c>
      <c r="H21" s="113" t="s">
        <v>349</v>
      </c>
      <c r="I21" s="114">
        <f>'ごみ集計結果'!L17</f>
        <v>4842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50067</v>
      </c>
      <c r="F22" s="115"/>
      <c r="K22" s="132" t="s">
        <v>110</v>
      </c>
      <c r="L22" s="133" t="s">
        <v>351</v>
      </c>
      <c r="M22" s="114">
        <f>'ごみ集計結果'!O17</f>
        <v>570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252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3523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0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12968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13773</v>
      </c>
      <c r="K37" s="132" t="s">
        <v>112</v>
      </c>
      <c r="L37" s="133" t="s">
        <v>366</v>
      </c>
      <c r="M37" s="122">
        <f>'ごみ集計結果'!N22</f>
        <v>628</v>
      </c>
      <c r="O37" s="394">
        <f>'ごみ集計結果'!O24</f>
        <v>31280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1161175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22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1161197</v>
      </c>
      <c r="E40" s="113" t="s">
        <v>371</v>
      </c>
      <c r="F40" s="114">
        <f>'ごみ集計結果'!L25</f>
        <v>43575</v>
      </c>
      <c r="H40" s="108"/>
      <c r="I40" s="109"/>
      <c r="L40" s="109"/>
      <c r="M40" s="109"/>
      <c r="O40" s="113"/>
      <c r="P40" s="114">
        <f>'ごみ集計結果'!O27</f>
        <v>74855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2010-04-14T07:54:58Z</dcterms:modified>
  <cp:category/>
  <cp:version/>
  <cp:contentType/>
  <cp:contentStatus/>
</cp:coreProperties>
</file>