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<sst xmlns="http://schemas.openxmlformats.org/spreadsheetml/2006/main" count="1873" uniqueCount="389">
  <si>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</si>
  <si>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</si>
  <si>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</si>
  <si>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</si>
  <si>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</si>
  <si>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</si>
  <si>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</si>
  <si>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</si>
  <si>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</si>
  <si>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</si>
  <si>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</si>
  <si>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</si>
  <si>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</si>
  <si>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</si>
  <si>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</si>
  <si>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</si>
  <si>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</si>
  <si>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</si>
  <si>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</si>
  <si>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</si>
  <si>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</si>
  <si>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</si>
  <si>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</si>
  <si>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</si>
  <si>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</si>
  <si>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</si>
  <si>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</si>
  <si>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</si>
  <si>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</si>
  <si>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</si>
  <si>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</si>
  <si>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</si>
  <si>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</si>
  <si>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</si>
  <si>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</si>
  <si>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</si>
  <si>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</si>
  <si>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</si>
  <si>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</si>
  <si>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</si>
  <si>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</si>
  <si>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</si>
  <si>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</si>
  <si>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</si>
  <si>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</si>
  <si>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</si>
  <si>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</si>
  <si>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</si>
  <si>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</si>
  <si>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</si>
  <si>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</si>
  <si>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</si>
  <si>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</si>
  <si>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</si>
  <si>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</si>
  <si>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</si>
  <si>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</si>
  <si>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</si>
  <si>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</si>
  <si>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</si>
  <si>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</si>
  <si>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</si>
  <si>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</si>
  <si>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</si>
  <si>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</si>
  <si>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</si>
  <si>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</si>
  <si>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</si>
  <si>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</si>
  <si>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</si>
  <si>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</si>
  <si>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</si>
  <si>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</si>
  <si>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</si>
  <si>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</si>
  <si>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</si>
  <si>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</si>
  <si>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</si>
  <si>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</si>
  <si>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</si>
  <si>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</si>
  <si>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</si>
  <si>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</si>
  <si>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</si>
  <si>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</si>
  <si>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</si>
  <si>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</si>
  <si>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</si>
  <si>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</si>
  <si>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</si>
  <si>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</si>
  <si>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</si>
  <si>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</si>
  <si>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</si>
  <si>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</si>
  <si>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</si>
  <si>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</si>
  <si>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</si>
  <si>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</si>
  <si>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</si>
  <si>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</si>
  <si>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</si>
  <si>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</si>
  <si>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</si>
  <si>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</si>
  <si>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</si>
  <si>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</si>
  <si>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</si>
  <si>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</si>
  <si>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</si>
  <si>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</si>
  <si>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</si>
  <si>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</si>
  <si>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</si>
  <si>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</si>
  <si>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</si>
  <si>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</si>
  <si>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</si>
  <si>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</si>
  <si>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</si>
  <si>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</si>
  <si>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</si>
  <si>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</si>
  <si>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</si>
  <si>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</si>
  <si>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</si>
  <si>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</si>
  <si>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</si>
  <si>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</si>
  <si>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</si>
  <si>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</si>
  <si>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</si>
  <si>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</si>
  <si>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</si>
  <si>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</si>
  <si>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</si>
  <si>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</si>
  <si>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</si>
  <si>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</si>
  <si>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</si>
  <si>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</si>
  <si>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</si>
  <si>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</si>
  <si>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</si>
  <si>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</si>
  <si>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</si>
  <si>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</si>
  <si>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</si>
  <si>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</si>
  <si>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</si>
  <si>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</si>
  <si>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</si>
  <si>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</si>
  <si>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</si>
  <si>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</si>
  <si>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</si>
  <si>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</si>
  <si>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</si>
  <si>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</si>
  <si>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</si>
  <si>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</si>
  <si>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</si>
  <si>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</si>
  <si>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</si>
  <si>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</si>
  <si>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</si>
  <si>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</si>
  <si>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</si>
  <si>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</si>
  <si>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</si>
  <si>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</si>
  <si>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</si>
  <si>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</si>
  <si>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</si>
  <si>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</si>
  <si>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</si>
  <si>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</si>
  <si>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</si>
  <si>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</si>
  <si>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</si>
  <si>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</si>
  <si>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</si>
  <si>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</si>
  <si>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</si>
  <si>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</si>
  <si>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</si>
  <si>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</si>
  <si>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</si>
  <si>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</si>
  <si>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</si>
  <si>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</si>
  <si>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</si>
  <si>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</si>
  <si>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</si>
  <si>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</si>
  <si>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</si>
  <si>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</si>
  <si>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</si>
  <si>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</si>
  <si>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</si>
  <si>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</si>
  <si>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</si>
  <si>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</si>
  <si>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</si>
  <si>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</si>
  <si>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</si>
  <si>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</si>
  <si>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</si>
  <si>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</si>
  <si>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</si>
  <si>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</si>
  <si>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</si>
  <si>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</si>
  <si>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</si>
  <si>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</si>
  <si>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</si>
  <si>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</si>
  <si>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</si>
  <si>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</si>
  <si>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</si>
  <si>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</si>
  <si>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</si>
  <si>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</si>
  <si>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</si>
  <si>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</si>
  <si>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</si>
  <si>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</si>
  <si>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</si>
  <si>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</si>
  <si>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</si>
  <si>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</si>
  <si>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</si>
  <si>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</si>
  <si>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</si>
  <si>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</si>
  <si>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</si>
  <si>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</si>
  <si>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</si>
  <si>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</si>
  <si>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</si>
  <si>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</si>
  <si>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</si>
  <si>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</si>
  <si>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</si>
  <si>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</si>
  <si>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</si>
  <si>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</si>
  <si>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</si>
  <si>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</si>
  <si>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</si>
  <si>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</si>
  <si>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</si>
  <si>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</si>
  <si>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</si>
  <si>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</si>
  <si>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</si>
  <si>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</si>
  <si>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</si>
  <si>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</si>
  <si>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</si>
  <si>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</si>
  <si>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</si>
  <si>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</si>
  <si>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</si>
  <si>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</si>
  <si>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</si>
  <si>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</si>
  <si>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</si>
  <si>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</si>
  <si>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</si>
  <si>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</si>
  <si>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</si>
  <si>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</si>
  <si>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</si>
  <si>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</si>
  <si>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</si>
  <si>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</si>
  <si>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</si>
  <si>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</si>
  <si>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</si>
  <si>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</si>
  <si>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</si>
  <si>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</si>
  <si>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</si>
  <si>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</si>
  <si>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</si>
  <si>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</si>
  <si>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</si>
  <si>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</si>
  <si>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</si>
  <si>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</si>
  <si>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</si>
  <si>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</si>
  <si>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</si>
  <si>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</si>
  <si>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</si>
  <si>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</si>
  <si>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</si>
  <si>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</si>
  <si>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</si>
  <si>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</si>
  <si>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</si>
  <si>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</si>
  <si>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</si>
  <si>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</si>
  <si>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</si>
  <si>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</si>
  <si>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</si>
  <si>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</si>
  <si>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</si>
  <si>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</si>
  <si>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</si>
  <si>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</si>
  <si>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</si>
  <si>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</si>
  <si>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</si>
  <si>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</si>
  <si>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</si>
  <si>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</si>
  <si>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</si>
  <si>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</si>
  <si>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</si>
  <si>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</si>
  <si>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</si>
  <si>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</si>
  <si>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</si>
  <si>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37201</t>
  </si>
  <si>
    <t>37202</t>
  </si>
  <si>
    <t>37203</t>
  </si>
  <si>
    <t>37204</t>
  </si>
  <si>
    <t>37205</t>
  </si>
  <si>
    <t>37206</t>
  </si>
  <si>
    <t>37207</t>
  </si>
  <si>
    <t>37208</t>
  </si>
  <si>
    <t>37322</t>
  </si>
  <si>
    <t>37324</t>
  </si>
  <si>
    <t>37341</t>
  </si>
  <si>
    <t>37364</t>
  </si>
  <si>
    <t>37386</t>
  </si>
  <si>
    <t>37387</t>
  </si>
  <si>
    <t>37403</t>
  </si>
  <si>
    <t>37404</t>
  </si>
  <si>
    <t>37406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</si>
  <si>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</si>
  <si>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</si>
  <si>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</si>
  <si>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</si>
  <si>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</si>
  <si>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</si>
  <si>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</si>
  <si>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</si>
  <si>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</si>
  <si>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</si>
  <si>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</si>
  <si>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</si>
  <si>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</si>
  <si>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</si>
  <si>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</si>
  <si>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</si>
  <si>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</si>
  <si>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香川県</t>
  </si>
  <si>
    <t>合計</t>
  </si>
  <si>
    <t>37831</t>
  </si>
  <si>
    <t>37833</t>
  </si>
  <si>
    <t>37858</t>
  </si>
  <si>
    <t>37864</t>
  </si>
  <si>
    <t>37866</t>
  </si>
  <si>
    <t>37867</t>
  </si>
  <si>
    <t>37869</t>
  </si>
  <si>
    <t>37882</t>
  </si>
  <si>
    <t>土庄町小豆島町環境衛生組合</t>
  </si>
  <si>
    <t>三観衛生組合</t>
  </si>
  <si>
    <t>大川広域行政組合</t>
  </si>
  <si>
    <t>三観広域行政組合</t>
  </si>
  <si>
    <t>小豆地区広域行政事務組合</t>
  </si>
  <si>
    <t>中讃広域行政事務組合</t>
  </si>
  <si>
    <t>坂出、宇多津広域行政事務組合</t>
  </si>
  <si>
    <t>香川県東部清掃施設組合</t>
  </si>
  <si>
    <t>坂出・宇多津広域行政事務組合</t>
  </si>
  <si>
    <t>香川県東部清掃組合</t>
  </si>
  <si>
    <t>坂出・宇多津広域</t>
  </si>
  <si>
    <t>中讃広域事務組合</t>
  </si>
  <si>
    <t/>
  </si>
  <si>
    <t>香川県</t>
  </si>
  <si>
    <t>合計</t>
  </si>
  <si>
    <t>37000</t>
  </si>
  <si>
    <t>37000</t>
  </si>
  <si>
    <t>合計</t>
  </si>
  <si>
    <t>37000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</si>
</sst>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383</v>
      </c>
      <c r="B7" s="140" t="s">
        <v>385</v>
      </c>
      <c r="C7" s="139" t="s">
        <v>384</v>
      </c>
      <c r="D7" s="141">
        <f aca="true" t="shared" si="0" ref="D7:AI7">SUM(D8:D24)</f>
        <v>11572734</v>
      </c>
      <c r="E7" s="141">
        <f t="shared" si="0"/>
        <v>2598836</v>
      </c>
      <c r="F7" s="141">
        <f t="shared" si="0"/>
        <v>15430</v>
      </c>
      <c r="G7" s="141">
        <f t="shared" si="0"/>
        <v>0</v>
      </c>
      <c r="H7" s="141">
        <f t="shared" si="0"/>
        <v>97600</v>
      </c>
      <c r="I7" s="141">
        <f t="shared" si="0"/>
        <v>1835011</v>
      </c>
      <c r="J7" s="141">
        <f t="shared" si="0"/>
        <v>0</v>
      </c>
      <c r="K7" s="141">
        <f t="shared" si="0"/>
        <v>650795</v>
      </c>
      <c r="L7" s="141">
        <f t="shared" si="0"/>
        <v>8973898</v>
      </c>
      <c r="M7" s="141">
        <f t="shared" si="0"/>
        <v>3140227</v>
      </c>
      <c r="N7" s="141">
        <f t="shared" si="0"/>
        <v>984781</v>
      </c>
      <c r="O7" s="141">
        <f t="shared" si="0"/>
        <v>0</v>
      </c>
      <c r="P7" s="141">
        <f t="shared" si="0"/>
        <v>0</v>
      </c>
      <c r="Q7" s="141">
        <f t="shared" si="0"/>
        <v>4800</v>
      </c>
      <c r="R7" s="141">
        <f t="shared" si="0"/>
        <v>725354</v>
      </c>
      <c r="S7" s="141">
        <f t="shared" si="0"/>
        <v>0</v>
      </c>
      <c r="T7" s="141">
        <f t="shared" si="0"/>
        <v>254627</v>
      </c>
      <c r="U7" s="141">
        <f t="shared" si="0"/>
        <v>2155446</v>
      </c>
      <c r="V7" s="141">
        <f t="shared" si="0"/>
        <v>14712961</v>
      </c>
      <c r="W7" s="141">
        <f t="shared" si="0"/>
        <v>3583617</v>
      </c>
      <c r="X7" s="141">
        <f t="shared" si="0"/>
        <v>15430</v>
      </c>
      <c r="Y7" s="141">
        <f t="shared" si="0"/>
        <v>0</v>
      </c>
      <c r="Z7" s="141">
        <f t="shared" si="0"/>
        <v>102400</v>
      </c>
      <c r="AA7" s="141">
        <f t="shared" si="0"/>
        <v>2560365</v>
      </c>
      <c r="AB7" s="141">
        <f t="shared" si="0"/>
        <v>0</v>
      </c>
      <c r="AC7" s="141">
        <f t="shared" si="0"/>
        <v>905422</v>
      </c>
      <c r="AD7" s="141">
        <f t="shared" si="0"/>
        <v>11129344</v>
      </c>
      <c r="AE7" s="141">
        <f t="shared" si="0"/>
        <v>185844</v>
      </c>
      <c r="AF7" s="141">
        <f t="shared" si="0"/>
        <v>183276</v>
      </c>
      <c r="AG7" s="141">
        <f t="shared" si="0"/>
        <v>0</v>
      </c>
      <c r="AH7" s="141">
        <f t="shared" si="0"/>
        <v>157543</v>
      </c>
      <c r="AI7" s="141">
        <f t="shared" si="0"/>
        <v>10526</v>
      </c>
      <c r="AJ7" s="141">
        <f aca="true" t="shared" si="1" ref="AJ7:BO7">SUM(AJ8:AJ24)</f>
        <v>15207</v>
      </c>
      <c r="AK7" s="141">
        <f t="shared" si="1"/>
        <v>2568</v>
      </c>
      <c r="AL7" s="141">
        <f t="shared" si="1"/>
        <v>53682</v>
      </c>
      <c r="AM7" s="141">
        <f t="shared" si="1"/>
        <v>8803232</v>
      </c>
      <c r="AN7" s="141">
        <f t="shared" si="1"/>
        <v>3419316</v>
      </c>
      <c r="AO7" s="141">
        <f t="shared" si="1"/>
        <v>973061</v>
      </c>
      <c r="AP7" s="141">
        <f t="shared" si="1"/>
        <v>2192872</v>
      </c>
      <c r="AQ7" s="141">
        <f t="shared" si="1"/>
        <v>194040</v>
      </c>
      <c r="AR7" s="141">
        <f t="shared" si="1"/>
        <v>59343</v>
      </c>
      <c r="AS7" s="141">
        <f t="shared" si="1"/>
        <v>855987</v>
      </c>
      <c r="AT7" s="141">
        <f t="shared" si="1"/>
        <v>336773</v>
      </c>
      <c r="AU7" s="141">
        <f t="shared" si="1"/>
        <v>427318</v>
      </c>
      <c r="AV7" s="141">
        <f t="shared" si="1"/>
        <v>91896</v>
      </c>
      <c r="AW7" s="141">
        <f t="shared" si="1"/>
        <v>39608</v>
      </c>
      <c r="AX7" s="141">
        <f t="shared" si="1"/>
        <v>4488321</v>
      </c>
      <c r="AY7" s="141">
        <f t="shared" si="1"/>
        <v>2113173</v>
      </c>
      <c r="AZ7" s="141">
        <f t="shared" si="1"/>
        <v>1580666</v>
      </c>
      <c r="BA7" s="141">
        <f t="shared" si="1"/>
        <v>504732</v>
      </c>
      <c r="BB7" s="141">
        <f t="shared" si="1"/>
        <v>289750</v>
      </c>
      <c r="BC7" s="141">
        <f t="shared" si="1"/>
        <v>2299321</v>
      </c>
      <c r="BD7" s="141">
        <f t="shared" si="1"/>
        <v>0</v>
      </c>
      <c r="BE7" s="141">
        <f t="shared" si="1"/>
        <v>230655</v>
      </c>
      <c r="BF7" s="141">
        <f t="shared" si="1"/>
        <v>9219731</v>
      </c>
      <c r="BG7" s="141">
        <f t="shared" si="1"/>
        <v>181459</v>
      </c>
      <c r="BH7" s="141">
        <f t="shared" si="1"/>
        <v>181459</v>
      </c>
      <c r="BI7" s="141">
        <f t="shared" si="1"/>
        <v>3344</v>
      </c>
      <c r="BJ7" s="141">
        <f t="shared" si="1"/>
        <v>154964</v>
      </c>
      <c r="BK7" s="141">
        <f t="shared" si="1"/>
        <v>23151</v>
      </c>
      <c r="BL7" s="141">
        <f t="shared" si="1"/>
        <v>0</v>
      </c>
      <c r="BM7" s="141">
        <f t="shared" si="1"/>
        <v>0</v>
      </c>
      <c r="BN7" s="141">
        <f t="shared" si="1"/>
        <v>110917</v>
      </c>
      <c r="BO7" s="141">
        <f t="shared" si="1"/>
        <v>1907589</v>
      </c>
      <c r="BP7" s="141">
        <f aca="true" t="shared" si="2" ref="BP7:CU7">SUM(BP8:BP24)</f>
        <v>750221</v>
      </c>
      <c r="BQ7" s="141">
        <f t="shared" si="2"/>
        <v>253982</v>
      </c>
      <c r="BR7" s="141">
        <f t="shared" si="2"/>
        <v>429775</v>
      </c>
      <c r="BS7" s="141">
        <f t="shared" si="2"/>
        <v>38376</v>
      </c>
      <c r="BT7" s="141">
        <f t="shared" si="2"/>
        <v>28088</v>
      </c>
      <c r="BU7" s="141">
        <f t="shared" si="2"/>
        <v>555915</v>
      </c>
      <c r="BV7" s="141">
        <f t="shared" si="2"/>
        <v>165092</v>
      </c>
      <c r="BW7" s="141">
        <f t="shared" si="2"/>
        <v>169991</v>
      </c>
      <c r="BX7" s="141">
        <f t="shared" si="2"/>
        <v>220832</v>
      </c>
      <c r="BY7" s="141">
        <f t="shared" si="2"/>
        <v>0</v>
      </c>
      <c r="BZ7" s="141">
        <f t="shared" si="2"/>
        <v>601453</v>
      </c>
      <c r="CA7" s="141">
        <f t="shared" si="2"/>
        <v>274807</v>
      </c>
      <c r="CB7" s="141">
        <f t="shared" si="2"/>
        <v>219845</v>
      </c>
      <c r="CC7" s="141">
        <f t="shared" si="2"/>
        <v>84703</v>
      </c>
      <c r="CD7" s="141">
        <f t="shared" si="2"/>
        <v>22098</v>
      </c>
      <c r="CE7" s="141">
        <f t="shared" si="2"/>
        <v>827638</v>
      </c>
      <c r="CF7" s="141">
        <f t="shared" si="2"/>
        <v>0</v>
      </c>
      <c r="CG7" s="141">
        <f t="shared" si="2"/>
        <v>112624</v>
      </c>
      <c r="CH7" s="141">
        <f t="shared" si="2"/>
        <v>2201672</v>
      </c>
      <c r="CI7" s="141">
        <f t="shared" si="2"/>
        <v>367303</v>
      </c>
      <c r="CJ7" s="141">
        <f t="shared" si="2"/>
        <v>364735</v>
      </c>
      <c r="CK7" s="141">
        <f t="shared" si="2"/>
        <v>3344</v>
      </c>
      <c r="CL7" s="141">
        <f t="shared" si="2"/>
        <v>312507</v>
      </c>
      <c r="CM7" s="141">
        <f t="shared" si="2"/>
        <v>33677</v>
      </c>
      <c r="CN7" s="141">
        <f t="shared" si="2"/>
        <v>15207</v>
      </c>
      <c r="CO7" s="141">
        <f t="shared" si="2"/>
        <v>2568</v>
      </c>
      <c r="CP7" s="141">
        <f t="shared" si="2"/>
        <v>164599</v>
      </c>
      <c r="CQ7" s="141">
        <f t="shared" si="2"/>
        <v>10710821</v>
      </c>
      <c r="CR7" s="141">
        <f t="shared" si="2"/>
        <v>4169537</v>
      </c>
      <c r="CS7" s="141">
        <f t="shared" si="2"/>
        <v>1227043</v>
      </c>
      <c r="CT7" s="141">
        <f t="shared" si="2"/>
        <v>2622647</v>
      </c>
      <c r="CU7" s="141">
        <f t="shared" si="2"/>
        <v>232416</v>
      </c>
      <c r="CV7" s="141">
        <f aca="true" t="shared" si="3" ref="CV7:DJ7">SUM(CV8:CV24)</f>
        <v>87431</v>
      </c>
      <c r="CW7" s="141">
        <f t="shared" si="3"/>
        <v>1411902</v>
      </c>
      <c r="CX7" s="141">
        <f t="shared" si="3"/>
        <v>501865</v>
      </c>
      <c r="CY7" s="141">
        <f t="shared" si="3"/>
        <v>597309</v>
      </c>
      <c r="CZ7" s="141">
        <f t="shared" si="3"/>
        <v>312728</v>
      </c>
      <c r="DA7" s="141">
        <f t="shared" si="3"/>
        <v>39608</v>
      </c>
      <c r="DB7" s="141">
        <f t="shared" si="3"/>
        <v>5089774</v>
      </c>
      <c r="DC7" s="141">
        <f t="shared" si="3"/>
        <v>2387980</v>
      </c>
      <c r="DD7" s="141">
        <f t="shared" si="3"/>
        <v>1800511</v>
      </c>
      <c r="DE7" s="141">
        <f t="shared" si="3"/>
        <v>589435</v>
      </c>
      <c r="DF7" s="141">
        <f t="shared" si="3"/>
        <v>311848</v>
      </c>
      <c r="DG7" s="141">
        <f t="shared" si="3"/>
        <v>3126959</v>
      </c>
      <c r="DH7" s="141">
        <f t="shared" si="3"/>
        <v>0</v>
      </c>
      <c r="DI7" s="141">
        <f t="shared" si="3"/>
        <v>343279</v>
      </c>
      <c r="DJ7" s="141">
        <f t="shared" si="3"/>
        <v>11421403</v>
      </c>
    </row>
    <row r="8" spans="1:114" ht="12" customHeight="1">
      <c r="A8" s="142" t="s">
        <v>115</v>
      </c>
      <c r="B8" s="140" t="s">
        <v>326</v>
      </c>
      <c r="C8" s="142" t="s">
        <v>343</v>
      </c>
      <c r="D8" s="141">
        <f>SUM(E8,+L8)</f>
        <v>5518739</v>
      </c>
      <c r="E8" s="141">
        <f>SUM(F8:I8)+K8</f>
        <v>1768044</v>
      </c>
      <c r="F8" s="141">
        <v>15430</v>
      </c>
      <c r="G8" s="141">
        <v>0</v>
      </c>
      <c r="H8" s="141">
        <v>69500</v>
      </c>
      <c r="I8" s="141">
        <v>1317092</v>
      </c>
      <c r="J8" s="141"/>
      <c r="K8" s="141">
        <v>366022</v>
      </c>
      <c r="L8" s="141">
        <v>3750695</v>
      </c>
      <c r="M8" s="141">
        <f>SUM(N8,+U8)</f>
        <v>599215</v>
      </c>
      <c r="N8" s="141">
        <f>SUM(O8:R8)+T8</f>
        <v>132311</v>
      </c>
      <c r="O8" s="141">
        <v>0</v>
      </c>
      <c r="P8" s="141">
        <v>0</v>
      </c>
      <c r="Q8" s="141">
        <v>0</v>
      </c>
      <c r="R8" s="141">
        <v>0</v>
      </c>
      <c r="S8" s="141"/>
      <c r="T8" s="141">
        <v>132311</v>
      </c>
      <c r="U8" s="141">
        <v>466904</v>
      </c>
      <c r="V8" s="141">
        <f aca="true" t="shared" si="4" ref="V8:AD8">+SUM(D8,M8)</f>
        <v>6117954</v>
      </c>
      <c r="W8" s="141">
        <f t="shared" si="4"/>
        <v>1900355</v>
      </c>
      <c r="X8" s="141">
        <f t="shared" si="4"/>
        <v>15430</v>
      </c>
      <c r="Y8" s="141">
        <f t="shared" si="4"/>
        <v>0</v>
      </c>
      <c r="Z8" s="141">
        <f t="shared" si="4"/>
        <v>69500</v>
      </c>
      <c r="AA8" s="141">
        <f t="shared" si="4"/>
        <v>1317092</v>
      </c>
      <c r="AB8" s="141">
        <f t="shared" si="4"/>
        <v>0</v>
      </c>
      <c r="AC8" s="141">
        <f t="shared" si="4"/>
        <v>498333</v>
      </c>
      <c r="AD8" s="141">
        <f t="shared" si="4"/>
        <v>4217599</v>
      </c>
      <c r="AE8" s="141">
        <f>SUM(AF8,+AK8)</f>
        <v>172633</v>
      </c>
      <c r="AF8" s="141">
        <f>SUM(AG8:AJ8)</f>
        <v>172633</v>
      </c>
      <c r="AG8" s="141">
        <v>0</v>
      </c>
      <c r="AH8" s="141">
        <v>156178</v>
      </c>
      <c r="AI8" s="141">
        <v>1248</v>
      </c>
      <c r="AJ8" s="141">
        <v>15207</v>
      </c>
      <c r="AK8" s="141">
        <v>0</v>
      </c>
      <c r="AL8" s="141">
        <v>0</v>
      </c>
      <c r="AM8" s="141">
        <f>SUM(AN8,AS8,AW8,AX8,BD8)</f>
        <v>5340660</v>
      </c>
      <c r="AN8" s="141">
        <f>SUM(AO8:AR8)</f>
        <v>1614354</v>
      </c>
      <c r="AO8" s="141">
        <v>486364</v>
      </c>
      <c r="AP8" s="141">
        <v>989339</v>
      </c>
      <c r="AQ8" s="141">
        <v>115756</v>
      </c>
      <c r="AR8" s="141">
        <v>22895</v>
      </c>
      <c r="AS8" s="141">
        <f>SUM(AT8:AV8)</f>
        <v>591651</v>
      </c>
      <c r="AT8" s="141">
        <v>188569</v>
      </c>
      <c r="AU8" s="141">
        <v>351297</v>
      </c>
      <c r="AV8" s="141">
        <v>51785</v>
      </c>
      <c r="AW8" s="141">
        <v>5865</v>
      </c>
      <c r="AX8" s="141">
        <f>SUM(AY8:BB8)</f>
        <v>3128790</v>
      </c>
      <c r="AY8" s="141">
        <v>1390556</v>
      </c>
      <c r="AZ8" s="141">
        <v>1326226</v>
      </c>
      <c r="BA8" s="141">
        <v>143427</v>
      </c>
      <c r="BB8" s="141">
        <v>268581</v>
      </c>
      <c r="BC8" s="141">
        <v>0</v>
      </c>
      <c r="BD8" s="141">
        <v>0</v>
      </c>
      <c r="BE8" s="141">
        <v>5446</v>
      </c>
      <c r="BF8" s="141">
        <f>SUM(AE8,+AM8,+BE8)</f>
        <v>5518739</v>
      </c>
      <c r="BG8" s="141">
        <f>SUM(BH8,+BM8)</f>
        <v>24096</v>
      </c>
      <c r="BH8" s="141">
        <f>SUM(BI8:BL8)</f>
        <v>24096</v>
      </c>
      <c r="BI8" s="141">
        <v>945</v>
      </c>
      <c r="BJ8" s="141">
        <v>0</v>
      </c>
      <c r="BK8" s="141">
        <v>23151</v>
      </c>
      <c r="BL8" s="141">
        <v>0</v>
      </c>
      <c r="BM8" s="141">
        <v>0</v>
      </c>
      <c r="BN8" s="141">
        <v>0</v>
      </c>
      <c r="BO8" s="141">
        <f>SUM(BP8,BU8,BY8,BZ8,CF8)</f>
        <v>554900</v>
      </c>
      <c r="BP8" s="141">
        <f>SUM(BQ8:BT8)</f>
        <v>172426</v>
      </c>
      <c r="BQ8" s="141">
        <v>122768</v>
      </c>
      <c r="BR8" s="141">
        <v>0</v>
      </c>
      <c r="BS8" s="141">
        <v>21570</v>
      </c>
      <c r="BT8" s="141">
        <v>28088</v>
      </c>
      <c r="BU8" s="141">
        <f>SUM(BV8:BX8)</f>
        <v>322981</v>
      </c>
      <c r="BV8" s="141">
        <v>123330</v>
      </c>
      <c r="BW8" s="141">
        <v>42438</v>
      </c>
      <c r="BX8" s="141">
        <v>157213</v>
      </c>
      <c r="BY8" s="141">
        <v>0</v>
      </c>
      <c r="BZ8" s="141">
        <f>SUM(CA8:CD8)</f>
        <v>59493</v>
      </c>
      <c r="CA8" s="141">
        <v>8028</v>
      </c>
      <c r="CB8" s="141">
        <v>4225</v>
      </c>
      <c r="CC8" s="141">
        <v>47240</v>
      </c>
      <c r="CD8" s="141">
        <v>0</v>
      </c>
      <c r="CE8" s="141">
        <v>0</v>
      </c>
      <c r="CF8" s="141">
        <v>0</v>
      </c>
      <c r="CG8" s="141">
        <v>20219</v>
      </c>
      <c r="CH8" s="141">
        <f>SUM(BG8,+BO8,+CG8)</f>
        <v>599215</v>
      </c>
      <c r="CI8" s="141">
        <f aca="true" t="shared" si="5" ref="CI8:DJ8">SUM(AE8,+BG8)</f>
        <v>196729</v>
      </c>
      <c r="CJ8" s="141">
        <f t="shared" si="5"/>
        <v>196729</v>
      </c>
      <c r="CK8" s="141">
        <f t="shared" si="5"/>
        <v>945</v>
      </c>
      <c r="CL8" s="141">
        <f t="shared" si="5"/>
        <v>156178</v>
      </c>
      <c r="CM8" s="141">
        <f t="shared" si="5"/>
        <v>24399</v>
      </c>
      <c r="CN8" s="141">
        <f t="shared" si="5"/>
        <v>15207</v>
      </c>
      <c r="CO8" s="141">
        <f t="shared" si="5"/>
        <v>0</v>
      </c>
      <c r="CP8" s="141">
        <f t="shared" si="5"/>
        <v>0</v>
      </c>
      <c r="CQ8" s="141">
        <f t="shared" si="5"/>
        <v>5895560</v>
      </c>
      <c r="CR8" s="141">
        <f t="shared" si="5"/>
        <v>1786780</v>
      </c>
      <c r="CS8" s="141">
        <f t="shared" si="5"/>
        <v>609132</v>
      </c>
      <c r="CT8" s="141">
        <f t="shared" si="5"/>
        <v>989339</v>
      </c>
      <c r="CU8" s="141">
        <f t="shared" si="5"/>
        <v>137326</v>
      </c>
      <c r="CV8" s="141">
        <f t="shared" si="5"/>
        <v>50983</v>
      </c>
      <c r="CW8" s="141">
        <f t="shared" si="5"/>
        <v>914632</v>
      </c>
      <c r="CX8" s="141">
        <f t="shared" si="5"/>
        <v>311899</v>
      </c>
      <c r="CY8" s="141">
        <f t="shared" si="5"/>
        <v>393735</v>
      </c>
      <c r="CZ8" s="141">
        <f t="shared" si="5"/>
        <v>208998</v>
      </c>
      <c r="DA8" s="141">
        <f t="shared" si="5"/>
        <v>5865</v>
      </c>
      <c r="DB8" s="141">
        <f t="shared" si="5"/>
        <v>3188283</v>
      </c>
      <c r="DC8" s="141">
        <f t="shared" si="5"/>
        <v>1398584</v>
      </c>
      <c r="DD8" s="141">
        <f t="shared" si="5"/>
        <v>1330451</v>
      </c>
      <c r="DE8" s="141">
        <f t="shared" si="5"/>
        <v>190667</v>
      </c>
      <c r="DF8" s="141">
        <f t="shared" si="5"/>
        <v>268581</v>
      </c>
      <c r="DG8" s="141">
        <f t="shared" si="5"/>
        <v>0</v>
      </c>
      <c r="DH8" s="141">
        <f t="shared" si="5"/>
        <v>0</v>
      </c>
      <c r="DI8" s="141">
        <f t="shared" si="5"/>
        <v>25665</v>
      </c>
      <c r="DJ8" s="141">
        <f t="shared" si="5"/>
        <v>6117954</v>
      </c>
    </row>
    <row r="9" spans="1:114" ht="12" customHeight="1">
      <c r="A9" s="142" t="s">
        <v>115</v>
      </c>
      <c r="B9" s="140" t="s">
        <v>327</v>
      </c>
      <c r="C9" s="142" t="s">
        <v>344</v>
      </c>
      <c r="D9" s="141">
        <f aca="true" t="shared" si="6" ref="D9:D24">SUM(E9,+L9)</f>
        <v>1078892</v>
      </c>
      <c r="E9" s="141">
        <f aca="true" t="shared" si="7" ref="E9:E24">SUM(F9:I9)+K9</f>
        <v>192976</v>
      </c>
      <c r="F9" s="141">
        <v>0</v>
      </c>
      <c r="G9" s="141">
        <v>0</v>
      </c>
      <c r="H9" s="141">
        <v>18300</v>
      </c>
      <c r="I9" s="141">
        <v>0</v>
      </c>
      <c r="J9" s="141"/>
      <c r="K9" s="141">
        <v>174676</v>
      </c>
      <c r="L9" s="141">
        <v>885916</v>
      </c>
      <c r="M9" s="141">
        <f aca="true" t="shared" si="8" ref="M9:M24">SUM(N9,+U9)</f>
        <v>365022</v>
      </c>
      <c r="N9" s="141">
        <f aca="true" t="shared" si="9" ref="N9:N24">SUM(O9:R9)+T9</f>
        <v>102792</v>
      </c>
      <c r="O9" s="141">
        <v>0</v>
      </c>
      <c r="P9" s="141">
        <v>0</v>
      </c>
      <c r="Q9" s="141">
        <v>4800</v>
      </c>
      <c r="R9" s="141">
        <v>0</v>
      </c>
      <c r="S9" s="141"/>
      <c r="T9" s="141">
        <v>97992</v>
      </c>
      <c r="U9" s="141">
        <v>262230</v>
      </c>
      <c r="V9" s="141">
        <f aca="true" t="shared" si="10" ref="V9:V24">+SUM(D9,M9)</f>
        <v>1443914</v>
      </c>
      <c r="W9" s="141">
        <f aca="true" t="shared" si="11" ref="W9:W24">+SUM(E9,N9)</f>
        <v>295768</v>
      </c>
      <c r="X9" s="141">
        <f aca="true" t="shared" si="12" ref="X9:X24">+SUM(F9,O9)</f>
        <v>0</v>
      </c>
      <c r="Y9" s="141">
        <f aca="true" t="shared" si="13" ref="Y9:Y24">+SUM(G9,P9)</f>
        <v>0</v>
      </c>
      <c r="Z9" s="141">
        <f aca="true" t="shared" si="14" ref="Z9:Z24">+SUM(H9,Q9)</f>
        <v>23100</v>
      </c>
      <c r="AA9" s="141">
        <f aca="true" t="shared" si="15" ref="AA9:AA24">+SUM(I9,R9)</f>
        <v>0</v>
      </c>
      <c r="AB9" s="141">
        <f aca="true" t="shared" si="16" ref="AB9:AB24">+SUM(J9,S9)</f>
        <v>0</v>
      </c>
      <c r="AC9" s="141">
        <f aca="true" t="shared" si="17" ref="AC9:AC24">+SUM(K9,T9)</f>
        <v>272668</v>
      </c>
      <c r="AD9" s="141">
        <f aca="true" t="shared" si="18" ref="AD9:AD24">+SUM(L9,U9)</f>
        <v>1148146</v>
      </c>
      <c r="AE9" s="141">
        <f aca="true" t="shared" si="19" ref="AE9:AE24">SUM(AF9,+AK9)</f>
        <v>0</v>
      </c>
      <c r="AF9" s="141">
        <f aca="true" t="shared" si="20" ref="AF9:AF24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f aca="true" t="shared" si="21" ref="AM9:AM24">SUM(AN9,AS9,AW9,AX9,BD9)</f>
        <v>579283</v>
      </c>
      <c r="AN9" s="141">
        <f aca="true" t="shared" si="22" ref="AN9:AN24">SUM(AO9:AR9)</f>
        <v>466730</v>
      </c>
      <c r="AO9" s="141">
        <v>23812</v>
      </c>
      <c r="AP9" s="141">
        <v>442918</v>
      </c>
      <c r="AQ9" s="141">
        <v>0</v>
      </c>
      <c r="AR9" s="141">
        <v>0</v>
      </c>
      <c r="AS9" s="141">
        <f aca="true" t="shared" si="23" ref="AS9:AS24">SUM(AT9:AV9)</f>
        <v>30057</v>
      </c>
      <c r="AT9" s="141">
        <v>22010</v>
      </c>
      <c r="AU9" s="141">
        <v>8047</v>
      </c>
      <c r="AV9" s="141">
        <v>0</v>
      </c>
      <c r="AW9" s="141">
        <v>16692</v>
      </c>
      <c r="AX9" s="141">
        <f aca="true" t="shared" si="24" ref="AX9:AX24">SUM(AY9:BB9)</f>
        <v>65804</v>
      </c>
      <c r="AY9" s="141">
        <v>65804</v>
      </c>
      <c r="AZ9" s="141">
        <v>0</v>
      </c>
      <c r="BA9" s="141">
        <v>0</v>
      </c>
      <c r="BB9" s="141">
        <v>0</v>
      </c>
      <c r="BC9" s="141">
        <v>499609</v>
      </c>
      <c r="BD9" s="141">
        <v>0</v>
      </c>
      <c r="BE9" s="141">
        <v>0</v>
      </c>
      <c r="BF9" s="141">
        <f aca="true" t="shared" si="25" ref="BF9:BF24">SUM(AE9,+AM9,+BE9)</f>
        <v>579283</v>
      </c>
      <c r="BG9" s="141">
        <f aca="true" t="shared" si="26" ref="BG9:BG24">SUM(BH9,+BM9)</f>
        <v>0</v>
      </c>
      <c r="BH9" s="141">
        <f aca="true" t="shared" si="27" ref="BH9:BH24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65174</v>
      </c>
      <c r="BO9" s="141">
        <f aca="true" t="shared" si="28" ref="BO9:BO24">SUM(BP9,BU9,BY9,BZ9,CF9)</f>
        <v>134616</v>
      </c>
      <c r="BP9" s="141">
        <f aca="true" t="shared" si="29" ref="BP9:BP24">SUM(BQ9:BT9)</f>
        <v>109285</v>
      </c>
      <c r="BQ9" s="141">
        <v>4877</v>
      </c>
      <c r="BR9" s="141">
        <v>104408</v>
      </c>
      <c r="BS9" s="141">
        <v>0</v>
      </c>
      <c r="BT9" s="141">
        <v>0</v>
      </c>
      <c r="BU9" s="141">
        <f aca="true" t="shared" si="30" ref="BU9:BU24">SUM(BV9:BX9)</f>
        <v>10463</v>
      </c>
      <c r="BV9" s="141">
        <v>8400</v>
      </c>
      <c r="BW9" s="141">
        <v>2063</v>
      </c>
      <c r="BX9" s="141">
        <v>0</v>
      </c>
      <c r="BY9" s="141">
        <v>0</v>
      </c>
      <c r="BZ9" s="141">
        <f aca="true" t="shared" si="31" ref="BZ9:BZ24">SUM(CA9:CD9)</f>
        <v>14868</v>
      </c>
      <c r="CA9" s="141">
        <v>14868</v>
      </c>
      <c r="CB9" s="141">
        <v>0</v>
      </c>
      <c r="CC9" s="141">
        <v>0</v>
      </c>
      <c r="CD9" s="141">
        <v>0</v>
      </c>
      <c r="CE9" s="141">
        <v>165232</v>
      </c>
      <c r="CF9" s="141">
        <v>0</v>
      </c>
      <c r="CG9" s="141">
        <v>0</v>
      </c>
      <c r="CH9" s="141">
        <f aca="true" t="shared" si="32" ref="CH9:CH24">SUM(BG9,+BO9,+CG9)</f>
        <v>134616</v>
      </c>
      <c r="CI9" s="141">
        <f aca="true" t="shared" si="33" ref="CI9:CI24">SUM(AE9,+BG9)</f>
        <v>0</v>
      </c>
      <c r="CJ9" s="141">
        <f aca="true" t="shared" si="34" ref="CJ9:CJ24">SUM(AF9,+BH9)</f>
        <v>0</v>
      </c>
      <c r="CK9" s="141">
        <f aca="true" t="shared" si="35" ref="CK9:CK24">SUM(AG9,+BI9)</f>
        <v>0</v>
      </c>
      <c r="CL9" s="141">
        <f aca="true" t="shared" si="36" ref="CL9:CL24">SUM(AH9,+BJ9)</f>
        <v>0</v>
      </c>
      <c r="CM9" s="141">
        <f aca="true" t="shared" si="37" ref="CM9:CM24">SUM(AI9,+BK9)</f>
        <v>0</v>
      </c>
      <c r="CN9" s="141">
        <f aca="true" t="shared" si="38" ref="CN9:CN24">SUM(AJ9,+BL9)</f>
        <v>0</v>
      </c>
      <c r="CO9" s="141">
        <f aca="true" t="shared" si="39" ref="CO9:CO24">SUM(AK9,+BM9)</f>
        <v>0</v>
      </c>
      <c r="CP9" s="141">
        <f aca="true" t="shared" si="40" ref="CP9:CP24">SUM(AL9,+BN9)</f>
        <v>65174</v>
      </c>
      <c r="CQ9" s="141">
        <f aca="true" t="shared" si="41" ref="CQ9:CQ24">SUM(AM9,+BO9)</f>
        <v>713899</v>
      </c>
      <c r="CR9" s="141">
        <f aca="true" t="shared" si="42" ref="CR9:CR24">SUM(AN9,+BP9)</f>
        <v>576015</v>
      </c>
      <c r="CS9" s="141">
        <f aca="true" t="shared" si="43" ref="CS9:CS24">SUM(AO9,+BQ9)</f>
        <v>28689</v>
      </c>
      <c r="CT9" s="141">
        <f aca="true" t="shared" si="44" ref="CT9:CT24">SUM(AP9,+BR9)</f>
        <v>547326</v>
      </c>
      <c r="CU9" s="141">
        <f aca="true" t="shared" si="45" ref="CU9:CU24">SUM(AQ9,+BS9)</f>
        <v>0</v>
      </c>
      <c r="CV9" s="141">
        <f aca="true" t="shared" si="46" ref="CV9:CV24">SUM(AR9,+BT9)</f>
        <v>0</v>
      </c>
      <c r="CW9" s="141">
        <f aca="true" t="shared" si="47" ref="CW9:CW24">SUM(AS9,+BU9)</f>
        <v>40520</v>
      </c>
      <c r="CX9" s="141">
        <f aca="true" t="shared" si="48" ref="CX9:CX24">SUM(AT9,+BV9)</f>
        <v>30410</v>
      </c>
      <c r="CY9" s="141">
        <f aca="true" t="shared" si="49" ref="CY9:CY24">SUM(AU9,+BW9)</f>
        <v>10110</v>
      </c>
      <c r="CZ9" s="141">
        <f aca="true" t="shared" si="50" ref="CZ9:CZ24">SUM(AV9,+BX9)</f>
        <v>0</v>
      </c>
      <c r="DA9" s="141">
        <f aca="true" t="shared" si="51" ref="DA9:DA24">SUM(AW9,+BY9)</f>
        <v>16692</v>
      </c>
      <c r="DB9" s="141">
        <f aca="true" t="shared" si="52" ref="DB9:DB24">SUM(AX9,+BZ9)</f>
        <v>80672</v>
      </c>
      <c r="DC9" s="141">
        <f aca="true" t="shared" si="53" ref="DC9:DC24">SUM(AY9,+CA9)</f>
        <v>80672</v>
      </c>
      <c r="DD9" s="141">
        <f aca="true" t="shared" si="54" ref="DD9:DD24">SUM(AZ9,+CB9)</f>
        <v>0</v>
      </c>
      <c r="DE9" s="141">
        <f aca="true" t="shared" si="55" ref="DE9:DE24">SUM(BA9,+CC9)</f>
        <v>0</v>
      </c>
      <c r="DF9" s="141">
        <f aca="true" t="shared" si="56" ref="DF9:DF24">SUM(BB9,+CD9)</f>
        <v>0</v>
      </c>
      <c r="DG9" s="141">
        <f aca="true" t="shared" si="57" ref="DG9:DG24">SUM(BC9,+CE9)</f>
        <v>664841</v>
      </c>
      <c r="DH9" s="141">
        <f aca="true" t="shared" si="58" ref="DH9:DH24">SUM(BD9,+CF9)</f>
        <v>0</v>
      </c>
      <c r="DI9" s="141">
        <f aca="true" t="shared" si="59" ref="DI9:DI24">SUM(BE9,+CG9)</f>
        <v>0</v>
      </c>
      <c r="DJ9" s="141">
        <f aca="true" t="shared" si="60" ref="DJ9:DJ24">SUM(BF9,+CH9)</f>
        <v>713899</v>
      </c>
    </row>
    <row r="10" spans="1:114" ht="12" customHeight="1">
      <c r="A10" s="142" t="s">
        <v>115</v>
      </c>
      <c r="B10" s="140" t="s">
        <v>328</v>
      </c>
      <c r="C10" s="142" t="s">
        <v>345</v>
      </c>
      <c r="D10" s="141">
        <f t="shared" si="6"/>
        <v>649144</v>
      </c>
      <c r="E10" s="141">
        <f t="shared" si="7"/>
        <v>154094</v>
      </c>
      <c r="F10" s="141">
        <v>0</v>
      </c>
      <c r="G10" s="141">
        <v>0</v>
      </c>
      <c r="H10" s="141">
        <v>9800</v>
      </c>
      <c r="I10" s="141">
        <v>112508</v>
      </c>
      <c r="J10" s="141"/>
      <c r="K10" s="141">
        <v>31786</v>
      </c>
      <c r="L10" s="141">
        <v>495050</v>
      </c>
      <c r="M10" s="141">
        <f t="shared" si="8"/>
        <v>275041</v>
      </c>
      <c r="N10" s="141">
        <f t="shared" si="9"/>
        <v>77801</v>
      </c>
      <c r="O10" s="141">
        <v>0</v>
      </c>
      <c r="P10" s="141">
        <v>0</v>
      </c>
      <c r="Q10" s="141">
        <v>0</v>
      </c>
      <c r="R10" s="141">
        <v>77801</v>
      </c>
      <c r="S10" s="141"/>
      <c r="T10" s="141">
        <v>0</v>
      </c>
      <c r="U10" s="141">
        <v>197240</v>
      </c>
      <c r="V10" s="141">
        <f t="shared" si="10"/>
        <v>924185</v>
      </c>
      <c r="W10" s="141">
        <f t="shared" si="11"/>
        <v>231895</v>
      </c>
      <c r="X10" s="141">
        <f t="shared" si="12"/>
        <v>0</v>
      </c>
      <c r="Y10" s="141">
        <f t="shared" si="13"/>
        <v>0</v>
      </c>
      <c r="Z10" s="141">
        <f t="shared" si="14"/>
        <v>9800</v>
      </c>
      <c r="AA10" s="141">
        <f t="shared" si="15"/>
        <v>190309</v>
      </c>
      <c r="AB10" s="141">
        <f t="shared" si="16"/>
        <v>0</v>
      </c>
      <c r="AC10" s="141">
        <f t="shared" si="17"/>
        <v>31786</v>
      </c>
      <c r="AD10" s="141">
        <f t="shared" si="18"/>
        <v>692290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533588</v>
      </c>
      <c r="AN10" s="141">
        <f t="shared" si="22"/>
        <v>320765</v>
      </c>
      <c r="AO10" s="141">
        <v>37718</v>
      </c>
      <c r="AP10" s="141">
        <v>207871</v>
      </c>
      <c r="AQ10" s="141">
        <v>59055</v>
      </c>
      <c r="AR10" s="141">
        <v>16121</v>
      </c>
      <c r="AS10" s="141">
        <f t="shared" si="23"/>
        <v>63596</v>
      </c>
      <c r="AT10" s="141">
        <v>10730</v>
      </c>
      <c r="AU10" s="141">
        <v>40244</v>
      </c>
      <c r="AV10" s="141">
        <v>12622</v>
      </c>
      <c r="AW10" s="141">
        <v>9849</v>
      </c>
      <c r="AX10" s="141">
        <f t="shared" si="24"/>
        <v>139378</v>
      </c>
      <c r="AY10" s="141">
        <v>48874</v>
      </c>
      <c r="AZ10" s="141">
        <v>85622</v>
      </c>
      <c r="BA10" s="141">
        <v>4882</v>
      </c>
      <c r="BB10" s="141">
        <v>0</v>
      </c>
      <c r="BC10" s="141">
        <v>35067</v>
      </c>
      <c r="BD10" s="141">
        <v>0</v>
      </c>
      <c r="BE10" s="141">
        <v>80489</v>
      </c>
      <c r="BF10" s="141">
        <f t="shared" si="25"/>
        <v>614077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175470</v>
      </c>
      <c r="BP10" s="141">
        <f t="shared" si="29"/>
        <v>162817</v>
      </c>
      <c r="BQ10" s="141">
        <v>20239</v>
      </c>
      <c r="BR10" s="141">
        <v>133324</v>
      </c>
      <c r="BS10" s="141">
        <v>9254</v>
      </c>
      <c r="BT10" s="141">
        <v>0</v>
      </c>
      <c r="BU10" s="141">
        <f t="shared" si="30"/>
        <v>12653</v>
      </c>
      <c r="BV10" s="141">
        <v>12653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97576</v>
      </c>
      <c r="CF10" s="141">
        <v>0</v>
      </c>
      <c r="CG10" s="141">
        <v>1995</v>
      </c>
      <c r="CH10" s="141">
        <f t="shared" si="32"/>
        <v>177465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709058</v>
      </c>
      <c r="CR10" s="141">
        <f t="shared" si="42"/>
        <v>483582</v>
      </c>
      <c r="CS10" s="141">
        <f t="shared" si="43"/>
        <v>57957</v>
      </c>
      <c r="CT10" s="141">
        <f t="shared" si="44"/>
        <v>341195</v>
      </c>
      <c r="CU10" s="141">
        <f t="shared" si="45"/>
        <v>68309</v>
      </c>
      <c r="CV10" s="141">
        <f t="shared" si="46"/>
        <v>16121</v>
      </c>
      <c r="CW10" s="141">
        <f t="shared" si="47"/>
        <v>76249</v>
      </c>
      <c r="CX10" s="141">
        <f t="shared" si="48"/>
        <v>23383</v>
      </c>
      <c r="CY10" s="141">
        <f t="shared" si="49"/>
        <v>40244</v>
      </c>
      <c r="CZ10" s="141">
        <f t="shared" si="50"/>
        <v>12622</v>
      </c>
      <c r="DA10" s="141">
        <f t="shared" si="51"/>
        <v>9849</v>
      </c>
      <c r="DB10" s="141">
        <f t="shared" si="52"/>
        <v>139378</v>
      </c>
      <c r="DC10" s="141">
        <f t="shared" si="53"/>
        <v>48874</v>
      </c>
      <c r="DD10" s="141">
        <f t="shared" si="54"/>
        <v>85622</v>
      </c>
      <c r="DE10" s="141">
        <f t="shared" si="55"/>
        <v>4882</v>
      </c>
      <c r="DF10" s="141">
        <f t="shared" si="56"/>
        <v>0</v>
      </c>
      <c r="DG10" s="141">
        <f t="shared" si="57"/>
        <v>132643</v>
      </c>
      <c r="DH10" s="141">
        <f t="shared" si="58"/>
        <v>0</v>
      </c>
      <c r="DI10" s="141">
        <f t="shared" si="59"/>
        <v>82484</v>
      </c>
      <c r="DJ10" s="141">
        <f t="shared" si="60"/>
        <v>791542</v>
      </c>
    </row>
    <row r="11" spans="1:114" ht="12" customHeight="1">
      <c r="A11" s="142" t="s">
        <v>115</v>
      </c>
      <c r="B11" s="140" t="s">
        <v>329</v>
      </c>
      <c r="C11" s="142" t="s">
        <v>346</v>
      </c>
      <c r="D11" s="141">
        <f t="shared" si="6"/>
        <v>302543</v>
      </c>
      <c r="E11" s="141">
        <f t="shared" si="7"/>
        <v>32459</v>
      </c>
      <c r="F11" s="141">
        <v>0</v>
      </c>
      <c r="G11" s="141">
        <v>0</v>
      </c>
      <c r="H11" s="141">
        <v>0</v>
      </c>
      <c r="I11" s="141">
        <v>31998</v>
      </c>
      <c r="J11" s="141"/>
      <c r="K11" s="141">
        <v>461</v>
      </c>
      <c r="L11" s="141">
        <v>270084</v>
      </c>
      <c r="M11" s="141">
        <f t="shared" si="8"/>
        <v>97105</v>
      </c>
      <c r="N11" s="141">
        <f t="shared" si="9"/>
        <v>60142</v>
      </c>
      <c r="O11" s="141">
        <v>0</v>
      </c>
      <c r="P11" s="141">
        <v>0</v>
      </c>
      <c r="Q11" s="141">
        <v>0</v>
      </c>
      <c r="R11" s="141">
        <v>60142</v>
      </c>
      <c r="S11" s="141"/>
      <c r="T11" s="141">
        <v>0</v>
      </c>
      <c r="U11" s="141">
        <v>36963</v>
      </c>
      <c r="V11" s="141">
        <f t="shared" si="10"/>
        <v>399648</v>
      </c>
      <c r="W11" s="141">
        <f t="shared" si="11"/>
        <v>92601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92140</v>
      </c>
      <c r="AB11" s="141">
        <f t="shared" si="16"/>
        <v>0</v>
      </c>
      <c r="AC11" s="141">
        <f t="shared" si="17"/>
        <v>461</v>
      </c>
      <c r="AD11" s="141">
        <f t="shared" si="18"/>
        <v>307047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206090</v>
      </c>
      <c r="AN11" s="141">
        <f t="shared" si="22"/>
        <v>179090</v>
      </c>
      <c r="AO11" s="141">
        <v>151081</v>
      </c>
      <c r="AP11" s="141">
        <v>12347</v>
      </c>
      <c r="AQ11" s="141">
        <v>15662</v>
      </c>
      <c r="AR11" s="141">
        <v>0</v>
      </c>
      <c r="AS11" s="141">
        <f t="shared" si="23"/>
        <v>0</v>
      </c>
      <c r="AT11" s="141">
        <v>0</v>
      </c>
      <c r="AU11" s="141">
        <v>0</v>
      </c>
      <c r="AV11" s="141">
        <v>0</v>
      </c>
      <c r="AW11" s="141">
        <v>0</v>
      </c>
      <c r="AX11" s="141">
        <f t="shared" si="24"/>
        <v>27000</v>
      </c>
      <c r="AY11" s="141">
        <v>0</v>
      </c>
      <c r="AZ11" s="141">
        <v>27000</v>
      </c>
      <c r="BA11" s="141">
        <v>0</v>
      </c>
      <c r="BB11" s="141">
        <v>0</v>
      </c>
      <c r="BC11" s="141">
        <v>96453</v>
      </c>
      <c r="BD11" s="141">
        <v>0</v>
      </c>
      <c r="BE11" s="141">
        <v>0</v>
      </c>
      <c r="BF11" s="141">
        <f t="shared" si="25"/>
        <v>206090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19742</v>
      </c>
      <c r="BO11" s="141">
        <f t="shared" si="28"/>
        <v>23964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23964</v>
      </c>
      <c r="CA11" s="141">
        <v>23964</v>
      </c>
      <c r="CB11" s="141">
        <v>0</v>
      </c>
      <c r="CC11" s="141">
        <v>0</v>
      </c>
      <c r="CD11" s="141">
        <v>0</v>
      </c>
      <c r="CE11" s="141">
        <v>53399</v>
      </c>
      <c r="CF11" s="141">
        <v>0</v>
      </c>
      <c r="CG11" s="141">
        <v>0</v>
      </c>
      <c r="CH11" s="141">
        <f t="shared" si="32"/>
        <v>23964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19742</v>
      </c>
      <c r="CQ11" s="141">
        <f t="shared" si="41"/>
        <v>230054</v>
      </c>
      <c r="CR11" s="141">
        <f t="shared" si="42"/>
        <v>179090</v>
      </c>
      <c r="CS11" s="141">
        <f t="shared" si="43"/>
        <v>151081</v>
      </c>
      <c r="CT11" s="141">
        <f t="shared" si="44"/>
        <v>12347</v>
      </c>
      <c r="CU11" s="141">
        <f t="shared" si="45"/>
        <v>15662</v>
      </c>
      <c r="CV11" s="141">
        <f t="shared" si="46"/>
        <v>0</v>
      </c>
      <c r="CW11" s="141">
        <f t="shared" si="47"/>
        <v>0</v>
      </c>
      <c r="CX11" s="141">
        <f t="shared" si="48"/>
        <v>0</v>
      </c>
      <c r="CY11" s="141">
        <f t="shared" si="49"/>
        <v>0</v>
      </c>
      <c r="CZ11" s="141">
        <f t="shared" si="50"/>
        <v>0</v>
      </c>
      <c r="DA11" s="141">
        <f t="shared" si="51"/>
        <v>0</v>
      </c>
      <c r="DB11" s="141">
        <f t="shared" si="52"/>
        <v>50964</v>
      </c>
      <c r="DC11" s="141">
        <f t="shared" si="53"/>
        <v>23964</v>
      </c>
      <c r="DD11" s="141">
        <f t="shared" si="54"/>
        <v>27000</v>
      </c>
      <c r="DE11" s="141">
        <f t="shared" si="55"/>
        <v>0</v>
      </c>
      <c r="DF11" s="141">
        <f t="shared" si="56"/>
        <v>0</v>
      </c>
      <c r="DG11" s="141">
        <f t="shared" si="57"/>
        <v>149852</v>
      </c>
      <c r="DH11" s="141">
        <f t="shared" si="58"/>
        <v>0</v>
      </c>
      <c r="DI11" s="141">
        <f t="shared" si="59"/>
        <v>0</v>
      </c>
      <c r="DJ11" s="141">
        <f t="shared" si="60"/>
        <v>230054</v>
      </c>
    </row>
    <row r="12" spans="1:114" ht="12" customHeight="1">
      <c r="A12" s="142" t="s">
        <v>115</v>
      </c>
      <c r="B12" s="140" t="s">
        <v>330</v>
      </c>
      <c r="C12" s="142" t="s">
        <v>347</v>
      </c>
      <c r="D12" s="141">
        <f t="shared" si="6"/>
        <v>696576</v>
      </c>
      <c r="E12" s="141">
        <f t="shared" si="7"/>
        <v>20219</v>
      </c>
      <c r="F12" s="141">
        <v>0</v>
      </c>
      <c r="G12" s="141">
        <v>0</v>
      </c>
      <c r="H12" s="141">
        <v>0</v>
      </c>
      <c r="I12" s="141">
        <v>1392</v>
      </c>
      <c r="J12" s="141"/>
      <c r="K12" s="141">
        <v>18827</v>
      </c>
      <c r="L12" s="141">
        <v>676357</v>
      </c>
      <c r="M12" s="141">
        <f t="shared" si="8"/>
        <v>308116</v>
      </c>
      <c r="N12" s="141">
        <f t="shared" si="9"/>
        <v>82331</v>
      </c>
      <c r="O12" s="141">
        <v>0</v>
      </c>
      <c r="P12" s="141">
        <v>0</v>
      </c>
      <c r="Q12" s="141">
        <v>0</v>
      </c>
      <c r="R12" s="141">
        <v>82331</v>
      </c>
      <c r="S12" s="141"/>
      <c r="T12" s="141">
        <v>0</v>
      </c>
      <c r="U12" s="141">
        <v>225785</v>
      </c>
      <c r="V12" s="141">
        <f t="shared" si="10"/>
        <v>1004692</v>
      </c>
      <c r="W12" s="141">
        <f t="shared" si="11"/>
        <v>102550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83723</v>
      </c>
      <c r="AB12" s="141">
        <f t="shared" si="16"/>
        <v>0</v>
      </c>
      <c r="AC12" s="141">
        <f t="shared" si="17"/>
        <v>18827</v>
      </c>
      <c r="AD12" s="141">
        <f t="shared" si="18"/>
        <v>902142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669769</v>
      </c>
      <c r="AN12" s="141">
        <f t="shared" si="22"/>
        <v>211491</v>
      </c>
      <c r="AO12" s="141">
        <v>0</v>
      </c>
      <c r="AP12" s="141">
        <v>211491</v>
      </c>
      <c r="AQ12" s="141">
        <v>0</v>
      </c>
      <c r="AR12" s="141">
        <v>0</v>
      </c>
      <c r="AS12" s="141">
        <f t="shared" si="23"/>
        <v>17070</v>
      </c>
      <c r="AT12" s="141">
        <v>15508</v>
      </c>
      <c r="AU12" s="141">
        <v>0</v>
      </c>
      <c r="AV12" s="141">
        <v>1562</v>
      </c>
      <c r="AW12" s="141">
        <v>650</v>
      </c>
      <c r="AX12" s="141">
        <f t="shared" si="24"/>
        <v>440558</v>
      </c>
      <c r="AY12" s="141">
        <v>64646</v>
      </c>
      <c r="AZ12" s="141">
        <v>34450</v>
      </c>
      <c r="BA12" s="141">
        <v>334933</v>
      </c>
      <c r="BB12" s="141">
        <v>6529</v>
      </c>
      <c r="BC12" s="141">
        <v>15713</v>
      </c>
      <c r="BD12" s="141">
        <v>0</v>
      </c>
      <c r="BE12" s="141">
        <v>11094</v>
      </c>
      <c r="BF12" s="141">
        <f t="shared" si="25"/>
        <v>680863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226683</v>
      </c>
      <c r="BP12" s="141">
        <f t="shared" si="29"/>
        <v>32745</v>
      </c>
      <c r="BQ12" s="141">
        <v>12844</v>
      </c>
      <c r="BR12" s="141">
        <v>12389</v>
      </c>
      <c r="BS12" s="141">
        <v>7512</v>
      </c>
      <c r="BT12" s="141">
        <v>0</v>
      </c>
      <c r="BU12" s="141">
        <f t="shared" si="30"/>
        <v>81606</v>
      </c>
      <c r="BV12" s="141">
        <v>2712</v>
      </c>
      <c r="BW12" s="141">
        <v>78894</v>
      </c>
      <c r="BX12" s="141">
        <v>0</v>
      </c>
      <c r="BY12" s="141">
        <v>0</v>
      </c>
      <c r="BZ12" s="141">
        <f t="shared" si="31"/>
        <v>112332</v>
      </c>
      <c r="CA12" s="141">
        <v>61417</v>
      </c>
      <c r="CB12" s="141">
        <v>50071</v>
      </c>
      <c r="CC12" s="141">
        <v>0</v>
      </c>
      <c r="CD12" s="141">
        <v>844</v>
      </c>
      <c r="CE12" s="141">
        <v>66173</v>
      </c>
      <c r="CF12" s="141">
        <v>0</v>
      </c>
      <c r="CG12" s="141">
        <v>15260</v>
      </c>
      <c r="CH12" s="141">
        <f t="shared" si="32"/>
        <v>241943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896452</v>
      </c>
      <c r="CR12" s="141">
        <f t="shared" si="42"/>
        <v>244236</v>
      </c>
      <c r="CS12" s="141">
        <f t="shared" si="43"/>
        <v>12844</v>
      </c>
      <c r="CT12" s="141">
        <f t="shared" si="44"/>
        <v>223880</v>
      </c>
      <c r="CU12" s="141">
        <f t="shared" si="45"/>
        <v>7512</v>
      </c>
      <c r="CV12" s="141">
        <f t="shared" si="46"/>
        <v>0</v>
      </c>
      <c r="CW12" s="141">
        <f t="shared" si="47"/>
        <v>98676</v>
      </c>
      <c r="CX12" s="141">
        <f t="shared" si="48"/>
        <v>18220</v>
      </c>
      <c r="CY12" s="141">
        <f t="shared" si="49"/>
        <v>78894</v>
      </c>
      <c r="CZ12" s="141">
        <f t="shared" si="50"/>
        <v>1562</v>
      </c>
      <c r="DA12" s="141">
        <f t="shared" si="51"/>
        <v>650</v>
      </c>
      <c r="DB12" s="141">
        <f t="shared" si="52"/>
        <v>552890</v>
      </c>
      <c r="DC12" s="141">
        <f t="shared" si="53"/>
        <v>126063</v>
      </c>
      <c r="DD12" s="141">
        <f t="shared" si="54"/>
        <v>84521</v>
      </c>
      <c r="DE12" s="141">
        <f t="shared" si="55"/>
        <v>334933</v>
      </c>
      <c r="DF12" s="141">
        <f t="shared" si="56"/>
        <v>7373</v>
      </c>
      <c r="DG12" s="141">
        <f t="shared" si="57"/>
        <v>81886</v>
      </c>
      <c r="DH12" s="141">
        <f t="shared" si="58"/>
        <v>0</v>
      </c>
      <c r="DI12" s="141">
        <f t="shared" si="59"/>
        <v>26354</v>
      </c>
      <c r="DJ12" s="141">
        <f t="shared" si="60"/>
        <v>922806</v>
      </c>
    </row>
    <row r="13" spans="1:114" ht="12" customHeight="1">
      <c r="A13" s="142" t="s">
        <v>115</v>
      </c>
      <c r="B13" s="140" t="s">
        <v>331</v>
      </c>
      <c r="C13" s="142" t="s">
        <v>348</v>
      </c>
      <c r="D13" s="141">
        <f t="shared" si="6"/>
        <v>510201</v>
      </c>
      <c r="E13" s="141">
        <f t="shared" si="7"/>
        <v>92541</v>
      </c>
      <c r="F13" s="141">
        <v>0</v>
      </c>
      <c r="G13" s="141">
        <v>0</v>
      </c>
      <c r="H13" s="141">
        <v>0</v>
      </c>
      <c r="I13" s="141">
        <v>86327</v>
      </c>
      <c r="J13" s="141"/>
      <c r="K13" s="141">
        <v>6214</v>
      </c>
      <c r="L13" s="141">
        <v>417660</v>
      </c>
      <c r="M13" s="141">
        <f t="shared" si="8"/>
        <v>79264</v>
      </c>
      <c r="N13" s="141">
        <f t="shared" si="9"/>
        <v>46878</v>
      </c>
      <c r="O13" s="141">
        <v>0</v>
      </c>
      <c r="P13" s="141">
        <v>0</v>
      </c>
      <c r="Q13" s="141">
        <v>0</v>
      </c>
      <c r="R13" s="141">
        <v>46878</v>
      </c>
      <c r="S13" s="141"/>
      <c r="T13" s="141">
        <v>0</v>
      </c>
      <c r="U13" s="141">
        <v>32386</v>
      </c>
      <c r="V13" s="141">
        <f t="shared" si="10"/>
        <v>589465</v>
      </c>
      <c r="W13" s="141">
        <f t="shared" si="11"/>
        <v>139419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133205</v>
      </c>
      <c r="AB13" s="141">
        <f t="shared" si="16"/>
        <v>0</v>
      </c>
      <c r="AC13" s="141">
        <f t="shared" si="17"/>
        <v>6214</v>
      </c>
      <c r="AD13" s="141">
        <f t="shared" si="18"/>
        <v>450046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192155</v>
      </c>
      <c r="AN13" s="141">
        <f t="shared" si="22"/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f t="shared" si="23"/>
        <v>1429</v>
      </c>
      <c r="AT13" s="141">
        <v>0</v>
      </c>
      <c r="AU13" s="141">
        <v>1429</v>
      </c>
      <c r="AV13" s="141">
        <v>0</v>
      </c>
      <c r="AW13" s="141">
        <v>0</v>
      </c>
      <c r="AX13" s="141">
        <f t="shared" si="24"/>
        <v>190726</v>
      </c>
      <c r="AY13" s="141">
        <v>188833</v>
      </c>
      <c r="AZ13" s="141">
        <v>1893</v>
      </c>
      <c r="BA13" s="141">
        <v>0</v>
      </c>
      <c r="BB13" s="141">
        <v>0</v>
      </c>
      <c r="BC13" s="141">
        <v>318046</v>
      </c>
      <c r="BD13" s="141">
        <v>0</v>
      </c>
      <c r="BE13" s="141">
        <v>0</v>
      </c>
      <c r="BF13" s="141">
        <f t="shared" si="25"/>
        <v>192155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19176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19176</v>
      </c>
      <c r="CA13" s="141">
        <v>19176</v>
      </c>
      <c r="CB13" s="141">
        <v>0</v>
      </c>
      <c r="CC13" s="141">
        <v>0</v>
      </c>
      <c r="CD13" s="141">
        <v>0</v>
      </c>
      <c r="CE13" s="141">
        <v>60088</v>
      </c>
      <c r="CF13" s="141">
        <v>0</v>
      </c>
      <c r="CG13" s="141">
        <v>0</v>
      </c>
      <c r="CH13" s="141">
        <f t="shared" si="32"/>
        <v>19176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211331</v>
      </c>
      <c r="CR13" s="141">
        <f t="shared" si="42"/>
        <v>0</v>
      </c>
      <c r="CS13" s="141">
        <f t="shared" si="43"/>
        <v>0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1429</v>
      </c>
      <c r="CX13" s="141">
        <f t="shared" si="48"/>
        <v>0</v>
      </c>
      <c r="CY13" s="141">
        <f t="shared" si="49"/>
        <v>1429</v>
      </c>
      <c r="CZ13" s="141">
        <f t="shared" si="50"/>
        <v>0</v>
      </c>
      <c r="DA13" s="141">
        <f t="shared" si="51"/>
        <v>0</v>
      </c>
      <c r="DB13" s="141">
        <f t="shared" si="52"/>
        <v>209902</v>
      </c>
      <c r="DC13" s="141">
        <f t="shared" si="53"/>
        <v>208009</v>
      </c>
      <c r="DD13" s="141">
        <f t="shared" si="54"/>
        <v>1893</v>
      </c>
      <c r="DE13" s="141">
        <f t="shared" si="55"/>
        <v>0</v>
      </c>
      <c r="DF13" s="141">
        <f t="shared" si="56"/>
        <v>0</v>
      </c>
      <c r="DG13" s="141">
        <f t="shared" si="57"/>
        <v>378134</v>
      </c>
      <c r="DH13" s="141">
        <f t="shared" si="58"/>
        <v>0</v>
      </c>
      <c r="DI13" s="141">
        <f t="shared" si="59"/>
        <v>0</v>
      </c>
      <c r="DJ13" s="141">
        <f t="shared" si="60"/>
        <v>211331</v>
      </c>
    </row>
    <row r="14" spans="1:114" ht="12" customHeight="1">
      <c r="A14" s="142" t="s">
        <v>115</v>
      </c>
      <c r="B14" s="140" t="s">
        <v>332</v>
      </c>
      <c r="C14" s="142" t="s">
        <v>349</v>
      </c>
      <c r="D14" s="141">
        <f t="shared" si="6"/>
        <v>360074</v>
      </c>
      <c r="E14" s="141">
        <f t="shared" si="7"/>
        <v>50592</v>
      </c>
      <c r="F14" s="141">
        <v>0</v>
      </c>
      <c r="G14" s="141">
        <v>0</v>
      </c>
      <c r="H14" s="141">
        <v>0</v>
      </c>
      <c r="I14" s="141">
        <v>48270</v>
      </c>
      <c r="J14" s="141"/>
      <c r="K14" s="141">
        <v>2322</v>
      </c>
      <c r="L14" s="141">
        <v>309482</v>
      </c>
      <c r="M14" s="141">
        <f t="shared" si="8"/>
        <v>111078</v>
      </c>
      <c r="N14" s="141">
        <f t="shared" si="9"/>
        <v>55406</v>
      </c>
      <c r="O14" s="141">
        <v>0</v>
      </c>
      <c r="P14" s="141">
        <v>0</v>
      </c>
      <c r="Q14" s="141">
        <v>0</v>
      </c>
      <c r="R14" s="141">
        <v>35332</v>
      </c>
      <c r="S14" s="141"/>
      <c r="T14" s="141">
        <v>20074</v>
      </c>
      <c r="U14" s="141">
        <v>55672</v>
      </c>
      <c r="V14" s="141">
        <f t="shared" si="10"/>
        <v>471152</v>
      </c>
      <c r="W14" s="141">
        <f t="shared" si="11"/>
        <v>105998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83602</v>
      </c>
      <c r="AB14" s="141">
        <f t="shared" si="16"/>
        <v>0</v>
      </c>
      <c r="AC14" s="141">
        <f t="shared" si="17"/>
        <v>22396</v>
      </c>
      <c r="AD14" s="141">
        <f t="shared" si="18"/>
        <v>365154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1"/>
        <v>149490</v>
      </c>
      <c r="AN14" s="141">
        <f t="shared" si="22"/>
        <v>20610</v>
      </c>
      <c r="AO14" s="141">
        <v>20610</v>
      </c>
      <c r="AP14" s="141">
        <v>0</v>
      </c>
      <c r="AQ14" s="141">
        <v>0</v>
      </c>
      <c r="AR14" s="141">
        <v>0</v>
      </c>
      <c r="AS14" s="141">
        <f t="shared" si="23"/>
        <v>40555</v>
      </c>
      <c r="AT14" s="141">
        <v>37289</v>
      </c>
      <c r="AU14" s="141">
        <v>3266</v>
      </c>
      <c r="AV14" s="141">
        <v>0</v>
      </c>
      <c r="AW14" s="141">
        <v>0</v>
      </c>
      <c r="AX14" s="141">
        <f t="shared" si="24"/>
        <v>88325</v>
      </c>
      <c r="AY14" s="141">
        <v>83791</v>
      </c>
      <c r="AZ14" s="141">
        <v>4534</v>
      </c>
      <c r="BA14" s="141">
        <v>0</v>
      </c>
      <c r="BB14" s="141">
        <v>0</v>
      </c>
      <c r="BC14" s="141">
        <v>210584</v>
      </c>
      <c r="BD14" s="141">
        <v>0</v>
      </c>
      <c r="BE14" s="141">
        <v>0</v>
      </c>
      <c r="BF14" s="141">
        <f t="shared" si="25"/>
        <v>149490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59229</v>
      </c>
      <c r="BP14" s="141">
        <f t="shared" si="29"/>
        <v>35702</v>
      </c>
      <c r="BQ14" s="141">
        <v>6117</v>
      </c>
      <c r="BR14" s="141">
        <v>29585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23527</v>
      </c>
      <c r="CA14" s="141">
        <v>23527</v>
      </c>
      <c r="CB14" s="141">
        <v>0</v>
      </c>
      <c r="CC14" s="141">
        <v>0</v>
      </c>
      <c r="CD14" s="141">
        <v>0</v>
      </c>
      <c r="CE14" s="141">
        <v>51849</v>
      </c>
      <c r="CF14" s="141">
        <v>0</v>
      </c>
      <c r="CG14" s="141">
        <v>0</v>
      </c>
      <c r="CH14" s="141">
        <f t="shared" si="32"/>
        <v>59229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208719</v>
      </c>
      <c r="CR14" s="141">
        <f t="shared" si="42"/>
        <v>56312</v>
      </c>
      <c r="CS14" s="141">
        <f t="shared" si="43"/>
        <v>26727</v>
      </c>
      <c r="CT14" s="141">
        <f t="shared" si="44"/>
        <v>29585</v>
      </c>
      <c r="CU14" s="141">
        <f t="shared" si="45"/>
        <v>0</v>
      </c>
      <c r="CV14" s="141">
        <f t="shared" si="46"/>
        <v>0</v>
      </c>
      <c r="CW14" s="141">
        <f t="shared" si="47"/>
        <v>40555</v>
      </c>
      <c r="CX14" s="141">
        <f t="shared" si="48"/>
        <v>37289</v>
      </c>
      <c r="CY14" s="141">
        <f t="shared" si="49"/>
        <v>3266</v>
      </c>
      <c r="CZ14" s="141">
        <f t="shared" si="50"/>
        <v>0</v>
      </c>
      <c r="DA14" s="141">
        <f t="shared" si="51"/>
        <v>0</v>
      </c>
      <c r="DB14" s="141">
        <f t="shared" si="52"/>
        <v>111852</v>
      </c>
      <c r="DC14" s="141">
        <f t="shared" si="53"/>
        <v>107318</v>
      </c>
      <c r="DD14" s="141">
        <f t="shared" si="54"/>
        <v>4534</v>
      </c>
      <c r="DE14" s="141">
        <f t="shared" si="55"/>
        <v>0</v>
      </c>
      <c r="DF14" s="141">
        <f t="shared" si="56"/>
        <v>0</v>
      </c>
      <c r="DG14" s="141">
        <f t="shared" si="57"/>
        <v>262433</v>
      </c>
      <c r="DH14" s="141">
        <f t="shared" si="58"/>
        <v>0</v>
      </c>
      <c r="DI14" s="141">
        <f t="shared" si="59"/>
        <v>0</v>
      </c>
      <c r="DJ14" s="141">
        <f t="shared" si="60"/>
        <v>208719</v>
      </c>
    </row>
    <row r="15" spans="1:114" ht="12" customHeight="1">
      <c r="A15" s="142" t="s">
        <v>115</v>
      </c>
      <c r="B15" s="140" t="s">
        <v>333</v>
      </c>
      <c r="C15" s="142" t="s">
        <v>350</v>
      </c>
      <c r="D15" s="141">
        <f t="shared" si="6"/>
        <v>635469</v>
      </c>
      <c r="E15" s="141">
        <f t="shared" si="7"/>
        <v>51783</v>
      </c>
      <c r="F15" s="141">
        <v>0</v>
      </c>
      <c r="G15" s="141">
        <v>0</v>
      </c>
      <c r="H15" s="141">
        <v>0</v>
      </c>
      <c r="I15" s="141">
        <v>39372</v>
      </c>
      <c r="J15" s="141"/>
      <c r="K15" s="141">
        <v>12411</v>
      </c>
      <c r="L15" s="141">
        <v>583686</v>
      </c>
      <c r="M15" s="141">
        <f t="shared" si="8"/>
        <v>232753</v>
      </c>
      <c r="N15" s="141">
        <f t="shared" si="9"/>
        <v>156521</v>
      </c>
      <c r="O15" s="141">
        <v>0</v>
      </c>
      <c r="P15" s="141">
        <v>0</v>
      </c>
      <c r="Q15" s="141">
        <v>0</v>
      </c>
      <c r="R15" s="141">
        <v>156521</v>
      </c>
      <c r="S15" s="141"/>
      <c r="T15" s="141">
        <v>0</v>
      </c>
      <c r="U15" s="141">
        <v>76232</v>
      </c>
      <c r="V15" s="141">
        <f t="shared" si="10"/>
        <v>868222</v>
      </c>
      <c r="W15" s="141">
        <f t="shared" si="11"/>
        <v>208304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195893</v>
      </c>
      <c r="AB15" s="141">
        <f t="shared" si="16"/>
        <v>0</v>
      </c>
      <c r="AC15" s="141">
        <f t="shared" si="17"/>
        <v>12411</v>
      </c>
      <c r="AD15" s="141">
        <f t="shared" si="18"/>
        <v>659918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53682</v>
      </c>
      <c r="AM15" s="141">
        <f t="shared" si="21"/>
        <v>240477</v>
      </c>
      <c r="AN15" s="141">
        <f t="shared" si="22"/>
        <v>83260</v>
      </c>
      <c r="AO15" s="141">
        <v>15310</v>
      </c>
      <c r="AP15" s="141">
        <v>67950</v>
      </c>
      <c r="AQ15" s="141">
        <v>0</v>
      </c>
      <c r="AR15" s="141">
        <v>0</v>
      </c>
      <c r="AS15" s="141">
        <f t="shared" si="23"/>
        <v>7798</v>
      </c>
      <c r="AT15" s="141">
        <v>7206</v>
      </c>
      <c r="AU15" s="141">
        <v>592</v>
      </c>
      <c r="AV15" s="141">
        <v>0</v>
      </c>
      <c r="AW15" s="141">
        <v>0</v>
      </c>
      <c r="AX15" s="141">
        <f t="shared" si="24"/>
        <v>149419</v>
      </c>
      <c r="AY15" s="141">
        <v>106845</v>
      </c>
      <c r="AZ15" s="141">
        <v>28747</v>
      </c>
      <c r="BA15" s="141">
        <v>449</v>
      </c>
      <c r="BB15" s="141">
        <v>13378</v>
      </c>
      <c r="BC15" s="141">
        <v>328396</v>
      </c>
      <c r="BD15" s="141">
        <v>0</v>
      </c>
      <c r="BE15" s="141">
        <v>12914</v>
      </c>
      <c r="BF15" s="141">
        <f t="shared" si="25"/>
        <v>253391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3133</v>
      </c>
      <c r="BO15" s="141">
        <f t="shared" si="28"/>
        <v>158362</v>
      </c>
      <c r="BP15" s="141">
        <f t="shared" si="29"/>
        <v>11537</v>
      </c>
      <c r="BQ15" s="141">
        <v>11537</v>
      </c>
      <c r="BR15" s="141">
        <v>0</v>
      </c>
      <c r="BS15" s="141">
        <v>0</v>
      </c>
      <c r="BT15" s="141">
        <v>0</v>
      </c>
      <c r="BU15" s="141">
        <f t="shared" si="30"/>
        <v>36457</v>
      </c>
      <c r="BV15" s="141">
        <v>0</v>
      </c>
      <c r="BW15" s="141">
        <v>36457</v>
      </c>
      <c r="BX15" s="141">
        <v>0</v>
      </c>
      <c r="BY15" s="141">
        <v>0</v>
      </c>
      <c r="BZ15" s="141">
        <f t="shared" si="31"/>
        <v>110368</v>
      </c>
      <c r="CA15" s="141">
        <v>51651</v>
      </c>
      <c r="CB15" s="141">
        <v>0</v>
      </c>
      <c r="CC15" s="141">
        <v>37463</v>
      </c>
      <c r="CD15" s="141">
        <v>21254</v>
      </c>
      <c r="CE15" s="141">
        <v>23827</v>
      </c>
      <c r="CF15" s="141">
        <v>0</v>
      </c>
      <c r="CG15" s="141">
        <v>47431</v>
      </c>
      <c r="CH15" s="141">
        <f t="shared" si="32"/>
        <v>205793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56815</v>
      </c>
      <c r="CQ15" s="141">
        <f t="shared" si="41"/>
        <v>398839</v>
      </c>
      <c r="CR15" s="141">
        <f t="shared" si="42"/>
        <v>94797</v>
      </c>
      <c r="CS15" s="141">
        <f t="shared" si="43"/>
        <v>26847</v>
      </c>
      <c r="CT15" s="141">
        <f t="shared" si="44"/>
        <v>67950</v>
      </c>
      <c r="CU15" s="141">
        <f t="shared" si="45"/>
        <v>0</v>
      </c>
      <c r="CV15" s="141">
        <f t="shared" si="46"/>
        <v>0</v>
      </c>
      <c r="CW15" s="141">
        <f t="shared" si="47"/>
        <v>44255</v>
      </c>
      <c r="CX15" s="141">
        <f t="shared" si="48"/>
        <v>7206</v>
      </c>
      <c r="CY15" s="141">
        <f t="shared" si="49"/>
        <v>37049</v>
      </c>
      <c r="CZ15" s="141">
        <f t="shared" si="50"/>
        <v>0</v>
      </c>
      <c r="DA15" s="141">
        <f t="shared" si="51"/>
        <v>0</v>
      </c>
      <c r="DB15" s="141">
        <f t="shared" si="52"/>
        <v>259787</v>
      </c>
      <c r="DC15" s="141">
        <f t="shared" si="53"/>
        <v>158496</v>
      </c>
      <c r="DD15" s="141">
        <f t="shared" si="54"/>
        <v>28747</v>
      </c>
      <c r="DE15" s="141">
        <f t="shared" si="55"/>
        <v>37912</v>
      </c>
      <c r="DF15" s="141">
        <f t="shared" si="56"/>
        <v>34632</v>
      </c>
      <c r="DG15" s="141">
        <f t="shared" si="57"/>
        <v>352223</v>
      </c>
      <c r="DH15" s="141">
        <f t="shared" si="58"/>
        <v>0</v>
      </c>
      <c r="DI15" s="141">
        <f t="shared" si="59"/>
        <v>60345</v>
      </c>
      <c r="DJ15" s="141">
        <f t="shared" si="60"/>
        <v>459184</v>
      </c>
    </row>
    <row r="16" spans="1:114" ht="12" customHeight="1">
      <c r="A16" s="142" t="s">
        <v>115</v>
      </c>
      <c r="B16" s="140" t="s">
        <v>334</v>
      </c>
      <c r="C16" s="142" t="s">
        <v>351</v>
      </c>
      <c r="D16" s="141">
        <f t="shared" si="6"/>
        <v>221843</v>
      </c>
      <c r="E16" s="141">
        <f t="shared" si="7"/>
        <v>24494</v>
      </c>
      <c r="F16" s="141">
        <v>0</v>
      </c>
      <c r="G16" s="141">
        <v>0</v>
      </c>
      <c r="H16" s="141">
        <v>0</v>
      </c>
      <c r="I16" s="141">
        <v>24458</v>
      </c>
      <c r="J16" s="141"/>
      <c r="K16" s="141">
        <v>36</v>
      </c>
      <c r="L16" s="141">
        <v>197349</v>
      </c>
      <c r="M16" s="141">
        <f t="shared" si="8"/>
        <v>221728</v>
      </c>
      <c r="N16" s="141">
        <f t="shared" si="9"/>
        <v>75550</v>
      </c>
      <c r="O16" s="141">
        <v>0</v>
      </c>
      <c r="P16" s="141">
        <v>0</v>
      </c>
      <c r="Q16" s="141">
        <v>0</v>
      </c>
      <c r="R16" s="141">
        <v>75530</v>
      </c>
      <c r="S16" s="141"/>
      <c r="T16" s="141">
        <v>20</v>
      </c>
      <c r="U16" s="141">
        <v>146178</v>
      </c>
      <c r="V16" s="141">
        <f t="shared" si="10"/>
        <v>443571</v>
      </c>
      <c r="W16" s="141">
        <f t="shared" si="11"/>
        <v>100044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99988</v>
      </c>
      <c r="AB16" s="141">
        <f t="shared" si="16"/>
        <v>0</v>
      </c>
      <c r="AC16" s="141">
        <f t="shared" si="17"/>
        <v>56</v>
      </c>
      <c r="AD16" s="141">
        <f t="shared" si="18"/>
        <v>343527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111030</v>
      </c>
      <c r="AN16" s="141">
        <f t="shared" si="22"/>
        <v>85959</v>
      </c>
      <c r="AO16" s="141">
        <v>20298</v>
      </c>
      <c r="AP16" s="141">
        <v>56036</v>
      </c>
      <c r="AQ16" s="141">
        <v>0</v>
      </c>
      <c r="AR16" s="141">
        <v>9625</v>
      </c>
      <c r="AS16" s="141">
        <f t="shared" si="23"/>
        <v>25071</v>
      </c>
      <c r="AT16" s="141">
        <v>14237</v>
      </c>
      <c r="AU16" s="141">
        <v>0</v>
      </c>
      <c r="AV16" s="141">
        <v>10834</v>
      </c>
      <c r="AW16" s="141">
        <v>0</v>
      </c>
      <c r="AX16" s="141">
        <f t="shared" si="24"/>
        <v>0</v>
      </c>
      <c r="AY16" s="141">
        <v>0</v>
      </c>
      <c r="AZ16" s="141">
        <v>0</v>
      </c>
      <c r="BA16" s="141">
        <v>0</v>
      </c>
      <c r="BB16" s="141">
        <v>0</v>
      </c>
      <c r="BC16" s="141">
        <v>97581</v>
      </c>
      <c r="BD16" s="141">
        <v>0</v>
      </c>
      <c r="BE16" s="141">
        <v>13232</v>
      </c>
      <c r="BF16" s="141">
        <f t="shared" si="25"/>
        <v>124262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83547</v>
      </c>
      <c r="BP16" s="141">
        <f t="shared" si="29"/>
        <v>73247</v>
      </c>
      <c r="BQ16" s="141">
        <v>13532</v>
      </c>
      <c r="BR16" s="141">
        <v>59715</v>
      </c>
      <c r="BS16" s="141">
        <v>0</v>
      </c>
      <c r="BT16" s="141">
        <v>0</v>
      </c>
      <c r="BU16" s="141">
        <f t="shared" si="30"/>
        <v>10300</v>
      </c>
      <c r="BV16" s="141">
        <v>10300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137584</v>
      </c>
      <c r="CF16" s="141">
        <v>0</v>
      </c>
      <c r="CG16" s="141">
        <v>597</v>
      </c>
      <c r="CH16" s="141">
        <f t="shared" si="32"/>
        <v>84144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194577</v>
      </c>
      <c r="CR16" s="141">
        <f t="shared" si="42"/>
        <v>159206</v>
      </c>
      <c r="CS16" s="141">
        <f t="shared" si="43"/>
        <v>33830</v>
      </c>
      <c r="CT16" s="141">
        <f t="shared" si="44"/>
        <v>115751</v>
      </c>
      <c r="CU16" s="141">
        <f t="shared" si="45"/>
        <v>0</v>
      </c>
      <c r="CV16" s="141">
        <f t="shared" si="46"/>
        <v>9625</v>
      </c>
      <c r="CW16" s="141">
        <f t="shared" si="47"/>
        <v>35371</v>
      </c>
      <c r="CX16" s="141">
        <f t="shared" si="48"/>
        <v>24537</v>
      </c>
      <c r="CY16" s="141">
        <f t="shared" si="49"/>
        <v>0</v>
      </c>
      <c r="CZ16" s="141">
        <f t="shared" si="50"/>
        <v>10834</v>
      </c>
      <c r="DA16" s="141">
        <f t="shared" si="51"/>
        <v>0</v>
      </c>
      <c r="DB16" s="141">
        <f t="shared" si="52"/>
        <v>0</v>
      </c>
      <c r="DC16" s="141">
        <f t="shared" si="53"/>
        <v>0</v>
      </c>
      <c r="DD16" s="141">
        <f t="shared" si="54"/>
        <v>0</v>
      </c>
      <c r="DE16" s="141">
        <f t="shared" si="55"/>
        <v>0</v>
      </c>
      <c r="DF16" s="141">
        <f t="shared" si="56"/>
        <v>0</v>
      </c>
      <c r="DG16" s="141">
        <f t="shared" si="57"/>
        <v>235165</v>
      </c>
      <c r="DH16" s="141">
        <f t="shared" si="58"/>
        <v>0</v>
      </c>
      <c r="DI16" s="141">
        <f t="shared" si="59"/>
        <v>13829</v>
      </c>
      <c r="DJ16" s="141">
        <f t="shared" si="60"/>
        <v>208406</v>
      </c>
    </row>
    <row r="17" spans="1:114" ht="12" customHeight="1">
      <c r="A17" s="142" t="s">
        <v>115</v>
      </c>
      <c r="B17" s="140" t="s">
        <v>335</v>
      </c>
      <c r="C17" s="142" t="s">
        <v>352</v>
      </c>
      <c r="D17" s="141">
        <f t="shared" si="6"/>
        <v>319927</v>
      </c>
      <c r="E17" s="141">
        <f t="shared" si="7"/>
        <v>21956</v>
      </c>
      <c r="F17" s="141">
        <v>0</v>
      </c>
      <c r="G17" s="141">
        <v>0</v>
      </c>
      <c r="H17" s="141">
        <v>0</v>
      </c>
      <c r="I17" s="141">
        <v>21889</v>
      </c>
      <c r="J17" s="141"/>
      <c r="K17" s="141">
        <v>67</v>
      </c>
      <c r="L17" s="141">
        <v>297971</v>
      </c>
      <c r="M17" s="141">
        <f t="shared" si="8"/>
        <v>151363</v>
      </c>
      <c r="N17" s="141">
        <f t="shared" si="9"/>
        <v>60968</v>
      </c>
      <c r="O17" s="141">
        <v>0</v>
      </c>
      <c r="P17" s="141">
        <v>0</v>
      </c>
      <c r="Q17" s="141">
        <v>0</v>
      </c>
      <c r="R17" s="141">
        <v>60963</v>
      </c>
      <c r="S17" s="141"/>
      <c r="T17" s="141">
        <v>5</v>
      </c>
      <c r="U17" s="141">
        <v>90395</v>
      </c>
      <c r="V17" s="141">
        <f t="shared" si="10"/>
        <v>471290</v>
      </c>
      <c r="W17" s="141">
        <f t="shared" si="11"/>
        <v>82924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82852</v>
      </c>
      <c r="AB17" s="141">
        <f t="shared" si="16"/>
        <v>0</v>
      </c>
      <c r="AC17" s="141">
        <f t="shared" si="17"/>
        <v>72</v>
      </c>
      <c r="AD17" s="141">
        <f t="shared" si="18"/>
        <v>388366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1"/>
        <v>91492</v>
      </c>
      <c r="AN17" s="141">
        <f t="shared" si="22"/>
        <v>31263</v>
      </c>
      <c r="AO17" s="141">
        <v>11278</v>
      </c>
      <c r="AP17" s="141">
        <v>11983</v>
      </c>
      <c r="AQ17" s="141">
        <v>0</v>
      </c>
      <c r="AR17" s="141">
        <v>8002</v>
      </c>
      <c r="AS17" s="141">
        <f t="shared" si="23"/>
        <v>20290</v>
      </c>
      <c r="AT17" s="141">
        <v>10235</v>
      </c>
      <c r="AU17" s="141">
        <v>0</v>
      </c>
      <c r="AV17" s="141">
        <v>10055</v>
      </c>
      <c r="AW17" s="141">
        <v>0</v>
      </c>
      <c r="AX17" s="141">
        <f t="shared" si="24"/>
        <v>39939</v>
      </c>
      <c r="AY17" s="141">
        <v>37425</v>
      </c>
      <c r="AZ17" s="141">
        <v>0</v>
      </c>
      <c r="BA17" s="141">
        <v>2514</v>
      </c>
      <c r="BB17" s="141">
        <v>0</v>
      </c>
      <c r="BC17" s="141">
        <v>228187</v>
      </c>
      <c r="BD17" s="141">
        <v>0</v>
      </c>
      <c r="BE17" s="141">
        <v>248</v>
      </c>
      <c r="BF17" s="141">
        <f t="shared" si="25"/>
        <v>91740</v>
      </c>
      <c r="BG17" s="141">
        <f t="shared" si="26"/>
        <v>13892</v>
      </c>
      <c r="BH17" s="141">
        <f t="shared" si="27"/>
        <v>13892</v>
      </c>
      <c r="BI17" s="141">
        <v>0</v>
      </c>
      <c r="BJ17" s="141">
        <v>13892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94170</v>
      </c>
      <c r="BP17" s="141">
        <f t="shared" si="29"/>
        <v>38112</v>
      </c>
      <c r="BQ17" s="141">
        <v>3873</v>
      </c>
      <c r="BR17" s="141">
        <v>34199</v>
      </c>
      <c r="BS17" s="141">
        <v>40</v>
      </c>
      <c r="BT17" s="141">
        <v>0</v>
      </c>
      <c r="BU17" s="141">
        <f t="shared" si="30"/>
        <v>2869</v>
      </c>
      <c r="BV17" s="141">
        <v>2869</v>
      </c>
      <c r="BW17" s="141">
        <v>0</v>
      </c>
      <c r="BX17" s="141">
        <v>0</v>
      </c>
      <c r="BY17" s="141">
        <v>0</v>
      </c>
      <c r="BZ17" s="141">
        <f t="shared" si="31"/>
        <v>53189</v>
      </c>
      <c r="CA17" s="141">
        <v>189</v>
      </c>
      <c r="CB17" s="141">
        <v>53000</v>
      </c>
      <c r="CC17" s="141">
        <v>0</v>
      </c>
      <c r="CD17" s="141">
        <v>0</v>
      </c>
      <c r="CE17" s="141">
        <v>43301</v>
      </c>
      <c r="CF17" s="141">
        <v>0</v>
      </c>
      <c r="CG17" s="141">
        <v>0</v>
      </c>
      <c r="CH17" s="141">
        <f t="shared" si="32"/>
        <v>108062</v>
      </c>
      <c r="CI17" s="141">
        <f t="shared" si="33"/>
        <v>13892</v>
      </c>
      <c r="CJ17" s="141">
        <f t="shared" si="34"/>
        <v>13892</v>
      </c>
      <c r="CK17" s="141">
        <f t="shared" si="35"/>
        <v>0</v>
      </c>
      <c r="CL17" s="141">
        <f t="shared" si="36"/>
        <v>13892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185662</v>
      </c>
      <c r="CR17" s="141">
        <f t="shared" si="42"/>
        <v>69375</v>
      </c>
      <c r="CS17" s="141">
        <f t="shared" si="43"/>
        <v>15151</v>
      </c>
      <c r="CT17" s="141">
        <f t="shared" si="44"/>
        <v>46182</v>
      </c>
      <c r="CU17" s="141">
        <f t="shared" si="45"/>
        <v>40</v>
      </c>
      <c r="CV17" s="141">
        <f t="shared" si="46"/>
        <v>8002</v>
      </c>
      <c r="CW17" s="141">
        <f t="shared" si="47"/>
        <v>23159</v>
      </c>
      <c r="CX17" s="141">
        <f t="shared" si="48"/>
        <v>13104</v>
      </c>
      <c r="CY17" s="141">
        <f t="shared" si="49"/>
        <v>0</v>
      </c>
      <c r="CZ17" s="141">
        <f t="shared" si="50"/>
        <v>10055</v>
      </c>
      <c r="DA17" s="141">
        <f t="shared" si="51"/>
        <v>0</v>
      </c>
      <c r="DB17" s="141">
        <f t="shared" si="52"/>
        <v>93128</v>
      </c>
      <c r="DC17" s="141">
        <f t="shared" si="53"/>
        <v>37614</v>
      </c>
      <c r="DD17" s="141">
        <f t="shared" si="54"/>
        <v>53000</v>
      </c>
      <c r="DE17" s="141">
        <f t="shared" si="55"/>
        <v>2514</v>
      </c>
      <c r="DF17" s="141">
        <f t="shared" si="56"/>
        <v>0</v>
      </c>
      <c r="DG17" s="141">
        <f t="shared" si="57"/>
        <v>271488</v>
      </c>
      <c r="DH17" s="141">
        <f t="shared" si="58"/>
        <v>0</v>
      </c>
      <c r="DI17" s="141">
        <f t="shared" si="59"/>
        <v>248</v>
      </c>
      <c r="DJ17" s="141">
        <f t="shared" si="60"/>
        <v>199802</v>
      </c>
    </row>
    <row r="18" spans="1:114" ht="12" customHeight="1">
      <c r="A18" s="142" t="s">
        <v>115</v>
      </c>
      <c r="B18" s="140" t="s">
        <v>336</v>
      </c>
      <c r="C18" s="142" t="s">
        <v>353</v>
      </c>
      <c r="D18" s="141">
        <f t="shared" si="6"/>
        <v>355908</v>
      </c>
      <c r="E18" s="141">
        <f t="shared" si="7"/>
        <v>33642</v>
      </c>
      <c r="F18" s="141">
        <v>0</v>
      </c>
      <c r="G18" s="141">
        <v>0</v>
      </c>
      <c r="H18" s="141">
        <v>0</v>
      </c>
      <c r="I18" s="141">
        <v>33642</v>
      </c>
      <c r="J18" s="141"/>
      <c r="K18" s="141">
        <v>0</v>
      </c>
      <c r="L18" s="141">
        <v>322266</v>
      </c>
      <c r="M18" s="141">
        <f t="shared" si="8"/>
        <v>129382</v>
      </c>
      <c r="N18" s="141">
        <f t="shared" si="9"/>
        <v>41186</v>
      </c>
      <c r="O18" s="141">
        <v>0</v>
      </c>
      <c r="P18" s="141">
        <v>0</v>
      </c>
      <c r="Q18" s="141">
        <v>0</v>
      </c>
      <c r="R18" s="141">
        <v>41186</v>
      </c>
      <c r="S18" s="141"/>
      <c r="T18" s="141">
        <v>0</v>
      </c>
      <c r="U18" s="141">
        <v>88196</v>
      </c>
      <c r="V18" s="141">
        <f t="shared" si="10"/>
        <v>485290</v>
      </c>
      <c r="W18" s="141">
        <f t="shared" si="11"/>
        <v>74828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74828</v>
      </c>
      <c r="AB18" s="141">
        <f t="shared" si="16"/>
        <v>0</v>
      </c>
      <c r="AC18" s="141">
        <f t="shared" si="17"/>
        <v>0</v>
      </c>
      <c r="AD18" s="141">
        <f t="shared" si="18"/>
        <v>410462</v>
      </c>
      <c r="AE18" s="141">
        <f t="shared" si="19"/>
        <v>1886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1886</v>
      </c>
      <c r="AL18" s="141">
        <v>0</v>
      </c>
      <c r="AM18" s="141">
        <f t="shared" si="21"/>
        <v>126089</v>
      </c>
      <c r="AN18" s="141">
        <f t="shared" si="22"/>
        <v>79124</v>
      </c>
      <c r="AO18" s="141">
        <v>3857</v>
      </c>
      <c r="AP18" s="141">
        <v>75267</v>
      </c>
      <c r="AQ18" s="141">
        <v>0</v>
      </c>
      <c r="AR18" s="141">
        <v>0</v>
      </c>
      <c r="AS18" s="141">
        <f t="shared" si="23"/>
        <v>22101</v>
      </c>
      <c r="AT18" s="141">
        <v>18111</v>
      </c>
      <c r="AU18" s="141">
        <v>0</v>
      </c>
      <c r="AV18" s="141">
        <v>3990</v>
      </c>
      <c r="AW18" s="141">
        <v>6552</v>
      </c>
      <c r="AX18" s="141">
        <f t="shared" si="24"/>
        <v>18312</v>
      </c>
      <c r="AY18" s="141">
        <v>15461</v>
      </c>
      <c r="AZ18" s="141">
        <v>0</v>
      </c>
      <c r="BA18" s="141">
        <v>2851</v>
      </c>
      <c r="BB18" s="141">
        <v>0</v>
      </c>
      <c r="BC18" s="141">
        <v>227933</v>
      </c>
      <c r="BD18" s="141">
        <v>0</v>
      </c>
      <c r="BE18" s="141">
        <v>0</v>
      </c>
      <c r="BF18" s="141">
        <f t="shared" si="25"/>
        <v>127975</v>
      </c>
      <c r="BG18" s="141">
        <f t="shared" si="26"/>
        <v>2399</v>
      </c>
      <c r="BH18" s="141">
        <f t="shared" si="27"/>
        <v>2399</v>
      </c>
      <c r="BI18" s="141">
        <v>2399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126983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126983</v>
      </c>
      <c r="CA18" s="141">
        <v>32162</v>
      </c>
      <c r="CB18" s="141">
        <v>94821</v>
      </c>
      <c r="CC18" s="141">
        <v>0</v>
      </c>
      <c r="CD18" s="141">
        <v>0</v>
      </c>
      <c r="CE18" s="141">
        <v>0</v>
      </c>
      <c r="CF18" s="141">
        <v>0</v>
      </c>
      <c r="CG18" s="141">
        <v>0</v>
      </c>
      <c r="CH18" s="141">
        <f t="shared" si="32"/>
        <v>129382</v>
      </c>
      <c r="CI18" s="141">
        <f t="shared" si="33"/>
        <v>4285</v>
      </c>
      <c r="CJ18" s="141">
        <f t="shared" si="34"/>
        <v>2399</v>
      </c>
      <c r="CK18" s="141">
        <f t="shared" si="35"/>
        <v>2399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1886</v>
      </c>
      <c r="CP18" s="141">
        <f t="shared" si="40"/>
        <v>0</v>
      </c>
      <c r="CQ18" s="141">
        <f t="shared" si="41"/>
        <v>253072</v>
      </c>
      <c r="CR18" s="141">
        <f t="shared" si="42"/>
        <v>79124</v>
      </c>
      <c r="CS18" s="141">
        <f t="shared" si="43"/>
        <v>3857</v>
      </c>
      <c r="CT18" s="141">
        <f t="shared" si="44"/>
        <v>75267</v>
      </c>
      <c r="CU18" s="141">
        <f t="shared" si="45"/>
        <v>0</v>
      </c>
      <c r="CV18" s="141">
        <f t="shared" si="46"/>
        <v>0</v>
      </c>
      <c r="CW18" s="141">
        <f t="shared" si="47"/>
        <v>22101</v>
      </c>
      <c r="CX18" s="141">
        <f t="shared" si="48"/>
        <v>18111</v>
      </c>
      <c r="CY18" s="141">
        <f t="shared" si="49"/>
        <v>0</v>
      </c>
      <c r="CZ18" s="141">
        <f t="shared" si="50"/>
        <v>3990</v>
      </c>
      <c r="DA18" s="141">
        <f t="shared" si="51"/>
        <v>6552</v>
      </c>
      <c r="DB18" s="141">
        <f t="shared" si="52"/>
        <v>145295</v>
      </c>
      <c r="DC18" s="141">
        <f t="shared" si="53"/>
        <v>47623</v>
      </c>
      <c r="DD18" s="141">
        <f t="shared" si="54"/>
        <v>94821</v>
      </c>
      <c r="DE18" s="141">
        <f t="shared" si="55"/>
        <v>2851</v>
      </c>
      <c r="DF18" s="141">
        <f t="shared" si="56"/>
        <v>0</v>
      </c>
      <c r="DG18" s="141">
        <f t="shared" si="57"/>
        <v>227933</v>
      </c>
      <c r="DH18" s="141">
        <f t="shared" si="58"/>
        <v>0</v>
      </c>
      <c r="DI18" s="141">
        <f t="shared" si="59"/>
        <v>0</v>
      </c>
      <c r="DJ18" s="141">
        <f t="shared" si="60"/>
        <v>257357</v>
      </c>
    </row>
    <row r="19" spans="1:114" ht="12" customHeight="1">
      <c r="A19" s="142" t="s">
        <v>115</v>
      </c>
      <c r="B19" s="140" t="s">
        <v>337</v>
      </c>
      <c r="C19" s="142" t="s">
        <v>354</v>
      </c>
      <c r="D19" s="141">
        <f t="shared" si="6"/>
        <v>77733</v>
      </c>
      <c r="E19" s="141">
        <f t="shared" si="7"/>
        <v>13259</v>
      </c>
      <c r="F19" s="141">
        <v>0</v>
      </c>
      <c r="G19" s="141">
        <v>0</v>
      </c>
      <c r="H19" s="141">
        <v>0</v>
      </c>
      <c r="I19" s="141">
        <v>9392</v>
      </c>
      <c r="J19" s="141"/>
      <c r="K19" s="141">
        <v>3867</v>
      </c>
      <c r="L19" s="141">
        <v>64474</v>
      </c>
      <c r="M19" s="141">
        <f t="shared" si="8"/>
        <v>178315</v>
      </c>
      <c r="N19" s="141">
        <f t="shared" si="9"/>
        <v>8444</v>
      </c>
      <c r="O19" s="141">
        <v>0</v>
      </c>
      <c r="P19" s="141">
        <v>0</v>
      </c>
      <c r="Q19" s="141">
        <v>0</v>
      </c>
      <c r="R19" s="141">
        <v>8444</v>
      </c>
      <c r="S19" s="141"/>
      <c r="T19" s="141">
        <v>0</v>
      </c>
      <c r="U19" s="141">
        <v>169871</v>
      </c>
      <c r="V19" s="141">
        <f t="shared" si="10"/>
        <v>256048</v>
      </c>
      <c r="W19" s="141">
        <f t="shared" si="11"/>
        <v>21703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17836</v>
      </c>
      <c r="AB19" s="141">
        <f t="shared" si="16"/>
        <v>0</v>
      </c>
      <c r="AC19" s="141">
        <f t="shared" si="17"/>
        <v>3867</v>
      </c>
      <c r="AD19" s="141">
        <f t="shared" si="18"/>
        <v>234345</v>
      </c>
      <c r="AE19" s="141">
        <f t="shared" si="19"/>
        <v>1622</v>
      </c>
      <c r="AF19" s="141">
        <f t="shared" si="20"/>
        <v>1622</v>
      </c>
      <c r="AG19" s="141">
        <v>0</v>
      </c>
      <c r="AH19" s="141">
        <v>1365</v>
      </c>
      <c r="AI19" s="141">
        <v>257</v>
      </c>
      <c r="AJ19" s="141">
        <v>0</v>
      </c>
      <c r="AK19" s="141">
        <v>0</v>
      </c>
      <c r="AL19" s="141">
        <v>0</v>
      </c>
      <c r="AM19" s="141">
        <f t="shared" si="21"/>
        <v>76111</v>
      </c>
      <c r="AN19" s="141">
        <f t="shared" si="22"/>
        <v>1749</v>
      </c>
      <c r="AO19" s="141">
        <v>1749</v>
      </c>
      <c r="AP19" s="141">
        <v>0</v>
      </c>
      <c r="AQ19" s="141">
        <v>0</v>
      </c>
      <c r="AR19" s="141">
        <v>0</v>
      </c>
      <c r="AS19" s="141">
        <f t="shared" si="23"/>
        <v>16458</v>
      </c>
      <c r="AT19" s="141">
        <v>3783</v>
      </c>
      <c r="AU19" s="141">
        <v>11627</v>
      </c>
      <c r="AV19" s="141">
        <v>1048</v>
      </c>
      <c r="AW19" s="141">
        <v>0</v>
      </c>
      <c r="AX19" s="141">
        <f t="shared" si="24"/>
        <v>57904</v>
      </c>
      <c r="AY19" s="141">
        <v>10882</v>
      </c>
      <c r="AZ19" s="141">
        <v>40464</v>
      </c>
      <c r="BA19" s="141">
        <v>6558</v>
      </c>
      <c r="BB19" s="141">
        <v>0</v>
      </c>
      <c r="BC19" s="141">
        <v>0</v>
      </c>
      <c r="BD19" s="141">
        <v>0</v>
      </c>
      <c r="BE19" s="141">
        <v>0</v>
      </c>
      <c r="BF19" s="141">
        <f t="shared" si="25"/>
        <v>77733</v>
      </c>
      <c r="BG19" s="141">
        <f t="shared" si="26"/>
        <v>139130</v>
      </c>
      <c r="BH19" s="141">
        <f t="shared" si="27"/>
        <v>139130</v>
      </c>
      <c r="BI19" s="141">
        <v>0</v>
      </c>
      <c r="BJ19" s="141">
        <v>139130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39185</v>
      </c>
      <c r="BP19" s="141">
        <f t="shared" si="29"/>
        <v>1749</v>
      </c>
      <c r="BQ19" s="141">
        <v>1749</v>
      </c>
      <c r="BR19" s="141">
        <v>0</v>
      </c>
      <c r="BS19" s="141">
        <v>0</v>
      </c>
      <c r="BT19" s="141">
        <v>0</v>
      </c>
      <c r="BU19" s="141">
        <f t="shared" si="30"/>
        <v>8826</v>
      </c>
      <c r="BV19" s="141">
        <v>801</v>
      </c>
      <c r="BW19" s="141">
        <v>8025</v>
      </c>
      <c r="BX19" s="141">
        <v>0</v>
      </c>
      <c r="BY19" s="141">
        <v>0</v>
      </c>
      <c r="BZ19" s="141">
        <f t="shared" si="31"/>
        <v>28610</v>
      </c>
      <c r="CA19" s="141">
        <v>10882</v>
      </c>
      <c r="CB19" s="141">
        <v>17728</v>
      </c>
      <c r="CC19" s="141">
        <v>0</v>
      </c>
      <c r="CD19" s="141">
        <v>0</v>
      </c>
      <c r="CE19" s="141">
        <v>0</v>
      </c>
      <c r="CF19" s="141">
        <v>0</v>
      </c>
      <c r="CG19" s="141">
        <v>0</v>
      </c>
      <c r="CH19" s="141">
        <f t="shared" si="32"/>
        <v>178315</v>
      </c>
      <c r="CI19" s="141">
        <f t="shared" si="33"/>
        <v>140752</v>
      </c>
      <c r="CJ19" s="141">
        <f t="shared" si="34"/>
        <v>140752</v>
      </c>
      <c r="CK19" s="141">
        <f t="shared" si="35"/>
        <v>0</v>
      </c>
      <c r="CL19" s="141">
        <f t="shared" si="36"/>
        <v>140495</v>
      </c>
      <c r="CM19" s="141">
        <f t="shared" si="37"/>
        <v>257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115296</v>
      </c>
      <c r="CR19" s="141">
        <f t="shared" si="42"/>
        <v>3498</v>
      </c>
      <c r="CS19" s="141">
        <f t="shared" si="43"/>
        <v>3498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25284</v>
      </c>
      <c r="CX19" s="141">
        <f t="shared" si="48"/>
        <v>4584</v>
      </c>
      <c r="CY19" s="141">
        <f t="shared" si="49"/>
        <v>19652</v>
      </c>
      <c r="CZ19" s="141">
        <f t="shared" si="50"/>
        <v>1048</v>
      </c>
      <c r="DA19" s="141">
        <f t="shared" si="51"/>
        <v>0</v>
      </c>
      <c r="DB19" s="141">
        <f t="shared" si="52"/>
        <v>86514</v>
      </c>
      <c r="DC19" s="141">
        <f t="shared" si="53"/>
        <v>21764</v>
      </c>
      <c r="DD19" s="141">
        <f t="shared" si="54"/>
        <v>58192</v>
      </c>
      <c r="DE19" s="141">
        <f t="shared" si="55"/>
        <v>6558</v>
      </c>
      <c r="DF19" s="141">
        <f t="shared" si="56"/>
        <v>0</v>
      </c>
      <c r="DG19" s="141">
        <f t="shared" si="57"/>
        <v>0</v>
      </c>
      <c r="DH19" s="141">
        <f t="shared" si="58"/>
        <v>0</v>
      </c>
      <c r="DI19" s="141">
        <f t="shared" si="59"/>
        <v>0</v>
      </c>
      <c r="DJ19" s="141">
        <f t="shared" si="60"/>
        <v>256048</v>
      </c>
    </row>
    <row r="20" spans="1:114" ht="12" customHeight="1">
      <c r="A20" s="142" t="s">
        <v>115</v>
      </c>
      <c r="B20" s="140" t="s">
        <v>338</v>
      </c>
      <c r="C20" s="142" t="s">
        <v>355</v>
      </c>
      <c r="D20" s="141">
        <f t="shared" si="6"/>
        <v>211895</v>
      </c>
      <c r="E20" s="141">
        <f t="shared" si="7"/>
        <v>29340</v>
      </c>
      <c r="F20" s="141">
        <v>0</v>
      </c>
      <c r="G20" s="141">
        <v>0</v>
      </c>
      <c r="H20" s="141">
        <v>0</v>
      </c>
      <c r="I20" s="141">
        <v>29340</v>
      </c>
      <c r="J20" s="141"/>
      <c r="K20" s="141">
        <v>0</v>
      </c>
      <c r="L20" s="141">
        <v>182555</v>
      </c>
      <c r="M20" s="141">
        <f t="shared" si="8"/>
        <v>62201</v>
      </c>
      <c r="N20" s="141">
        <f t="shared" si="9"/>
        <v>5642</v>
      </c>
      <c r="O20" s="141">
        <v>0</v>
      </c>
      <c r="P20" s="141">
        <v>0</v>
      </c>
      <c r="Q20" s="141">
        <v>0</v>
      </c>
      <c r="R20" s="141">
        <v>5642</v>
      </c>
      <c r="S20" s="141"/>
      <c r="T20" s="141">
        <v>0</v>
      </c>
      <c r="U20" s="141">
        <v>56559</v>
      </c>
      <c r="V20" s="141">
        <f t="shared" si="10"/>
        <v>274096</v>
      </c>
      <c r="W20" s="141">
        <f t="shared" si="11"/>
        <v>34982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34982</v>
      </c>
      <c r="AB20" s="141">
        <f t="shared" si="16"/>
        <v>0</v>
      </c>
      <c r="AC20" s="141">
        <f t="shared" si="17"/>
        <v>0</v>
      </c>
      <c r="AD20" s="141">
        <f t="shared" si="18"/>
        <v>239114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112694</v>
      </c>
      <c r="AN20" s="141">
        <f t="shared" si="22"/>
        <v>91691</v>
      </c>
      <c r="AO20" s="141">
        <v>1310</v>
      </c>
      <c r="AP20" s="141">
        <v>90381</v>
      </c>
      <c r="AQ20" s="141">
        <v>0</v>
      </c>
      <c r="AR20" s="141">
        <v>0</v>
      </c>
      <c r="AS20" s="141">
        <f t="shared" si="23"/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f t="shared" si="24"/>
        <v>21003</v>
      </c>
      <c r="AY20" s="141">
        <v>0</v>
      </c>
      <c r="AZ20" s="141">
        <v>21003</v>
      </c>
      <c r="BA20" s="141">
        <v>0</v>
      </c>
      <c r="BB20" s="141">
        <v>0</v>
      </c>
      <c r="BC20" s="141">
        <v>12641</v>
      </c>
      <c r="BD20" s="141">
        <v>0</v>
      </c>
      <c r="BE20" s="141">
        <v>86560</v>
      </c>
      <c r="BF20" s="141">
        <f t="shared" si="25"/>
        <v>199254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28425</v>
      </c>
      <c r="BP20" s="141">
        <f t="shared" si="29"/>
        <v>28425</v>
      </c>
      <c r="BQ20" s="141">
        <v>1310</v>
      </c>
      <c r="BR20" s="141">
        <v>27115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10597</v>
      </c>
      <c r="CF20" s="141">
        <v>0</v>
      </c>
      <c r="CG20" s="141">
        <v>23179</v>
      </c>
      <c r="CH20" s="141">
        <f t="shared" si="32"/>
        <v>51604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141119</v>
      </c>
      <c r="CR20" s="141">
        <f t="shared" si="42"/>
        <v>120116</v>
      </c>
      <c r="CS20" s="141">
        <f t="shared" si="43"/>
        <v>2620</v>
      </c>
      <c r="CT20" s="141">
        <f t="shared" si="44"/>
        <v>117496</v>
      </c>
      <c r="CU20" s="141">
        <f t="shared" si="45"/>
        <v>0</v>
      </c>
      <c r="CV20" s="141">
        <f t="shared" si="46"/>
        <v>0</v>
      </c>
      <c r="CW20" s="141">
        <f t="shared" si="47"/>
        <v>0</v>
      </c>
      <c r="CX20" s="141">
        <f t="shared" si="48"/>
        <v>0</v>
      </c>
      <c r="CY20" s="141">
        <f t="shared" si="49"/>
        <v>0</v>
      </c>
      <c r="CZ20" s="141">
        <f t="shared" si="50"/>
        <v>0</v>
      </c>
      <c r="DA20" s="141">
        <f t="shared" si="51"/>
        <v>0</v>
      </c>
      <c r="DB20" s="141">
        <f t="shared" si="52"/>
        <v>21003</v>
      </c>
      <c r="DC20" s="141">
        <f t="shared" si="53"/>
        <v>0</v>
      </c>
      <c r="DD20" s="141">
        <f t="shared" si="54"/>
        <v>21003</v>
      </c>
      <c r="DE20" s="141">
        <f t="shared" si="55"/>
        <v>0</v>
      </c>
      <c r="DF20" s="141">
        <f t="shared" si="56"/>
        <v>0</v>
      </c>
      <c r="DG20" s="141">
        <f t="shared" si="57"/>
        <v>23238</v>
      </c>
      <c r="DH20" s="141">
        <f t="shared" si="58"/>
        <v>0</v>
      </c>
      <c r="DI20" s="141">
        <f t="shared" si="59"/>
        <v>109739</v>
      </c>
      <c r="DJ20" s="141">
        <f t="shared" si="60"/>
        <v>250858</v>
      </c>
    </row>
    <row r="21" spans="1:114" ht="12" customHeight="1">
      <c r="A21" s="142" t="s">
        <v>115</v>
      </c>
      <c r="B21" s="140" t="s">
        <v>339</v>
      </c>
      <c r="C21" s="142" t="s">
        <v>356</v>
      </c>
      <c r="D21" s="141">
        <f t="shared" si="6"/>
        <v>151603</v>
      </c>
      <c r="E21" s="141">
        <f t="shared" si="7"/>
        <v>37979</v>
      </c>
      <c r="F21" s="141">
        <v>0</v>
      </c>
      <c r="G21" s="141">
        <v>0</v>
      </c>
      <c r="H21" s="141">
        <v>0</v>
      </c>
      <c r="I21" s="141">
        <v>17093</v>
      </c>
      <c r="J21" s="141"/>
      <c r="K21" s="141">
        <v>20886</v>
      </c>
      <c r="L21" s="141">
        <v>113624</v>
      </c>
      <c r="M21" s="141">
        <f t="shared" si="8"/>
        <v>73468</v>
      </c>
      <c r="N21" s="141">
        <f t="shared" si="9"/>
        <v>4225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4225</v>
      </c>
      <c r="U21" s="141">
        <v>69243</v>
      </c>
      <c r="V21" s="141">
        <f t="shared" si="10"/>
        <v>225071</v>
      </c>
      <c r="W21" s="141">
        <f t="shared" si="11"/>
        <v>42204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17093</v>
      </c>
      <c r="AB21" s="141">
        <f t="shared" si="16"/>
        <v>0</v>
      </c>
      <c r="AC21" s="141">
        <f t="shared" si="17"/>
        <v>25111</v>
      </c>
      <c r="AD21" s="141">
        <f t="shared" si="18"/>
        <v>182867</v>
      </c>
      <c r="AE21" s="141">
        <f t="shared" si="19"/>
        <v>9703</v>
      </c>
      <c r="AF21" s="141">
        <f t="shared" si="20"/>
        <v>9021</v>
      </c>
      <c r="AG21" s="141">
        <v>0</v>
      </c>
      <c r="AH21" s="141">
        <v>0</v>
      </c>
      <c r="AI21" s="141">
        <v>9021</v>
      </c>
      <c r="AJ21" s="141">
        <v>0</v>
      </c>
      <c r="AK21" s="141">
        <v>682</v>
      </c>
      <c r="AL21" s="141">
        <v>0</v>
      </c>
      <c r="AM21" s="141">
        <f t="shared" si="21"/>
        <v>122865</v>
      </c>
      <c r="AN21" s="141">
        <f t="shared" si="22"/>
        <v>18915</v>
      </c>
      <c r="AO21" s="141">
        <v>1800</v>
      </c>
      <c r="AP21" s="141">
        <v>14415</v>
      </c>
      <c r="AQ21" s="141">
        <v>0</v>
      </c>
      <c r="AR21" s="141">
        <v>2700</v>
      </c>
      <c r="AS21" s="141">
        <f t="shared" si="23"/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f t="shared" si="24"/>
        <v>103950</v>
      </c>
      <c r="AY21" s="141">
        <v>84233</v>
      </c>
      <c r="AZ21" s="141">
        <v>10727</v>
      </c>
      <c r="BA21" s="141">
        <v>8990</v>
      </c>
      <c r="BB21" s="141">
        <v>0</v>
      </c>
      <c r="BC21" s="141">
        <v>0</v>
      </c>
      <c r="BD21" s="141">
        <v>0</v>
      </c>
      <c r="BE21" s="141">
        <v>19035</v>
      </c>
      <c r="BF21" s="141">
        <f t="shared" si="25"/>
        <v>151603</v>
      </c>
      <c r="BG21" s="141">
        <f t="shared" si="26"/>
        <v>1942</v>
      </c>
      <c r="BH21" s="141">
        <f t="shared" si="27"/>
        <v>1942</v>
      </c>
      <c r="BI21" s="141">
        <v>0</v>
      </c>
      <c r="BJ21" s="141">
        <v>1942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67583</v>
      </c>
      <c r="BP21" s="141">
        <f t="shared" si="29"/>
        <v>1850</v>
      </c>
      <c r="BQ21" s="141">
        <v>1850</v>
      </c>
      <c r="BR21" s="141">
        <v>0</v>
      </c>
      <c r="BS21" s="141">
        <v>0</v>
      </c>
      <c r="BT21" s="141">
        <v>0</v>
      </c>
      <c r="BU21" s="141">
        <f t="shared" si="30"/>
        <v>65733</v>
      </c>
      <c r="BV21" s="141">
        <v>0</v>
      </c>
      <c r="BW21" s="141">
        <v>2114</v>
      </c>
      <c r="BX21" s="141">
        <v>63619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0</v>
      </c>
      <c r="CF21" s="141">
        <v>0</v>
      </c>
      <c r="CG21" s="141">
        <v>3943</v>
      </c>
      <c r="CH21" s="141">
        <f t="shared" si="32"/>
        <v>73468</v>
      </c>
      <c r="CI21" s="141">
        <f t="shared" si="33"/>
        <v>11645</v>
      </c>
      <c r="CJ21" s="141">
        <f t="shared" si="34"/>
        <v>10963</v>
      </c>
      <c r="CK21" s="141">
        <f t="shared" si="35"/>
        <v>0</v>
      </c>
      <c r="CL21" s="141">
        <f t="shared" si="36"/>
        <v>1942</v>
      </c>
      <c r="CM21" s="141">
        <f t="shared" si="37"/>
        <v>9021</v>
      </c>
      <c r="CN21" s="141">
        <f t="shared" si="38"/>
        <v>0</v>
      </c>
      <c r="CO21" s="141">
        <f t="shared" si="39"/>
        <v>682</v>
      </c>
      <c r="CP21" s="141">
        <f t="shared" si="40"/>
        <v>0</v>
      </c>
      <c r="CQ21" s="141">
        <f t="shared" si="41"/>
        <v>190448</v>
      </c>
      <c r="CR21" s="141">
        <f t="shared" si="42"/>
        <v>20765</v>
      </c>
      <c r="CS21" s="141">
        <f t="shared" si="43"/>
        <v>3650</v>
      </c>
      <c r="CT21" s="141">
        <f t="shared" si="44"/>
        <v>14415</v>
      </c>
      <c r="CU21" s="141">
        <f t="shared" si="45"/>
        <v>0</v>
      </c>
      <c r="CV21" s="141">
        <f t="shared" si="46"/>
        <v>2700</v>
      </c>
      <c r="CW21" s="141">
        <f t="shared" si="47"/>
        <v>65733</v>
      </c>
      <c r="CX21" s="141">
        <f t="shared" si="48"/>
        <v>0</v>
      </c>
      <c r="CY21" s="141">
        <f t="shared" si="49"/>
        <v>2114</v>
      </c>
      <c r="CZ21" s="141">
        <f t="shared" si="50"/>
        <v>63619</v>
      </c>
      <c r="DA21" s="141">
        <f t="shared" si="51"/>
        <v>0</v>
      </c>
      <c r="DB21" s="141">
        <f t="shared" si="52"/>
        <v>103950</v>
      </c>
      <c r="DC21" s="141">
        <f t="shared" si="53"/>
        <v>84233</v>
      </c>
      <c r="DD21" s="141">
        <f t="shared" si="54"/>
        <v>10727</v>
      </c>
      <c r="DE21" s="141">
        <f t="shared" si="55"/>
        <v>8990</v>
      </c>
      <c r="DF21" s="141">
        <f t="shared" si="56"/>
        <v>0</v>
      </c>
      <c r="DG21" s="141">
        <f t="shared" si="57"/>
        <v>0</v>
      </c>
      <c r="DH21" s="141">
        <f t="shared" si="58"/>
        <v>0</v>
      </c>
      <c r="DI21" s="141">
        <f t="shared" si="59"/>
        <v>22978</v>
      </c>
      <c r="DJ21" s="141">
        <f t="shared" si="60"/>
        <v>225071</v>
      </c>
    </row>
    <row r="22" spans="1:114" ht="12" customHeight="1">
      <c r="A22" s="142" t="s">
        <v>115</v>
      </c>
      <c r="B22" s="140" t="s">
        <v>340</v>
      </c>
      <c r="C22" s="142" t="s">
        <v>357</v>
      </c>
      <c r="D22" s="141">
        <f t="shared" si="6"/>
        <v>116279</v>
      </c>
      <c r="E22" s="141">
        <f t="shared" si="7"/>
        <v>19791</v>
      </c>
      <c r="F22" s="141">
        <v>0</v>
      </c>
      <c r="G22" s="141">
        <v>0</v>
      </c>
      <c r="H22" s="141">
        <v>0</v>
      </c>
      <c r="I22" s="141">
        <v>14528</v>
      </c>
      <c r="J22" s="141"/>
      <c r="K22" s="141">
        <v>5263</v>
      </c>
      <c r="L22" s="141">
        <v>96488</v>
      </c>
      <c r="M22" s="141">
        <f t="shared" si="8"/>
        <v>64080</v>
      </c>
      <c r="N22" s="141">
        <f t="shared" si="9"/>
        <v>21956</v>
      </c>
      <c r="O22" s="141">
        <v>0</v>
      </c>
      <c r="P22" s="141">
        <v>0</v>
      </c>
      <c r="Q22" s="141">
        <v>0</v>
      </c>
      <c r="R22" s="141">
        <v>21956</v>
      </c>
      <c r="S22" s="141"/>
      <c r="T22" s="141">
        <v>0</v>
      </c>
      <c r="U22" s="141">
        <v>42124</v>
      </c>
      <c r="V22" s="141">
        <f t="shared" si="10"/>
        <v>180359</v>
      </c>
      <c r="W22" s="141">
        <f t="shared" si="11"/>
        <v>41747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36484</v>
      </c>
      <c r="AB22" s="141">
        <f t="shared" si="16"/>
        <v>0</v>
      </c>
      <c r="AC22" s="141">
        <f t="shared" si="17"/>
        <v>5263</v>
      </c>
      <c r="AD22" s="141">
        <f t="shared" si="18"/>
        <v>138612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f t="shared" si="21"/>
        <v>66654</v>
      </c>
      <c r="AN22" s="141">
        <f t="shared" si="22"/>
        <v>66654</v>
      </c>
      <c r="AO22" s="141">
        <v>66654</v>
      </c>
      <c r="AP22" s="141">
        <v>0</v>
      </c>
      <c r="AQ22" s="141">
        <v>0</v>
      </c>
      <c r="AR22" s="141">
        <v>0</v>
      </c>
      <c r="AS22" s="141">
        <f t="shared" si="23"/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f t="shared" si="24"/>
        <v>0</v>
      </c>
      <c r="AY22" s="141">
        <v>0</v>
      </c>
      <c r="AZ22" s="141">
        <v>0</v>
      </c>
      <c r="BA22" s="141">
        <v>0</v>
      </c>
      <c r="BB22" s="141">
        <v>0</v>
      </c>
      <c r="BC22" s="141">
        <v>49625</v>
      </c>
      <c r="BD22" s="141">
        <v>0</v>
      </c>
      <c r="BE22" s="141">
        <v>0</v>
      </c>
      <c r="BF22" s="141">
        <f t="shared" si="25"/>
        <v>66654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7663</v>
      </c>
      <c r="BO22" s="141">
        <f t="shared" si="28"/>
        <v>32443</v>
      </c>
      <c r="BP22" s="141">
        <f t="shared" si="29"/>
        <v>7648</v>
      </c>
      <c r="BQ22" s="141">
        <v>7435</v>
      </c>
      <c r="BR22" s="141">
        <v>213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24795</v>
      </c>
      <c r="CA22" s="141">
        <v>24795</v>
      </c>
      <c r="CB22" s="141">
        <v>0</v>
      </c>
      <c r="CC22" s="141">
        <v>0</v>
      </c>
      <c r="CD22" s="141">
        <v>0</v>
      </c>
      <c r="CE22" s="141">
        <v>23974</v>
      </c>
      <c r="CF22" s="141">
        <v>0</v>
      </c>
      <c r="CG22" s="141">
        <v>0</v>
      </c>
      <c r="CH22" s="141">
        <f t="shared" si="32"/>
        <v>32443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7663</v>
      </c>
      <c r="CQ22" s="141">
        <f t="shared" si="41"/>
        <v>99097</v>
      </c>
      <c r="CR22" s="141">
        <f t="shared" si="42"/>
        <v>74302</v>
      </c>
      <c r="CS22" s="141">
        <f t="shared" si="43"/>
        <v>74089</v>
      </c>
      <c r="CT22" s="141">
        <f t="shared" si="44"/>
        <v>213</v>
      </c>
      <c r="CU22" s="141">
        <f t="shared" si="45"/>
        <v>0</v>
      </c>
      <c r="CV22" s="141">
        <f t="shared" si="46"/>
        <v>0</v>
      </c>
      <c r="CW22" s="141">
        <f t="shared" si="47"/>
        <v>0</v>
      </c>
      <c r="CX22" s="141">
        <f t="shared" si="48"/>
        <v>0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24795</v>
      </c>
      <c r="DC22" s="141">
        <f t="shared" si="53"/>
        <v>24795</v>
      </c>
      <c r="DD22" s="141">
        <f t="shared" si="54"/>
        <v>0</v>
      </c>
      <c r="DE22" s="141">
        <f t="shared" si="55"/>
        <v>0</v>
      </c>
      <c r="DF22" s="141">
        <f t="shared" si="56"/>
        <v>0</v>
      </c>
      <c r="DG22" s="141">
        <f t="shared" si="57"/>
        <v>73599</v>
      </c>
      <c r="DH22" s="141">
        <f t="shared" si="58"/>
        <v>0</v>
      </c>
      <c r="DI22" s="141">
        <f t="shared" si="59"/>
        <v>0</v>
      </c>
      <c r="DJ22" s="141">
        <f t="shared" si="60"/>
        <v>99097</v>
      </c>
    </row>
    <row r="23" spans="1:114" ht="12" customHeight="1">
      <c r="A23" s="142" t="s">
        <v>115</v>
      </c>
      <c r="B23" s="140" t="s">
        <v>341</v>
      </c>
      <c r="C23" s="142" t="s">
        <v>358</v>
      </c>
      <c r="D23" s="141">
        <f t="shared" si="6"/>
        <v>216487</v>
      </c>
      <c r="E23" s="141">
        <f t="shared" si="7"/>
        <v>35643</v>
      </c>
      <c r="F23" s="141">
        <v>0</v>
      </c>
      <c r="G23" s="141">
        <v>0</v>
      </c>
      <c r="H23" s="141">
        <v>0</v>
      </c>
      <c r="I23" s="141">
        <v>35643</v>
      </c>
      <c r="J23" s="141"/>
      <c r="K23" s="141">
        <v>0</v>
      </c>
      <c r="L23" s="141">
        <v>180844</v>
      </c>
      <c r="M23" s="141">
        <f t="shared" si="8"/>
        <v>79650</v>
      </c>
      <c r="N23" s="141">
        <f t="shared" si="9"/>
        <v>18837</v>
      </c>
      <c r="O23" s="141">
        <v>0</v>
      </c>
      <c r="P23" s="141">
        <v>0</v>
      </c>
      <c r="Q23" s="141">
        <v>0</v>
      </c>
      <c r="R23" s="141">
        <v>18837</v>
      </c>
      <c r="S23" s="141"/>
      <c r="T23" s="141">
        <v>0</v>
      </c>
      <c r="U23" s="141">
        <v>60813</v>
      </c>
      <c r="V23" s="141">
        <f t="shared" si="10"/>
        <v>296137</v>
      </c>
      <c r="W23" s="141">
        <f t="shared" si="11"/>
        <v>54480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54480</v>
      </c>
      <c r="AB23" s="141">
        <f t="shared" si="16"/>
        <v>0</v>
      </c>
      <c r="AC23" s="141">
        <f t="shared" si="17"/>
        <v>0</v>
      </c>
      <c r="AD23" s="141">
        <f t="shared" si="18"/>
        <v>241657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f t="shared" si="21"/>
        <v>124575</v>
      </c>
      <c r="AN23" s="141">
        <f t="shared" si="22"/>
        <v>115572</v>
      </c>
      <c r="AO23" s="141">
        <v>115572</v>
      </c>
      <c r="AP23" s="141">
        <v>0</v>
      </c>
      <c r="AQ23" s="141">
        <v>0</v>
      </c>
      <c r="AR23" s="141">
        <v>0</v>
      </c>
      <c r="AS23" s="141">
        <f t="shared" si="23"/>
        <v>7613</v>
      </c>
      <c r="AT23" s="141">
        <v>0</v>
      </c>
      <c r="AU23" s="141">
        <v>7613</v>
      </c>
      <c r="AV23" s="141">
        <v>0</v>
      </c>
      <c r="AW23" s="141">
        <v>0</v>
      </c>
      <c r="AX23" s="141">
        <f t="shared" si="24"/>
        <v>1390</v>
      </c>
      <c r="AY23" s="141">
        <v>0</v>
      </c>
      <c r="AZ23" s="141">
        <v>0</v>
      </c>
      <c r="BA23" s="141">
        <v>128</v>
      </c>
      <c r="BB23" s="141">
        <v>1262</v>
      </c>
      <c r="BC23" s="141">
        <v>91912</v>
      </c>
      <c r="BD23" s="141">
        <v>0</v>
      </c>
      <c r="BE23" s="141">
        <v>0</v>
      </c>
      <c r="BF23" s="141">
        <f t="shared" si="25"/>
        <v>124575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30203</v>
      </c>
      <c r="BP23" s="141">
        <f t="shared" si="29"/>
        <v>30203</v>
      </c>
      <c r="BQ23" s="141">
        <v>30203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49447</v>
      </c>
      <c r="CF23" s="141">
        <v>0</v>
      </c>
      <c r="CG23" s="141">
        <v>0</v>
      </c>
      <c r="CH23" s="141">
        <f t="shared" si="32"/>
        <v>30203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154778</v>
      </c>
      <c r="CR23" s="141">
        <f t="shared" si="42"/>
        <v>145775</v>
      </c>
      <c r="CS23" s="141">
        <f t="shared" si="43"/>
        <v>145775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7613</v>
      </c>
      <c r="CX23" s="141">
        <f t="shared" si="48"/>
        <v>0</v>
      </c>
      <c r="CY23" s="141">
        <f t="shared" si="49"/>
        <v>7613</v>
      </c>
      <c r="CZ23" s="141">
        <f t="shared" si="50"/>
        <v>0</v>
      </c>
      <c r="DA23" s="141">
        <f t="shared" si="51"/>
        <v>0</v>
      </c>
      <c r="DB23" s="141">
        <f t="shared" si="52"/>
        <v>1390</v>
      </c>
      <c r="DC23" s="141">
        <f t="shared" si="53"/>
        <v>0</v>
      </c>
      <c r="DD23" s="141">
        <f t="shared" si="54"/>
        <v>0</v>
      </c>
      <c r="DE23" s="141">
        <f t="shared" si="55"/>
        <v>128</v>
      </c>
      <c r="DF23" s="141">
        <f t="shared" si="56"/>
        <v>1262</v>
      </c>
      <c r="DG23" s="141">
        <f t="shared" si="57"/>
        <v>141359</v>
      </c>
      <c r="DH23" s="141">
        <f t="shared" si="58"/>
        <v>0</v>
      </c>
      <c r="DI23" s="141">
        <f t="shared" si="59"/>
        <v>0</v>
      </c>
      <c r="DJ23" s="141">
        <f t="shared" si="60"/>
        <v>154778</v>
      </c>
    </row>
    <row r="24" spans="1:114" ht="12" customHeight="1">
      <c r="A24" s="142" t="s">
        <v>115</v>
      </c>
      <c r="B24" s="140" t="s">
        <v>342</v>
      </c>
      <c r="C24" s="142" t="s">
        <v>359</v>
      </c>
      <c r="D24" s="141">
        <f t="shared" si="6"/>
        <v>149421</v>
      </c>
      <c r="E24" s="141">
        <f t="shared" si="7"/>
        <v>20024</v>
      </c>
      <c r="F24" s="141">
        <v>0</v>
      </c>
      <c r="G24" s="141">
        <v>0</v>
      </c>
      <c r="H24" s="141">
        <v>0</v>
      </c>
      <c r="I24" s="141">
        <v>12067</v>
      </c>
      <c r="J24" s="141"/>
      <c r="K24" s="141">
        <v>7957</v>
      </c>
      <c r="L24" s="141">
        <v>129397</v>
      </c>
      <c r="M24" s="141">
        <f t="shared" si="8"/>
        <v>112446</v>
      </c>
      <c r="N24" s="141">
        <f t="shared" si="9"/>
        <v>33791</v>
      </c>
      <c r="O24" s="141">
        <v>0</v>
      </c>
      <c r="P24" s="141">
        <v>0</v>
      </c>
      <c r="Q24" s="141">
        <v>0</v>
      </c>
      <c r="R24" s="141">
        <v>33791</v>
      </c>
      <c r="S24" s="141"/>
      <c r="T24" s="141">
        <v>0</v>
      </c>
      <c r="U24" s="141">
        <v>78655</v>
      </c>
      <c r="V24" s="141">
        <f t="shared" si="10"/>
        <v>261867</v>
      </c>
      <c r="W24" s="141">
        <f t="shared" si="11"/>
        <v>53815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45858</v>
      </c>
      <c r="AB24" s="141">
        <f t="shared" si="16"/>
        <v>0</v>
      </c>
      <c r="AC24" s="141">
        <f t="shared" si="17"/>
        <v>7957</v>
      </c>
      <c r="AD24" s="141">
        <f t="shared" si="18"/>
        <v>208052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60210</v>
      </c>
      <c r="AN24" s="141">
        <f t="shared" si="22"/>
        <v>32089</v>
      </c>
      <c r="AO24" s="141">
        <v>15648</v>
      </c>
      <c r="AP24" s="141">
        <v>12874</v>
      </c>
      <c r="AQ24" s="141">
        <v>3567</v>
      </c>
      <c r="AR24" s="141">
        <v>0</v>
      </c>
      <c r="AS24" s="141">
        <f t="shared" si="23"/>
        <v>12298</v>
      </c>
      <c r="AT24" s="141">
        <v>9095</v>
      </c>
      <c r="AU24" s="141">
        <v>3203</v>
      </c>
      <c r="AV24" s="141">
        <v>0</v>
      </c>
      <c r="AW24" s="141">
        <v>0</v>
      </c>
      <c r="AX24" s="141">
        <f t="shared" si="24"/>
        <v>15823</v>
      </c>
      <c r="AY24" s="141">
        <v>15823</v>
      </c>
      <c r="AZ24" s="141">
        <v>0</v>
      </c>
      <c r="BA24" s="141">
        <v>0</v>
      </c>
      <c r="BB24" s="141">
        <v>0</v>
      </c>
      <c r="BC24" s="141">
        <v>87574</v>
      </c>
      <c r="BD24" s="141">
        <v>0</v>
      </c>
      <c r="BE24" s="141">
        <v>1637</v>
      </c>
      <c r="BF24" s="141">
        <f t="shared" si="25"/>
        <v>61847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15205</v>
      </c>
      <c r="BO24" s="141">
        <f t="shared" si="28"/>
        <v>52650</v>
      </c>
      <c r="BP24" s="141">
        <f t="shared" si="29"/>
        <v>44475</v>
      </c>
      <c r="BQ24" s="141">
        <v>15648</v>
      </c>
      <c r="BR24" s="141">
        <v>28827</v>
      </c>
      <c r="BS24" s="141">
        <v>0</v>
      </c>
      <c r="BT24" s="141">
        <v>0</v>
      </c>
      <c r="BU24" s="141">
        <f t="shared" si="30"/>
        <v>4027</v>
      </c>
      <c r="BV24" s="141">
        <v>4027</v>
      </c>
      <c r="BW24" s="141">
        <v>0</v>
      </c>
      <c r="BX24" s="141">
        <v>0</v>
      </c>
      <c r="BY24" s="141">
        <v>0</v>
      </c>
      <c r="BZ24" s="141">
        <f t="shared" si="31"/>
        <v>4148</v>
      </c>
      <c r="CA24" s="141">
        <v>4148</v>
      </c>
      <c r="CB24" s="141">
        <v>0</v>
      </c>
      <c r="CC24" s="141">
        <v>0</v>
      </c>
      <c r="CD24" s="141">
        <v>0</v>
      </c>
      <c r="CE24" s="141">
        <v>44591</v>
      </c>
      <c r="CF24" s="141">
        <v>0</v>
      </c>
      <c r="CG24" s="141">
        <v>0</v>
      </c>
      <c r="CH24" s="141">
        <f t="shared" si="32"/>
        <v>52650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15205</v>
      </c>
      <c r="CQ24" s="141">
        <f t="shared" si="41"/>
        <v>112860</v>
      </c>
      <c r="CR24" s="141">
        <f t="shared" si="42"/>
        <v>76564</v>
      </c>
      <c r="CS24" s="141">
        <f t="shared" si="43"/>
        <v>31296</v>
      </c>
      <c r="CT24" s="141">
        <f t="shared" si="44"/>
        <v>41701</v>
      </c>
      <c r="CU24" s="141">
        <f t="shared" si="45"/>
        <v>3567</v>
      </c>
      <c r="CV24" s="141">
        <f t="shared" si="46"/>
        <v>0</v>
      </c>
      <c r="CW24" s="141">
        <f t="shared" si="47"/>
        <v>16325</v>
      </c>
      <c r="CX24" s="141">
        <f t="shared" si="48"/>
        <v>13122</v>
      </c>
      <c r="CY24" s="141">
        <f t="shared" si="49"/>
        <v>3203</v>
      </c>
      <c r="CZ24" s="141">
        <f t="shared" si="50"/>
        <v>0</v>
      </c>
      <c r="DA24" s="141">
        <f t="shared" si="51"/>
        <v>0</v>
      </c>
      <c r="DB24" s="141">
        <f t="shared" si="52"/>
        <v>19971</v>
      </c>
      <c r="DC24" s="141">
        <f t="shared" si="53"/>
        <v>19971</v>
      </c>
      <c r="DD24" s="141">
        <f t="shared" si="54"/>
        <v>0</v>
      </c>
      <c r="DE24" s="141">
        <f t="shared" si="55"/>
        <v>0</v>
      </c>
      <c r="DF24" s="141">
        <f t="shared" si="56"/>
        <v>0</v>
      </c>
      <c r="DG24" s="141">
        <f t="shared" si="57"/>
        <v>132165</v>
      </c>
      <c r="DH24" s="141">
        <f t="shared" si="58"/>
        <v>0</v>
      </c>
      <c r="DI24" s="141">
        <f t="shared" si="59"/>
        <v>1637</v>
      </c>
      <c r="DJ24" s="141">
        <f t="shared" si="60"/>
        <v>114497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383</v>
      </c>
      <c r="B7" s="140" t="s">
        <v>385</v>
      </c>
      <c r="C7" s="139" t="s">
        <v>384</v>
      </c>
      <c r="D7" s="141">
        <f aca="true" t="shared" si="0" ref="D7:AI7">SUM(D8:D15)</f>
        <v>1182057</v>
      </c>
      <c r="E7" s="141">
        <f t="shared" si="0"/>
        <v>717930</v>
      </c>
      <c r="F7" s="141">
        <f t="shared" si="0"/>
        <v>0</v>
      </c>
      <c r="G7" s="141">
        <f t="shared" si="0"/>
        <v>0</v>
      </c>
      <c r="H7" s="141">
        <f t="shared" si="0"/>
        <v>0</v>
      </c>
      <c r="I7" s="141">
        <f t="shared" si="0"/>
        <v>701362</v>
      </c>
      <c r="J7" s="141">
        <f t="shared" si="0"/>
        <v>2120790</v>
      </c>
      <c r="K7" s="141">
        <f t="shared" si="0"/>
        <v>16568</v>
      </c>
      <c r="L7" s="141">
        <f t="shared" si="0"/>
        <v>464127</v>
      </c>
      <c r="M7" s="141">
        <f t="shared" si="0"/>
        <v>466041</v>
      </c>
      <c r="N7" s="141">
        <f t="shared" si="0"/>
        <v>210991</v>
      </c>
      <c r="O7" s="141">
        <f t="shared" si="0"/>
        <v>854</v>
      </c>
      <c r="P7" s="141">
        <f t="shared" si="0"/>
        <v>0</v>
      </c>
      <c r="Q7" s="141">
        <f t="shared" si="0"/>
        <v>0</v>
      </c>
      <c r="R7" s="141">
        <f t="shared" si="0"/>
        <v>209994</v>
      </c>
      <c r="S7" s="141">
        <f t="shared" si="0"/>
        <v>751924</v>
      </c>
      <c r="T7" s="141">
        <f t="shared" si="0"/>
        <v>143</v>
      </c>
      <c r="U7" s="141">
        <f t="shared" si="0"/>
        <v>255050</v>
      </c>
      <c r="V7" s="141">
        <f t="shared" si="0"/>
        <v>1648098</v>
      </c>
      <c r="W7" s="141">
        <f t="shared" si="0"/>
        <v>928921</v>
      </c>
      <c r="X7" s="141">
        <f t="shared" si="0"/>
        <v>854</v>
      </c>
      <c r="Y7" s="141">
        <f t="shared" si="0"/>
        <v>0</v>
      </c>
      <c r="Z7" s="141">
        <f t="shared" si="0"/>
        <v>0</v>
      </c>
      <c r="AA7" s="141">
        <f t="shared" si="0"/>
        <v>911356</v>
      </c>
      <c r="AB7" s="141">
        <f t="shared" si="0"/>
        <v>2872714</v>
      </c>
      <c r="AC7" s="141">
        <f t="shared" si="0"/>
        <v>16711</v>
      </c>
      <c r="AD7" s="141">
        <f t="shared" si="0"/>
        <v>719177</v>
      </c>
      <c r="AE7" s="141">
        <f t="shared" si="0"/>
        <v>102875</v>
      </c>
      <c r="AF7" s="141">
        <f t="shared" si="0"/>
        <v>0</v>
      </c>
      <c r="AG7" s="141">
        <f t="shared" si="0"/>
        <v>0</v>
      </c>
      <c r="AH7" s="141">
        <f t="shared" si="0"/>
        <v>0</v>
      </c>
      <c r="AI7" s="141">
        <f t="shared" si="0"/>
        <v>0</v>
      </c>
      <c r="AJ7" s="141">
        <f aca="true" t="shared" si="1" ref="AJ7:BO7">SUM(AJ8:AJ15)</f>
        <v>0</v>
      </c>
      <c r="AK7" s="141">
        <f t="shared" si="1"/>
        <v>102875</v>
      </c>
      <c r="AL7" s="141">
        <f t="shared" si="1"/>
        <v>0</v>
      </c>
      <c r="AM7" s="141">
        <f t="shared" si="1"/>
        <v>3071002</v>
      </c>
      <c r="AN7" s="141">
        <f t="shared" si="1"/>
        <v>402294</v>
      </c>
      <c r="AO7" s="141">
        <f t="shared" si="1"/>
        <v>190121</v>
      </c>
      <c r="AP7" s="141">
        <f t="shared" si="1"/>
        <v>4973</v>
      </c>
      <c r="AQ7" s="141">
        <f t="shared" si="1"/>
        <v>195610</v>
      </c>
      <c r="AR7" s="141">
        <f t="shared" si="1"/>
        <v>11590</v>
      </c>
      <c r="AS7" s="141">
        <f t="shared" si="1"/>
        <v>1599980</v>
      </c>
      <c r="AT7" s="141">
        <f t="shared" si="1"/>
        <v>2275</v>
      </c>
      <c r="AU7" s="141">
        <f t="shared" si="1"/>
        <v>1561513</v>
      </c>
      <c r="AV7" s="141">
        <f t="shared" si="1"/>
        <v>36192</v>
      </c>
      <c r="AW7" s="141">
        <f t="shared" si="1"/>
        <v>0</v>
      </c>
      <c r="AX7" s="141">
        <f t="shared" si="1"/>
        <v>1068728</v>
      </c>
      <c r="AY7" s="141">
        <f t="shared" si="1"/>
        <v>0</v>
      </c>
      <c r="AZ7" s="141">
        <f t="shared" si="1"/>
        <v>998042</v>
      </c>
      <c r="BA7" s="141">
        <f t="shared" si="1"/>
        <v>21810</v>
      </c>
      <c r="BB7" s="141">
        <f t="shared" si="1"/>
        <v>48876</v>
      </c>
      <c r="BC7" s="141">
        <f t="shared" si="1"/>
        <v>0</v>
      </c>
      <c r="BD7" s="141">
        <f t="shared" si="1"/>
        <v>0</v>
      </c>
      <c r="BE7" s="141">
        <f t="shared" si="1"/>
        <v>128970</v>
      </c>
      <c r="BF7" s="141">
        <f t="shared" si="1"/>
        <v>3302847</v>
      </c>
      <c r="BG7" s="141">
        <f t="shared" si="1"/>
        <v>54370</v>
      </c>
      <c r="BH7" s="141">
        <f t="shared" si="1"/>
        <v>49120</v>
      </c>
      <c r="BI7" s="141">
        <f t="shared" si="1"/>
        <v>0</v>
      </c>
      <c r="BJ7" s="141">
        <f t="shared" si="1"/>
        <v>49120</v>
      </c>
      <c r="BK7" s="141">
        <f t="shared" si="1"/>
        <v>0</v>
      </c>
      <c r="BL7" s="141">
        <f t="shared" si="1"/>
        <v>0</v>
      </c>
      <c r="BM7" s="141">
        <f t="shared" si="1"/>
        <v>5250</v>
      </c>
      <c r="BN7" s="141">
        <f t="shared" si="1"/>
        <v>0</v>
      </c>
      <c r="BO7" s="141">
        <f t="shared" si="1"/>
        <v>969269</v>
      </c>
      <c r="BP7" s="141">
        <f aca="true" t="shared" si="2" ref="BP7:CU7">SUM(BP8:BP15)</f>
        <v>176240</v>
      </c>
      <c r="BQ7" s="141">
        <f t="shared" si="2"/>
        <v>94718</v>
      </c>
      <c r="BR7" s="141">
        <f t="shared" si="2"/>
        <v>0</v>
      </c>
      <c r="BS7" s="141">
        <f t="shared" si="2"/>
        <v>81522</v>
      </c>
      <c r="BT7" s="141">
        <f t="shared" si="2"/>
        <v>0</v>
      </c>
      <c r="BU7" s="141">
        <f t="shared" si="2"/>
        <v>672304</v>
      </c>
      <c r="BV7" s="141">
        <f t="shared" si="2"/>
        <v>82655</v>
      </c>
      <c r="BW7" s="141">
        <f t="shared" si="2"/>
        <v>589649</v>
      </c>
      <c r="BX7" s="141">
        <f t="shared" si="2"/>
        <v>0</v>
      </c>
      <c r="BY7" s="141">
        <f t="shared" si="2"/>
        <v>0</v>
      </c>
      <c r="BZ7" s="141">
        <f t="shared" si="2"/>
        <v>120725</v>
      </c>
      <c r="CA7" s="141">
        <f t="shared" si="2"/>
        <v>0</v>
      </c>
      <c r="CB7" s="141">
        <f t="shared" si="2"/>
        <v>115985</v>
      </c>
      <c r="CC7" s="141">
        <f t="shared" si="2"/>
        <v>0</v>
      </c>
      <c r="CD7" s="141">
        <f t="shared" si="2"/>
        <v>4740</v>
      </c>
      <c r="CE7" s="141">
        <f t="shared" si="2"/>
        <v>0</v>
      </c>
      <c r="CF7" s="141">
        <f t="shared" si="2"/>
        <v>0</v>
      </c>
      <c r="CG7" s="141">
        <f t="shared" si="2"/>
        <v>194326</v>
      </c>
      <c r="CH7" s="141">
        <f t="shared" si="2"/>
        <v>1217965</v>
      </c>
      <c r="CI7" s="141">
        <f t="shared" si="2"/>
        <v>157245</v>
      </c>
      <c r="CJ7" s="141">
        <f t="shared" si="2"/>
        <v>49120</v>
      </c>
      <c r="CK7" s="141">
        <f t="shared" si="2"/>
        <v>0</v>
      </c>
      <c r="CL7" s="141">
        <f t="shared" si="2"/>
        <v>49120</v>
      </c>
      <c r="CM7" s="141">
        <f t="shared" si="2"/>
        <v>0</v>
      </c>
      <c r="CN7" s="141">
        <f t="shared" si="2"/>
        <v>0</v>
      </c>
      <c r="CO7" s="141">
        <f t="shared" si="2"/>
        <v>108125</v>
      </c>
      <c r="CP7" s="141">
        <f t="shared" si="2"/>
        <v>0</v>
      </c>
      <c r="CQ7" s="141">
        <f t="shared" si="2"/>
        <v>4040271</v>
      </c>
      <c r="CR7" s="141">
        <f t="shared" si="2"/>
        <v>578534</v>
      </c>
      <c r="CS7" s="141">
        <f t="shared" si="2"/>
        <v>284839</v>
      </c>
      <c r="CT7" s="141">
        <f t="shared" si="2"/>
        <v>4973</v>
      </c>
      <c r="CU7" s="141">
        <f t="shared" si="2"/>
        <v>277132</v>
      </c>
      <c r="CV7" s="141">
        <f aca="true" t="shared" si="3" ref="CV7:DJ7">SUM(CV8:CV15)</f>
        <v>11590</v>
      </c>
      <c r="CW7" s="141">
        <f t="shared" si="3"/>
        <v>2272284</v>
      </c>
      <c r="CX7" s="141">
        <f t="shared" si="3"/>
        <v>84930</v>
      </c>
      <c r="CY7" s="141">
        <f t="shared" si="3"/>
        <v>2151162</v>
      </c>
      <c r="CZ7" s="141">
        <f t="shared" si="3"/>
        <v>36192</v>
      </c>
      <c r="DA7" s="141">
        <f t="shared" si="3"/>
        <v>0</v>
      </c>
      <c r="DB7" s="141">
        <f t="shared" si="3"/>
        <v>1189453</v>
      </c>
      <c r="DC7" s="141">
        <f t="shared" si="3"/>
        <v>0</v>
      </c>
      <c r="DD7" s="141">
        <f t="shared" si="3"/>
        <v>1114027</v>
      </c>
      <c r="DE7" s="141">
        <f t="shared" si="3"/>
        <v>21810</v>
      </c>
      <c r="DF7" s="141">
        <f t="shared" si="3"/>
        <v>53616</v>
      </c>
      <c r="DG7" s="141">
        <f t="shared" si="3"/>
        <v>0</v>
      </c>
      <c r="DH7" s="141">
        <f t="shared" si="3"/>
        <v>0</v>
      </c>
      <c r="DI7" s="141">
        <f t="shared" si="3"/>
        <v>323296</v>
      </c>
      <c r="DJ7" s="141">
        <f t="shared" si="3"/>
        <v>4520812</v>
      </c>
    </row>
    <row r="8" spans="1:114" ht="12" customHeight="1">
      <c r="A8" s="142" t="s">
        <v>115</v>
      </c>
      <c r="B8" s="140" t="s">
        <v>362</v>
      </c>
      <c r="C8" s="142" t="s">
        <v>370</v>
      </c>
      <c r="D8" s="141">
        <f>SUM(E8,+L8)</f>
        <v>0</v>
      </c>
      <c r="E8" s="141">
        <f>SUM(F8:I8)+K8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f>SUM(N8,+U8)</f>
        <v>180938</v>
      </c>
      <c r="N8" s="141">
        <f>SUM(O8:R8)+T8</f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180938</v>
      </c>
      <c r="V8" s="141">
        <f aca="true" t="shared" si="4" ref="V8:AD8">+SUM(D8,M8)</f>
        <v>180938</v>
      </c>
      <c r="W8" s="141">
        <f t="shared" si="4"/>
        <v>0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0</v>
      </c>
      <c r="AB8" s="141">
        <f t="shared" si="4"/>
        <v>0</v>
      </c>
      <c r="AC8" s="141">
        <f t="shared" si="4"/>
        <v>0</v>
      </c>
      <c r="AD8" s="141">
        <f t="shared" si="4"/>
        <v>180938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0</v>
      </c>
      <c r="AN8" s="141">
        <f>SUM(AO8:AR8)</f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0</v>
      </c>
      <c r="BG8" s="141">
        <f>SUM(BH8,+BM8)</f>
        <v>49120</v>
      </c>
      <c r="BH8" s="141">
        <f>SUM(BI8:BL8)</f>
        <v>49120</v>
      </c>
      <c r="BI8" s="141">
        <v>0</v>
      </c>
      <c r="BJ8" s="141">
        <v>49120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111556</v>
      </c>
      <c r="BP8" s="141">
        <f>SUM(BQ8:BT8)</f>
        <v>36903</v>
      </c>
      <c r="BQ8" s="141">
        <v>36903</v>
      </c>
      <c r="BR8" s="141">
        <v>0</v>
      </c>
      <c r="BS8" s="141">
        <v>0</v>
      </c>
      <c r="BT8" s="141">
        <v>0</v>
      </c>
      <c r="BU8" s="141">
        <f>SUM(BV8:BX8)</f>
        <v>68939</v>
      </c>
      <c r="BV8" s="141">
        <v>0</v>
      </c>
      <c r="BW8" s="141">
        <v>68939</v>
      </c>
      <c r="BX8" s="141">
        <v>0</v>
      </c>
      <c r="BY8" s="141">
        <v>0</v>
      </c>
      <c r="BZ8" s="141">
        <f>SUM(CA8:CD8)</f>
        <v>5714</v>
      </c>
      <c r="CA8" s="141">
        <v>0</v>
      </c>
      <c r="CB8" s="141">
        <v>5714</v>
      </c>
      <c r="CC8" s="141">
        <v>0</v>
      </c>
      <c r="CD8" s="141">
        <v>0</v>
      </c>
      <c r="CE8" s="141"/>
      <c r="CF8" s="141">
        <v>0</v>
      </c>
      <c r="CG8" s="141">
        <v>20262</v>
      </c>
      <c r="CH8" s="141">
        <f>SUM(BG8,+BO8,+CG8)</f>
        <v>180938</v>
      </c>
      <c r="CI8" s="141">
        <f aca="true" t="shared" si="5" ref="CI8:DJ8">SUM(AE8,+BG8)</f>
        <v>49120</v>
      </c>
      <c r="CJ8" s="141">
        <f t="shared" si="5"/>
        <v>49120</v>
      </c>
      <c r="CK8" s="141">
        <f t="shared" si="5"/>
        <v>0</v>
      </c>
      <c r="CL8" s="141">
        <f t="shared" si="5"/>
        <v>49120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111556</v>
      </c>
      <c r="CR8" s="141">
        <f t="shared" si="5"/>
        <v>36903</v>
      </c>
      <c r="CS8" s="141">
        <f t="shared" si="5"/>
        <v>36903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68939</v>
      </c>
      <c r="CX8" s="141">
        <f t="shared" si="5"/>
        <v>0</v>
      </c>
      <c r="CY8" s="141">
        <f t="shared" si="5"/>
        <v>68939</v>
      </c>
      <c r="CZ8" s="141">
        <f t="shared" si="5"/>
        <v>0</v>
      </c>
      <c r="DA8" s="141">
        <f t="shared" si="5"/>
        <v>0</v>
      </c>
      <c r="DB8" s="141">
        <f t="shared" si="5"/>
        <v>5714</v>
      </c>
      <c r="DC8" s="141">
        <f t="shared" si="5"/>
        <v>0</v>
      </c>
      <c r="DD8" s="141">
        <f t="shared" si="5"/>
        <v>5714</v>
      </c>
      <c r="DE8" s="141">
        <f t="shared" si="5"/>
        <v>0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20262</v>
      </c>
      <c r="DJ8" s="141">
        <f t="shared" si="5"/>
        <v>180938</v>
      </c>
    </row>
    <row r="9" spans="1:114" ht="12" customHeight="1">
      <c r="A9" s="142" t="s">
        <v>115</v>
      </c>
      <c r="B9" s="140" t="s">
        <v>363</v>
      </c>
      <c r="C9" s="142" t="s">
        <v>371</v>
      </c>
      <c r="D9" s="141">
        <f aca="true" t="shared" si="6" ref="D9:D15">SUM(E9,+L9)</f>
        <v>0</v>
      </c>
      <c r="E9" s="141">
        <f aca="true" t="shared" si="7" ref="E9:E15">SUM(F9:I9)+K9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f aca="true" t="shared" si="8" ref="M9:M15">SUM(N9,+U9)</f>
        <v>157524</v>
      </c>
      <c r="N9" s="141">
        <f aca="true" t="shared" si="9" ref="N9:N15">SUM(O9:R9)+T9</f>
        <v>150353</v>
      </c>
      <c r="O9" s="141">
        <v>0</v>
      </c>
      <c r="P9" s="141">
        <v>0</v>
      </c>
      <c r="Q9" s="141">
        <v>0</v>
      </c>
      <c r="R9" s="141">
        <v>150210</v>
      </c>
      <c r="S9" s="141">
        <v>90000</v>
      </c>
      <c r="T9" s="141">
        <v>143</v>
      </c>
      <c r="U9" s="141">
        <v>7171</v>
      </c>
      <c r="V9" s="141">
        <f aca="true" t="shared" si="10" ref="V9:V15">+SUM(D9,M9)</f>
        <v>157524</v>
      </c>
      <c r="W9" s="141">
        <f aca="true" t="shared" si="11" ref="W9:W15">+SUM(E9,N9)</f>
        <v>150353</v>
      </c>
      <c r="X9" s="141">
        <f aca="true" t="shared" si="12" ref="X9:X15">+SUM(F9,O9)</f>
        <v>0</v>
      </c>
      <c r="Y9" s="141">
        <f aca="true" t="shared" si="13" ref="Y9:Y15">+SUM(G9,P9)</f>
        <v>0</v>
      </c>
      <c r="Z9" s="141">
        <f aca="true" t="shared" si="14" ref="Z9:Z15">+SUM(H9,Q9)</f>
        <v>0</v>
      </c>
      <c r="AA9" s="141">
        <f aca="true" t="shared" si="15" ref="AA9:AA15">+SUM(I9,R9)</f>
        <v>150210</v>
      </c>
      <c r="AB9" s="141">
        <f aca="true" t="shared" si="16" ref="AB9:AB15">+SUM(J9,S9)</f>
        <v>90000</v>
      </c>
      <c r="AC9" s="141">
        <f aca="true" t="shared" si="17" ref="AC9:AC15">+SUM(K9,T9)</f>
        <v>143</v>
      </c>
      <c r="AD9" s="141">
        <f aca="true" t="shared" si="18" ref="AD9:AD15">+SUM(L9,U9)</f>
        <v>7171</v>
      </c>
      <c r="AE9" s="141">
        <f aca="true" t="shared" si="19" ref="AE9:AE15">SUM(AF9,+AK9)</f>
        <v>0</v>
      </c>
      <c r="AF9" s="141">
        <f aca="true" t="shared" si="20" ref="AF9:AF15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15">SUM(AN9,AS9,AW9,AX9,BD9)</f>
        <v>0</v>
      </c>
      <c r="AN9" s="141">
        <f aca="true" t="shared" si="22" ref="AN9:AN15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15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15">SUM(AY9:BB9)</f>
        <v>0</v>
      </c>
      <c r="AY9" s="141">
        <v>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15">SUM(AE9,+AM9,+BE9)</f>
        <v>0</v>
      </c>
      <c r="BG9" s="141">
        <f aca="true" t="shared" si="26" ref="BG9:BG15">SUM(BH9,+BM9)</f>
        <v>0</v>
      </c>
      <c r="BH9" s="141">
        <f aca="true" t="shared" si="27" ref="BH9:BH15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15">SUM(BP9,BU9,BY9,BZ9,CF9)</f>
        <v>232252</v>
      </c>
      <c r="BP9" s="141">
        <f aca="true" t="shared" si="29" ref="BP9:BP15">SUM(BQ9:BT9)</f>
        <v>42056</v>
      </c>
      <c r="BQ9" s="141">
        <v>18281</v>
      </c>
      <c r="BR9" s="141">
        <v>0</v>
      </c>
      <c r="BS9" s="141">
        <v>23775</v>
      </c>
      <c r="BT9" s="141">
        <v>0</v>
      </c>
      <c r="BU9" s="141">
        <f aca="true" t="shared" si="30" ref="BU9:BU15">SUM(BV9:BX9)</f>
        <v>165169</v>
      </c>
      <c r="BV9" s="141">
        <v>82655</v>
      </c>
      <c r="BW9" s="141">
        <v>82514</v>
      </c>
      <c r="BX9" s="141">
        <v>0</v>
      </c>
      <c r="BY9" s="141">
        <v>0</v>
      </c>
      <c r="BZ9" s="141">
        <f aca="true" t="shared" si="31" ref="BZ9:BZ15">SUM(CA9:CD9)</f>
        <v>25027</v>
      </c>
      <c r="CA9" s="141">
        <v>0</v>
      </c>
      <c r="CB9" s="141">
        <v>20287</v>
      </c>
      <c r="CC9" s="141">
        <v>0</v>
      </c>
      <c r="CD9" s="141">
        <v>4740</v>
      </c>
      <c r="CE9" s="141"/>
      <c r="CF9" s="141">
        <v>0</v>
      </c>
      <c r="CG9" s="141">
        <v>15272</v>
      </c>
      <c r="CH9" s="141">
        <f aca="true" t="shared" si="32" ref="CH9:CH15">SUM(BG9,+BO9,+CG9)</f>
        <v>247524</v>
      </c>
      <c r="CI9" s="141">
        <f aca="true" t="shared" si="33" ref="CI9:CI15">SUM(AE9,+BG9)</f>
        <v>0</v>
      </c>
      <c r="CJ9" s="141">
        <f aca="true" t="shared" si="34" ref="CJ9:CJ15">SUM(AF9,+BH9)</f>
        <v>0</v>
      </c>
      <c r="CK9" s="141">
        <f aca="true" t="shared" si="35" ref="CK9:CK15">SUM(AG9,+BI9)</f>
        <v>0</v>
      </c>
      <c r="CL9" s="141">
        <f aca="true" t="shared" si="36" ref="CL9:CL15">SUM(AH9,+BJ9)</f>
        <v>0</v>
      </c>
      <c r="CM9" s="141">
        <f aca="true" t="shared" si="37" ref="CM9:CM15">SUM(AI9,+BK9)</f>
        <v>0</v>
      </c>
      <c r="CN9" s="141">
        <f aca="true" t="shared" si="38" ref="CN9:CN15">SUM(AJ9,+BL9)</f>
        <v>0</v>
      </c>
      <c r="CO9" s="141">
        <f aca="true" t="shared" si="39" ref="CO9:CO15">SUM(AK9,+BM9)</f>
        <v>0</v>
      </c>
      <c r="CP9" s="141">
        <f aca="true" t="shared" si="40" ref="CP9:CP15">SUM(AL9,+BN9)</f>
        <v>0</v>
      </c>
      <c r="CQ9" s="141">
        <f aca="true" t="shared" si="41" ref="CQ9:CQ15">SUM(AM9,+BO9)</f>
        <v>232252</v>
      </c>
      <c r="CR9" s="141">
        <f aca="true" t="shared" si="42" ref="CR9:CR15">SUM(AN9,+BP9)</f>
        <v>42056</v>
      </c>
      <c r="CS9" s="141">
        <f aca="true" t="shared" si="43" ref="CS9:CS15">SUM(AO9,+BQ9)</f>
        <v>18281</v>
      </c>
      <c r="CT9" s="141">
        <f aca="true" t="shared" si="44" ref="CT9:CT15">SUM(AP9,+BR9)</f>
        <v>0</v>
      </c>
      <c r="CU9" s="141">
        <f aca="true" t="shared" si="45" ref="CU9:CU15">SUM(AQ9,+BS9)</f>
        <v>23775</v>
      </c>
      <c r="CV9" s="141">
        <f aca="true" t="shared" si="46" ref="CV9:CV15">SUM(AR9,+BT9)</f>
        <v>0</v>
      </c>
      <c r="CW9" s="141">
        <f aca="true" t="shared" si="47" ref="CW9:CW15">SUM(AS9,+BU9)</f>
        <v>165169</v>
      </c>
      <c r="CX9" s="141">
        <f aca="true" t="shared" si="48" ref="CX9:CX15">SUM(AT9,+BV9)</f>
        <v>82655</v>
      </c>
      <c r="CY9" s="141">
        <f aca="true" t="shared" si="49" ref="CY9:CY15">SUM(AU9,+BW9)</f>
        <v>82514</v>
      </c>
      <c r="CZ9" s="141">
        <f aca="true" t="shared" si="50" ref="CZ9:CZ15">SUM(AV9,+BX9)</f>
        <v>0</v>
      </c>
      <c r="DA9" s="141">
        <f aca="true" t="shared" si="51" ref="DA9:DA15">SUM(AW9,+BY9)</f>
        <v>0</v>
      </c>
      <c r="DB9" s="141">
        <f aca="true" t="shared" si="52" ref="DB9:DB15">SUM(AX9,+BZ9)</f>
        <v>25027</v>
      </c>
      <c r="DC9" s="141">
        <f aca="true" t="shared" si="53" ref="DC9:DC15">SUM(AY9,+CA9)</f>
        <v>0</v>
      </c>
      <c r="DD9" s="141">
        <f aca="true" t="shared" si="54" ref="DD9:DD15">SUM(AZ9,+CB9)</f>
        <v>20287</v>
      </c>
      <c r="DE9" s="141">
        <f aca="true" t="shared" si="55" ref="DE9:DE15">SUM(BA9,+CC9)</f>
        <v>0</v>
      </c>
      <c r="DF9" s="141">
        <f aca="true" t="shared" si="56" ref="DF9:DF15">SUM(BB9,+CD9)</f>
        <v>4740</v>
      </c>
      <c r="DG9" s="141">
        <f aca="true" t="shared" si="57" ref="DG9:DG15">SUM(BC9,+CE9)</f>
        <v>0</v>
      </c>
      <c r="DH9" s="141">
        <f aca="true" t="shared" si="58" ref="DH9:DH15">SUM(BD9,+CF9)</f>
        <v>0</v>
      </c>
      <c r="DI9" s="141">
        <f aca="true" t="shared" si="59" ref="DI9:DI15">SUM(BE9,+CG9)</f>
        <v>15272</v>
      </c>
      <c r="DJ9" s="141">
        <f aca="true" t="shared" si="60" ref="DJ9:DJ15">SUM(BF9,+CH9)</f>
        <v>247524</v>
      </c>
    </row>
    <row r="10" spans="1:114" ht="12" customHeight="1">
      <c r="A10" s="142" t="s">
        <v>115</v>
      </c>
      <c r="B10" s="140" t="s">
        <v>364</v>
      </c>
      <c r="C10" s="142" t="s">
        <v>372</v>
      </c>
      <c r="D10" s="141">
        <f t="shared" si="6"/>
        <v>0</v>
      </c>
      <c r="E10" s="141">
        <f t="shared" si="7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f t="shared" si="8"/>
        <v>0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111937</v>
      </c>
      <c r="T10" s="141">
        <v>0</v>
      </c>
      <c r="U10" s="141">
        <v>0</v>
      </c>
      <c r="V10" s="141">
        <f t="shared" si="10"/>
        <v>0</v>
      </c>
      <c r="W10" s="141">
        <f t="shared" si="11"/>
        <v>0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0</v>
      </c>
      <c r="AB10" s="141">
        <f t="shared" si="16"/>
        <v>111937</v>
      </c>
      <c r="AC10" s="141">
        <f t="shared" si="17"/>
        <v>0</v>
      </c>
      <c r="AD10" s="141">
        <f t="shared" si="18"/>
        <v>0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0</v>
      </c>
      <c r="AN10" s="141">
        <f t="shared" si="22"/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0</v>
      </c>
      <c r="AY10" s="141">
        <v>0</v>
      </c>
      <c r="AZ10" s="141">
        <v>0</v>
      </c>
      <c r="BA10" s="141">
        <v>0</v>
      </c>
      <c r="BB10" s="141">
        <v>0</v>
      </c>
      <c r="BC10" s="141"/>
      <c r="BD10" s="141">
        <v>0</v>
      </c>
      <c r="BE10" s="141">
        <v>0</v>
      </c>
      <c r="BF10" s="141">
        <f t="shared" si="25"/>
        <v>0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111937</v>
      </c>
      <c r="BP10" s="141">
        <f t="shared" si="29"/>
        <v>13869</v>
      </c>
      <c r="BQ10" s="141">
        <v>13869</v>
      </c>
      <c r="BR10" s="141">
        <v>0</v>
      </c>
      <c r="BS10" s="141">
        <v>0</v>
      </c>
      <c r="BT10" s="141">
        <v>0</v>
      </c>
      <c r="BU10" s="141">
        <f t="shared" si="30"/>
        <v>59386</v>
      </c>
      <c r="BV10" s="141">
        <v>0</v>
      </c>
      <c r="BW10" s="141">
        <v>59386</v>
      </c>
      <c r="BX10" s="141">
        <v>0</v>
      </c>
      <c r="BY10" s="141">
        <v>0</v>
      </c>
      <c r="BZ10" s="141">
        <f t="shared" si="31"/>
        <v>38682</v>
      </c>
      <c r="CA10" s="141">
        <v>0</v>
      </c>
      <c r="CB10" s="141">
        <v>38682</v>
      </c>
      <c r="CC10" s="141">
        <v>0</v>
      </c>
      <c r="CD10" s="141">
        <v>0</v>
      </c>
      <c r="CE10" s="141"/>
      <c r="CF10" s="141">
        <v>0</v>
      </c>
      <c r="CG10" s="141">
        <v>0</v>
      </c>
      <c r="CH10" s="141">
        <f t="shared" si="32"/>
        <v>111937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111937</v>
      </c>
      <c r="CR10" s="141">
        <f t="shared" si="42"/>
        <v>13869</v>
      </c>
      <c r="CS10" s="141">
        <f t="shared" si="43"/>
        <v>13869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59386</v>
      </c>
      <c r="CX10" s="141">
        <f t="shared" si="48"/>
        <v>0</v>
      </c>
      <c r="CY10" s="141">
        <f t="shared" si="49"/>
        <v>59386</v>
      </c>
      <c r="CZ10" s="141">
        <f t="shared" si="50"/>
        <v>0</v>
      </c>
      <c r="DA10" s="141">
        <f t="shared" si="51"/>
        <v>0</v>
      </c>
      <c r="DB10" s="141">
        <f t="shared" si="52"/>
        <v>38682</v>
      </c>
      <c r="DC10" s="141">
        <f t="shared" si="53"/>
        <v>0</v>
      </c>
      <c r="DD10" s="141">
        <f t="shared" si="54"/>
        <v>38682</v>
      </c>
      <c r="DE10" s="141">
        <f t="shared" si="55"/>
        <v>0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0</v>
      </c>
      <c r="DJ10" s="141">
        <f t="shared" si="60"/>
        <v>111937</v>
      </c>
    </row>
    <row r="11" spans="1:114" ht="12" customHeight="1">
      <c r="A11" s="142" t="s">
        <v>115</v>
      </c>
      <c r="B11" s="140" t="s">
        <v>365</v>
      </c>
      <c r="C11" s="142" t="s">
        <v>373</v>
      </c>
      <c r="D11" s="141">
        <f t="shared" si="6"/>
        <v>228170</v>
      </c>
      <c r="E11" s="141">
        <f t="shared" si="7"/>
        <v>96942</v>
      </c>
      <c r="F11" s="141">
        <v>0</v>
      </c>
      <c r="G11" s="141">
        <v>0</v>
      </c>
      <c r="H11" s="141">
        <v>0</v>
      </c>
      <c r="I11" s="141">
        <v>93677</v>
      </c>
      <c r="J11" s="141">
        <v>439512</v>
      </c>
      <c r="K11" s="141">
        <v>3265</v>
      </c>
      <c r="L11" s="141">
        <v>131228</v>
      </c>
      <c r="M11" s="141">
        <f t="shared" si="8"/>
        <v>0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f t="shared" si="10"/>
        <v>228170</v>
      </c>
      <c r="W11" s="141">
        <f t="shared" si="11"/>
        <v>96942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93677</v>
      </c>
      <c r="AB11" s="141">
        <f t="shared" si="16"/>
        <v>439512</v>
      </c>
      <c r="AC11" s="141">
        <f t="shared" si="17"/>
        <v>3265</v>
      </c>
      <c r="AD11" s="141">
        <f t="shared" si="18"/>
        <v>131228</v>
      </c>
      <c r="AE11" s="141">
        <f t="shared" si="19"/>
        <v>102875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102875</v>
      </c>
      <c r="AL11" s="141"/>
      <c r="AM11" s="141">
        <f t="shared" si="21"/>
        <v>564807</v>
      </c>
      <c r="AN11" s="141">
        <f t="shared" si="22"/>
        <v>20249</v>
      </c>
      <c r="AO11" s="141">
        <v>20249</v>
      </c>
      <c r="AP11" s="141">
        <v>0</v>
      </c>
      <c r="AQ11" s="141">
        <v>0</v>
      </c>
      <c r="AR11" s="141">
        <v>0</v>
      </c>
      <c r="AS11" s="141">
        <f t="shared" si="23"/>
        <v>429760</v>
      </c>
      <c r="AT11" s="141">
        <v>0</v>
      </c>
      <c r="AU11" s="141">
        <v>427240</v>
      </c>
      <c r="AV11" s="141">
        <v>2520</v>
      </c>
      <c r="AW11" s="141">
        <v>0</v>
      </c>
      <c r="AX11" s="141">
        <f t="shared" si="24"/>
        <v>114798</v>
      </c>
      <c r="AY11" s="141">
        <v>0</v>
      </c>
      <c r="AZ11" s="141">
        <v>102499</v>
      </c>
      <c r="BA11" s="141">
        <v>12299</v>
      </c>
      <c r="BB11" s="141">
        <v>0</v>
      </c>
      <c r="BC11" s="141"/>
      <c r="BD11" s="141">
        <v>0</v>
      </c>
      <c r="BE11" s="141">
        <v>0</v>
      </c>
      <c r="BF11" s="141">
        <f t="shared" si="25"/>
        <v>667682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0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32"/>
        <v>0</v>
      </c>
      <c r="CI11" s="141">
        <f t="shared" si="33"/>
        <v>102875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102875</v>
      </c>
      <c r="CP11" s="141">
        <f t="shared" si="40"/>
        <v>0</v>
      </c>
      <c r="CQ11" s="141">
        <f t="shared" si="41"/>
        <v>564807</v>
      </c>
      <c r="CR11" s="141">
        <f t="shared" si="42"/>
        <v>20249</v>
      </c>
      <c r="CS11" s="141">
        <f t="shared" si="43"/>
        <v>20249</v>
      </c>
      <c r="CT11" s="141">
        <f t="shared" si="44"/>
        <v>0</v>
      </c>
      <c r="CU11" s="141">
        <f t="shared" si="45"/>
        <v>0</v>
      </c>
      <c r="CV11" s="141">
        <f t="shared" si="46"/>
        <v>0</v>
      </c>
      <c r="CW11" s="141">
        <f t="shared" si="47"/>
        <v>429760</v>
      </c>
      <c r="CX11" s="141">
        <f t="shared" si="48"/>
        <v>0</v>
      </c>
      <c r="CY11" s="141">
        <f t="shared" si="49"/>
        <v>427240</v>
      </c>
      <c r="CZ11" s="141">
        <f t="shared" si="50"/>
        <v>2520</v>
      </c>
      <c r="DA11" s="141">
        <f t="shared" si="51"/>
        <v>0</v>
      </c>
      <c r="DB11" s="141">
        <f t="shared" si="52"/>
        <v>114798</v>
      </c>
      <c r="DC11" s="141">
        <f t="shared" si="53"/>
        <v>0</v>
      </c>
      <c r="DD11" s="141">
        <f t="shared" si="54"/>
        <v>102499</v>
      </c>
      <c r="DE11" s="141">
        <f t="shared" si="55"/>
        <v>12299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0</v>
      </c>
      <c r="DJ11" s="141">
        <f t="shared" si="60"/>
        <v>667682</v>
      </c>
    </row>
    <row r="12" spans="1:114" ht="12" customHeight="1">
      <c r="A12" s="142" t="s">
        <v>115</v>
      </c>
      <c r="B12" s="140" t="s">
        <v>366</v>
      </c>
      <c r="C12" s="142" t="s">
        <v>374</v>
      </c>
      <c r="D12" s="141">
        <f t="shared" si="6"/>
        <v>13303</v>
      </c>
      <c r="E12" s="141">
        <f t="shared" si="7"/>
        <v>13303</v>
      </c>
      <c r="F12" s="141">
        <v>0</v>
      </c>
      <c r="G12" s="141">
        <v>0</v>
      </c>
      <c r="H12" s="141">
        <v>0</v>
      </c>
      <c r="I12" s="141">
        <v>0</v>
      </c>
      <c r="J12" s="141">
        <v>195218</v>
      </c>
      <c r="K12" s="141">
        <v>13303</v>
      </c>
      <c r="L12" s="141">
        <v>0</v>
      </c>
      <c r="M12" s="141">
        <f t="shared" si="8"/>
        <v>0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f t="shared" si="10"/>
        <v>13303</v>
      </c>
      <c r="W12" s="141">
        <f t="shared" si="11"/>
        <v>13303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0</v>
      </c>
      <c r="AB12" s="141">
        <f t="shared" si="16"/>
        <v>195218</v>
      </c>
      <c r="AC12" s="141">
        <f t="shared" si="17"/>
        <v>13303</v>
      </c>
      <c r="AD12" s="141">
        <f t="shared" si="18"/>
        <v>0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208521</v>
      </c>
      <c r="AN12" s="141">
        <f t="shared" si="22"/>
        <v>94832</v>
      </c>
      <c r="AO12" s="141">
        <v>10225</v>
      </c>
      <c r="AP12" s="141">
        <v>0</v>
      </c>
      <c r="AQ12" s="141">
        <v>84607</v>
      </c>
      <c r="AR12" s="141">
        <v>0</v>
      </c>
      <c r="AS12" s="141">
        <f t="shared" si="23"/>
        <v>113689</v>
      </c>
      <c r="AT12" s="141">
        <v>0</v>
      </c>
      <c r="AU12" s="141">
        <v>113689</v>
      </c>
      <c r="AV12" s="141">
        <v>0</v>
      </c>
      <c r="AW12" s="141">
        <v>0</v>
      </c>
      <c r="AX12" s="141">
        <f t="shared" si="24"/>
        <v>0</v>
      </c>
      <c r="AY12" s="141">
        <v>0</v>
      </c>
      <c r="AZ12" s="141">
        <v>0</v>
      </c>
      <c r="BA12" s="141">
        <v>0</v>
      </c>
      <c r="BB12" s="141">
        <v>0</v>
      </c>
      <c r="BC12" s="141"/>
      <c r="BD12" s="141">
        <v>0</v>
      </c>
      <c r="BE12" s="141">
        <v>0</v>
      </c>
      <c r="BF12" s="141">
        <f t="shared" si="25"/>
        <v>208521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32"/>
        <v>0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208521</v>
      </c>
      <c r="CR12" s="141">
        <f t="shared" si="42"/>
        <v>94832</v>
      </c>
      <c r="CS12" s="141">
        <f t="shared" si="43"/>
        <v>10225</v>
      </c>
      <c r="CT12" s="141">
        <f t="shared" si="44"/>
        <v>0</v>
      </c>
      <c r="CU12" s="141">
        <f t="shared" si="45"/>
        <v>84607</v>
      </c>
      <c r="CV12" s="141">
        <f t="shared" si="46"/>
        <v>0</v>
      </c>
      <c r="CW12" s="141">
        <f t="shared" si="47"/>
        <v>113689</v>
      </c>
      <c r="CX12" s="141">
        <f t="shared" si="48"/>
        <v>0</v>
      </c>
      <c r="CY12" s="141">
        <f t="shared" si="49"/>
        <v>113689</v>
      </c>
      <c r="CZ12" s="141">
        <f t="shared" si="50"/>
        <v>0</v>
      </c>
      <c r="DA12" s="141">
        <f t="shared" si="51"/>
        <v>0</v>
      </c>
      <c r="DB12" s="141">
        <f t="shared" si="52"/>
        <v>0</v>
      </c>
      <c r="DC12" s="141">
        <f t="shared" si="53"/>
        <v>0</v>
      </c>
      <c r="DD12" s="141">
        <f t="shared" si="54"/>
        <v>0</v>
      </c>
      <c r="DE12" s="141">
        <f t="shared" si="55"/>
        <v>0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0</v>
      </c>
      <c r="DJ12" s="141">
        <f t="shared" si="60"/>
        <v>208521</v>
      </c>
    </row>
    <row r="13" spans="1:114" ht="12" customHeight="1">
      <c r="A13" s="142" t="s">
        <v>115</v>
      </c>
      <c r="B13" s="140" t="s">
        <v>367</v>
      </c>
      <c r="C13" s="142" t="s">
        <v>375</v>
      </c>
      <c r="D13" s="141">
        <f t="shared" si="6"/>
        <v>590802</v>
      </c>
      <c r="E13" s="141">
        <f t="shared" si="7"/>
        <v>281880</v>
      </c>
      <c r="F13" s="141">
        <v>0</v>
      </c>
      <c r="G13" s="141">
        <v>0</v>
      </c>
      <c r="H13" s="141">
        <v>0</v>
      </c>
      <c r="I13" s="141">
        <v>281880</v>
      </c>
      <c r="J13" s="141">
        <v>773502</v>
      </c>
      <c r="K13" s="141">
        <v>0</v>
      </c>
      <c r="L13" s="141">
        <v>308922</v>
      </c>
      <c r="M13" s="141">
        <f t="shared" si="8"/>
        <v>67795</v>
      </c>
      <c r="N13" s="141">
        <f t="shared" si="9"/>
        <v>854</v>
      </c>
      <c r="O13" s="141">
        <v>854</v>
      </c>
      <c r="P13" s="141">
        <v>0</v>
      </c>
      <c r="Q13" s="141">
        <v>0</v>
      </c>
      <c r="R13" s="141">
        <v>0</v>
      </c>
      <c r="S13" s="141">
        <v>441814</v>
      </c>
      <c r="T13" s="141">
        <v>0</v>
      </c>
      <c r="U13" s="141">
        <v>66941</v>
      </c>
      <c r="V13" s="141">
        <f t="shared" si="10"/>
        <v>658597</v>
      </c>
      <c r="W13" s="141">
        <f t="shared" si="11"/>
        <v>282734</v>
      </c>
      <c r="X13" s="141">
        <f t="shared" si="12"/>
        <v>854</v>
      </c>
      <c r="Y13" s="141">
        <f t="shared" si="13"/>
        <v>0</v>
      </c>
      <c r="Z13" s="141">
        <f t="shared" si="14"/>
        <v>0</v>
      </c>
      <c r="AA13" s="141">
        <f t="shared" si="15"/>
        <v>281880</v>
      </c>
      <c r="AB13" s="141">
        <f t="shared" si="16"/>
        <v>1215316</v>
      </c>
      <c r="AC13" s="141">
        <f t="shared" si="17"/>
        <v>0</v>
      </c>
      <c r="AD13" s="141">
        <f t="shared" si="18"/>
        <v>375863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1271308</v>
      </c>
      <c r="AN13" s="141">
        <f t="shared" si="22"/>
        <v>190513</v>
      </c>
      <c r="AO13" s="141">
        <v>85559</v>
      </c>
      <c r="AP13" s="141">
        <v>0</v>
      </c>
      <c r="AQ13" s="141">
        <v>93364</v>
      </c>
      <c r="AR13" s="141">
        <v>11590</v>
      </c>
      <c r="AS13" s="141">
        <f t="shared" si="23"/>
        <v>510521</v>
      </c>
      <c r="AT13" s="141">
        <v>0</v>
      </c>
      <c r="AU13" s="141">
        <v>476849</v>
      </c>
      <c r="AV13" s="141">
        <v>33672</v>
      </c>
      <c r="AW13" s="141">
        <v>0</v>
      </c>
      <c r="AX13" s="141">
        <f t="shared" si="24"/>
        <v>570274</v>
      </c>
      <c r="AY13" s="141">
        <v>0</v>
      </c>
      <c r="AZ13" s="141">
        <v>560763</v>
      </c>
      <c r="BA13" s="141">
        <v>9511</v>
      </c>
      <c r="BB13" s="141">
        <v>0</v>
      </c>
      <c r="BC13" s="141"/>
      <c r="BD13" s="141">
        <v>0</v>
      </c>
      <c r="BE13" s="141">
        <v>92996</v>
      </c>
      <c r="BF13" s="141">
        <f t="shared" si="25"/>
        <v>1364304</v>
      </c>
      <c r="BG13" s="141">
        <f t="shared" si="26"/>
        <v>5250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5250</v>
      </c>
      <c r="BN13" s="141"/>
      <c r="BO13" s="141">
        <f t="shared" si="28"/>
        <v>345567</v>
      </c>
      <c r="BP13" s="141">
        <f t="shared" si="29"/>
        <v>83412</v>
      </c>
      <c r="BQ13" s="141">
        <v>25665</v>
      </c>
      <c r="BR13" s="141">
        <v>0</v>
      </c>
      <c r="BS13" s="141">
        <v>57747</v>
      </c>
      <c r="BT13" s="141">
        <v>0</v>
      </c>
      <c r="BU13" s="141">
        <f t="shared" si="30"/>
        <v>246133</v>
      </c>
      <c r="BV13" s="141">
        <v>0</v>
      </c>
      <c r="BW13" s="141">
        <v>246133</v>
      </c>
      <c r="BX13" s="141">
        <v>0</v>
      </c>
      <c r="BY13" s="141">
        <v>0</v>
      </c>
      <c r="BZ13" s="141">
        <f t="shared" si="31"/>
        <v>16022</v>
      </c>
      <c r="CA13" s="141">
        <v>0</v>
      </c>
      <c r="CB13" s="141">
        <v>16022</v>
      </c>
      <c r="CC13" s="141">
        <v>0</v>
      </c>
      <c r="CD13" s="141">
        <v>0</v>
      </c>
      <c r="CE13" s="141"/>
      <c r="CF13" s="141">
        <v>0</v>
      </c>
      <c r="CG13" s="141">
        <v>158792</v>
      </c>
      <c r="CH13" s="141">
        <f t="shared" si="32"/>
        <v>509609</v>
      </c>
      <c r="CI13" s="141">
        <f t="shared" si="33"/>
        <v>5250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5250</v>
      </c>
      <c r="CP13" s="141">
        <f t="shared" si="40"/>
        <v>0</v>
      </c>
      <c r="CQ13" s="141">
        <f t="shared" si="41"/>
        <v>1616875</v>
      </c>
      <c r="CR13" s="141">
        <f t="shared" si="42"/>
        <v>273925</v>
      </c>
      <c r="CS13" s="141">
        <f t="shared" si="43"/>
        <v>111224</v>
      </c>
      <c r="CT13" s="141">
        <f t="shared" si="44"/>
        <v>0</v>
      </c>
      <c r="CU13" s="141">
        <f t="shared" si="45"/>
        <v>151111</v>
      </c>
      <c r="CV13" s="141">
        <f t="shared" si="46"/>
        <v>11590</v>
      </c>
      <c r="CW13" s="141">
        <f t="shared" si="47"/>
        <v>756654</v>
      </c>
      <c r="CX13" s="141">
        <f t="shared" si="48"/>
        <v>0</v>
      </c>
      <c r="CY13" s="141">
        <f t="shared" si="49"/>
        <v>722982</v>
      </c>
      <c r="CZ13" s="141">
        <f t="shared" si="50"/>
        <v>33672</v>
      </c>
      <c r="DA13" s="141">
        <f t="shared" si="51"/>
        <v>0</v>
      </c>
      <c r="DB13" s="141">
        <f t="shared" si="52"/>
        <v>586296</v>
      </c>
      <c r="DC13" s="141">
        <f t="shared" si="53"/>
        <v>0</v>
      </c>
      <c r="DD13" s="141">
        <f t="shared" si="54"/>
        <v>576785</v>
      </c>
      <c r="DE13" s="141">
        <f t="shared" si="55"/>
        <v>9511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251788</v>
      </c>
      <c r="DJ13" s="141">
        <f t="shared" si="60"/>
        <v>1873913</v>
      </c>
    </row>
    <row r="14" spans="1:114" ht="12" customHeight="1">
      <c r="A14" s="142" t="s">
        <v>115</v>
      </c>
      <c r="B14" s="140" t="s">
        <v>368</v>
      </c>
      <c r="C14" s="142" t="s">
        <v>376</v>
      </c>
      <c r="D14" s="141">
        <f t="shared" si="6"/>
        <v>189915</v>
      </c>
      <c r="E14" s="141">
        <f t="shared" si="7"/>
        <v>189915</v>
      </c>
      <c r="F14" s="141">
        <v>0</v>
      </c>
      <c r="G14" s="141">
        <v>0</v>
      </c>
      <c r="H14" s="141">
        <v>0</v>
      </c>
      <c r="I14" s="141">
        <v>189915</v>
      </c>
      <c r="J14" s="141">
        <v>47708</v>
      </c>
      <c r="K14" s="141">
        <v>0</v>
      </c>
      <c r="L14" s="141">
        <v>0</v>
      </c>
      <c r="M14" s="141">
        <f t="shared" si="8"/>
        <v>59784</v>
      </c>
      <c r="N14" s="141">
        <f t="shared" si="9"/>
        <v>59784</v>
      </c>
      <c r="O14" s="141">
        <v>0</v>
      </c>
      <c r="P14" s="141">
        <v>0</v>
      </c>
      <c r="Q14" s="141">
        <v>0</v>
      </c>
      <c r="R14" s="141">
        <v>59784</v>
      </c>
      <c r="S14" s="141">
        <v>108173</v>
      </c>
      <c r="T14" s="141">
        <v>0</v>
      </c>
      <c r="U14" s="141">
        <v>0</v>
      </c>
      <c r="V14" s="141">
        <f t="shared" si="10"/>
        <v>249699</v>
      </c>
      <c r="W14" s="141">
        <f t="shared" si="11"/>
        <v>249699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249699</v>
      </c>
      <c r="AB14" s="141">
        <f t="shared" si="16"/>
        <v>155881</v>
      </c>
      <c r="AC14" s="141">
        <f t="shared" si="17"/>
        <v>0</v>
      </c>
      <c r="AD14" s="141">
        <f t="shared" si="18"/>
        <v>0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237623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196568</v>
      </c>
      <c r="AT14" s="141">
        <v>0</v>
      </c>
      <c r="AU14" s="141">
        <v>196568</v>
      </c>
      <c r="AV14" s="141">
        <v>0</v>
      </c>
      <c r="AW14" s="141">
        <v>0</v>
      </c>
      <c r="AX14" s="141">
        <f t="shared" si="24"/>
        <v>41055</v>
      </c>
      <c r="AY14" s="141">
        <v>0</v>
      </c>
      <c r="AZ14" s="141">
        <v>41055</v>
      </c>
      <c r="BA14" s="141">
        <v>0</v>
      </c>
      <c r="BB14" s="141">
        <v>0</v>
      </c>
      <c r="BC14" s="141"/>
      <c r="BD14" s="141">
        <v>0</v>
      </c>
      <c r="BE14" s="141">
        <v>0</v>
      </c>
      <c r="BF14" s="141">
        <f t="shared" si="25"/>
        <v>237623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167957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132677</v>
      </c>
      <c r="BV14" s="141">
        <v>0</v>
      </c>
      <c r="BW14" s="141">
        <v>132677</v>
      </c>
      <c r="BX14" s="141">
        <v>0</v>
      </c>
      <c r="BY14" s="141">
        <v>0</v>
      </c>
      <c r="BZ14" s="141">
        <f t="shared" si="31"/>
        <v>35280</v>
      </c>
      <c r="CA14" s="141">
        <v>0</v>
      </c>
      <c r="CB14" s="141">
        <v>35280</v>
      </c>
      <c r="CC14" s="141">
        <v>0</v>
      </c>
      <c r="CD14" s="141">
        <v>0</v>
      </c>
      <c r="CE14" s="141"/>
      <c r="CF14" s="141">
        <v>0</v>
      </c>
      <c r="CG14" s="141">
        <v>0</v>
      </c>
      <c r="CH14" s="141">
        <f t="shared" si="32"/>
        <v>167957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405580</v>
      </c>
      <c r="CR14" s="141">
        <f t="shared" si="42"/>
        <v>0</v>
      </c>
      <c r="CS14" s="141">
        <f t="shared" si="43"/>
        <v>0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329245</v>
      </c>
      <c r="CX14" s="141">
        <f t="shared" si="48"/>
        <v>0</v>
      </c>
      <c r="CY14" s="141">
        <f t="shared" si="49"/>
        <v>329245</v>
      </c>
      <c r="CZ14" s="141">
        <f t="shared" si="50"/>
        <v>0</v>
      </c>
      <c r="DA14" s="141">
        <f t="shared" si="51"/>
        <v>0</v>
      </c>
      <c r="DB14" s="141">
        <f t="shared" si="52"/>
        <v>76335</v>
      </c>
      <c r="DC14" s="141">
        <f t="shared" si="53"/>
        <v>0</v>
      </c>
      <c r="DD14" s="141">
        <f t="shared" si="54"/>
        <v>76335</v>
      </c>
      <c r="DE14" s="141">
        <f t="shared" si="55"/>
        <v>0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0</v>
      </c>
      <c r="DJ14" s="141">
        <f t="shared" si="60"/>
        <v>405580</v>
      </c>
    </row>
    <row r="15" spans="1:114" ht="12" customHeight="1">
      <c r="A15" s="142" t="s">
        <v>115</v>
      </c>
      <c r="B15" s="140" t="s">
        <v>369</v>
      </c>
      <c r="C15" s="142" t="s">
        <v>377</v>
      </c>
      <c r="D15" s="141">
        <f t="shared" si="6"/>
        <v>159867</v>
      </c>
      <c r="E15" s="141">
        <f t="shared" si="7"/>
        <v>135890</v>
      </c>
      <c r="F15" s="141">
        <v>0</v>
      </c>
      <c r="G15" s="141">
        <v>0</v>
      </c>
      <c r="H15" s="141">
        <v>0</v>
      </c>
      <c r="I15" s="141">
        <v>135890</v>
      </c>
      <c r="J15" s="141">
        <v>664850</v>
      </c>
      <c r="K15" s="141">
        <v>0</v>
      </c>
      <c r="L15" s="141">
        <v>23977</v>
      </c>
      <c r="M15" s="141">
        <f t="shared" si="8"/>
        <v>0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f t="shared" si="10"/>
        <v>159867</v>
      </c>
      <c r="W15" s="141">
        <f t="shared" si="11"/>
        <v>135890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135890</v>
      </c>
      <c r="AB15" s="141">
        <f t="shared" si="16"/>
        <v>664850</v>
      </c>
      <c r="AC15" s="141">
        <f t="shared" si="17"/>
        <v>0</v>
      </c>
      <c r="AD15" s="141">
        <f t="shared" si="18"/>
        <v>23977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/>
      <c r="AM15" s="141">
        <f t="shared" si="21"/>
        <v>788743</v>
      </c>
      <c r="AN15" s="141">
        <f t="shared" si="22"/>
        <v>96700</v>
      </c>
      <c r="AO15" s="141">
        <v>74088</v>
      </c>
      <c r="AP15" s="141">
        <v>4973</v>
      </c>
      <c r="AQ15" s="141">
        <v>17639</v>
      </c>
      <c r="AR15" s="141">
        <v>0</v>
      </c>
      <c r="AS15" s="141">
        <f t="shared" si="23"/>
        <v>349442</v>
      </c>
      <c r="AT15" s="141">
        <v>2275</v>
      </c>
      <c r="AU15" s="141">
        <v>347167</v>
      </c>
      <c r="AV15" s="141">
        <v>0</v>
      </c>
      <c r="AW15" s="141">
        <v>0</v>
      </c>
      <c r="AX15" s="141">
        <f t="shared" si="24"/>
        <v>342601</v>
      </c>
      <c r="AY15" s="141">
        <v>0</v>
      </c>
      <c r="AZ15" s="141">
        <v>293725</v>
      </c>
      <c r="BA15" s="141">
        <v>0</v>
      </c>
      <c r="BB15" s="141">
        <v>48876</v>
      </c>
      <c r="BC15" s="141"/>
      <c r="BD15" s="141">
        <v>0</v>
      </c>
      <c r="BE15" s="141">
        <v>35974</v>
      </c>
      <c r="BF15" s="141">
        <f t="shared" si="25"/>
        <v>824717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/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788743</v>
      </c>
      <c r="CR15" s="141">
        <f t="shared" si="42"/>
        <v>96700</v>
      </c>
      <c r="CS15" s="141">
        <f t="shared" si="43"/>
        <v>74088</v>
      </c>
      <c r="CT15" s="141">
        <f t="shared" si="44"/>
        <v>4973</v>
      </c>
      <c r="CU15" s="141">
        <f t="shared" si="45"/>
        <v>17639</v>
      </c>
      <c r="CV15" s="141">
        <f t="shared" si="46"/>
        <v>0</v>
      </c>
      <c r="CW15" s="141">
        <f t="shared" si="47"/>
        <v>349442</v>
      </c>
      <c r="CX15" s="141">
        <f t="shared" si="48"/>
        <v>2275</v>
      </c>
      <c r="CY15" s="141">
        <f t="shared" si="49"/>
        <v>347167</v>
      </c>
      <c r="CZ15" s="141">
        <f t="shared" si="50"/>
        <v>0</v>
      </c>
      <c r="DA15" s="141">
        <f t="shared" si="51"/>
        <v>0</v>
      </c>
      <c r="DB15" s="141">
        <f t="shared" si="52"/>
        <v>342601</v>
      </c>
      <c r="DC15" s="141">
        <f t="shared" si="53"/>
        <v>0</v>
      </c>
      <c r="DD15" s="141">
        <f t="shared" si="54"/>
        <v>293725</v>
      </c>
      <c r="DE15" s="141">
        <f t="shared" si="55"/>
        <v>0</v>
      </c>
      <c r="DF15" s="141">
        <f t="shared" si="56"/>
        <v>48876</v>
      </c>
      <c r="DG15" s="141">
        <f t="shared" si="57"/>
        <v>0</v>
      </c>
      <c r="DH15" s="141">
        <f t="shared" si="58"/>
        <v>0</v>
      </c>
      <c r="DI15" s="141">
        <f t="shared" si="59"/>
        <v>35974</v>
      </c>
      <c r="DJ15" s="141">
        <f t="shared" si="60"/>
        <v>824717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360</v>
      </c>
      <c r="B7" s="140" t="s">
        <v>386</v>
      </c>
      <c r="C7" s="139" t="s">
        <v>361</v>
      </c>
      <c r="D7" s="141">
        <f aca="true" t="shared" si="0" ref="D7:AD7">SUM(D8:D32)</f>
        <v>12754791</v>
      </c>
      <c r="E7" s="141">
        <f t="shared" si="0"/>
        <v>3316766</v>
      </c>
      <c r="F7" s="141">
        <f t="shared" si="0"/>
        <v>15430</v>
      </c>
      <c r="G7" s="141">
        <f t="shared" si="0"/>
        <v>0</v>
      </c>
      <c r="H7" s="141">
        <f t="shared" si="0"/>
        <v>97600</v>
      </c>
      <c r="I7" s="141">
        <f t="shared" si="0"/>
        <v>2536373</v>
      </c>
      <c r="J7" s="141">
        <f t="shared" si="0"/>
        <v>2120790</v>
      </c>
      <c r="K7" s="141">
        <f t="shared" si="0"/>
        <v>667363</v>
      </c>
      <c r="L7" s="141">
        <f t="shared" si="0"/>
        <v>9438025</v>
      </c>
      <c r="M7" s="141">
        <f t="shared" si="0"/>
        <v>3606268</v>
      </c>
      <c r="N7" s="141">
        <f t="shared" si="0"/>
        <v>1195772</v>
      </c>
      <c r="O7" s="141">
        <f t="shared" si="0"/>
        <v>854</v>
      </c>
      <c r="P7" s="141">
        <f t="shared" si="0"/>
        <v>0</v>
      </c>
      <c r="Q7" s="141">
        <f t="shared" si="0"/>
        <v>4800</v>
      </c>
      <c r="R7" s="141">
        <f t="shared" si="0"/>
        <v>935348</v>
      </c>
      <c r="S7" s="141">
        <f t="shared" si="0"/>
        <v>751924</v>
      </c>
      <c r="T7" s="141">
        <f t="shared" si="0"/>
        <v>254770</v>
      </c>
      <c r="U7" s="141">
        <f t="shared" si="0"/>
        <v>2410496</v>
      </c>
      <c r="V7" s="141">
        <f t="shared" si="0"/>
        <v>16361059</v>
      </c>
      <c r="W7" s="141">
        <f t="shared" si="0"/>
        <v>4512538</v>
      </c>
      <c r="X7" s="141">
        <f t="shared" si="0"/>
        <v>16284</v>
      </c>
      <c r="Y7" s="141">
        <f t="shared" si="0"/>
        <v>0</v>
      </c>
      <c r="Z7" s="141">
        <f t="shared" si="0"/>
        <v>102400</v>
      </c>
      <c r="AA7" s="141">
        <f t="shared" si="0"/>
        <v>3471721</v>
      </c>
      <c r="AB7" s="141">
        <f t="shared" si="0"/>
        <v>2872714</v>
      </c>
      <c r="AC7" s="141">
        <f t="shared" si="0"/>
        <v>922133</v>
      </c>
      <c r="AD7" s="141">
        <f t="shared" si="0"/>
        <v>11848521</v>
      </c>
    </row>
    <row r="8" spans="1:30" ht="12" customHeight="1">
      <c r="A8" s="142" t="s">
        <v>115</v>
      </c>
      <c r="B8" s="140" t="s">
        <v>326</v>
      </c>
      <c r="C8" s="142" t="s">
        <v>343</v>
      </c>
      <c r="D8" s="141">
        <f>SUM(E8,+L8)</f>
        <v>5518739</v>
      </c>
      <c r="E8" s="141">
        <f>+SUM(F8:I8,K8)</f>
        <v>1768044</v>
      </c>
      <c r="F8" s="141">
        <v>15430</v>
      </c>
      <c r="G8" s="141">
        <v>0</v>
      </c>
      <c r="H8" s="141">
        <v>69500</v>
      </c>
      <c r="I8" s="141">
        <v>1317092</v>
      </c>
      <c r="J8" s="141"/>
      <c r="K8" s="141">
        <v>366022</v>
      </c>
      <c r="L8" s="141">
        <v>3750695</v>
      </c>
      <c r="M8" s="141">
        <f>SUM(N8,+U8)</f>
        <v>599215</v>
      </c>
      <c r="N8" s="141">
        <f>+SUM(O8:R8,T8)</f>
        <v>132311</v>
      </c>
      <c r="O8" s="141">
        <v>0</v>
      </c>
      <c r="P8" s="141">
        <v>0</v>
      </c>
      <c r="Q8" s="141">
        <v>0</v>
      </c>
      <c r="R8" s="141">
        <v>0</v>
      </c>
      <c r="S8" s="141"/>
      <c r="T8" s="141">
        <v>132311</v>
      </c>
      <c r="U8" s="141">
        <v>466904</v>
      </c>
      <c r="V8" s="141">
        <f aca="true" t="shared" si="1" ref="V8:AD8">+SUM(D8,M8)</f>
        <v>6117954</v>
      </c>
      <c r="W8" s="141">
        <f t="shared" si="1"/>
        <v>1900355</v>
      </c>
      <c r="X8" s="141">
        <f t="shared" si="1"/>
        <v>15430</v>
      </c>
      <c r="Y8" s="141">
        <f t="shared" si="1"/>
        <v>0</v>
      </c>
      <c r="Z8" s="141">
        <f t="shared" si="1"/>
        <v>69500</v>
      </c>
      <c r="AA8" s="141">
        <f t="shared" si="1"/>
        <v>1317092</v>
      </c>
      <c r="AB8" s="141">
        <f t="shared" si="1"/>
        <v>0</v>
      </c>
      <c r="AC8" s="141">
        <f t="shared" si="1"/>
        <v>498333</v>
      </c>
      <c r="AD8" s="141">
        <f t="shared" si="1"/>
        <v>4217599</v>
      </c>
    </row>
    <row r="9" spans="1:30" ht="12" customHeight="1">
      <c r="A9" s="142" t="s">
        <v>115</v>
      </c>
      <c r="B9" s="140" t="s">
        <v>327</v>
      </c>
      <c r="C9" s="142" t="s">
        <v>344</v>
      </c>
      <c r="D9" s="141">
        <f aca="true" t="shared" si="2" ref="D9:D32">SUM(E9,+L9)</f>
        <v>1078892</v>
      </c>
      <c r="E9" s="141">
        <f aca="true" t="shared" si="3" ref="E9:E32">+SUM(F9:I9,K9)</f>
        <v>192976</v>
      </c>
      <c r="F9" s="141">
        <v>0</v>
      </c>
      <c r="G9" s="141">
        <v>0</v>
      </c>
      <c r="H9" s="141">
        <v>18300</v>
      </c>
      <c r="I9" s="141">
        <v>0</v>
      </c>
      <c r="J9" s="141"/>
      <c r="K9" s="141">
        <v>174676</v>
      </c>
      <c r="L9" s="141">
        <v>885916</v>
      </c>
      <c r="M9" s="141">
        <f aca="true" t="shared" si="4" ref="M9:M32">SUM(N9,+U9)</f>
        <v>365022</v>
      </c>
      <c r="N9" s="141">
        <f aca="true" t="shared" si="5" ref="N9:N32">+SUM(O9:R9,T9)</f>
        <v>102792</v>
      </c>
      <c r="O9" s="141">
        <v>0</v>
      </c>
      <c r="P9" s="141">
        <v>0</v>
      </c>
      <c r="Q9" s="141">
        <v>4800</v>
      </c>
      <c r="R9" s="141">
        <v>0</v>
      </c>
      <c r="S9" s="141"/>
      <c r="T9" s="141">
        <v>97992</v>
      </c>
      <c r="U9" s="141">
        <v>262230</v>
      </c>
      <c r="V9" s="141">
        <f aca="true" t="shared" si="6" ref="V9:V32">+SUM(D9,M9)</f>
        <v>1443914</v>
      </c>
      <c r="W9" s="141">
        <f aca="true" t="shared" si="7" ref="W9:W32">+SUM(E9,N9)</f>
        <v>295768</v>
      </c>
      <c r="X9" s="141">
        <f aca="true" t="shared" si="8" ref="X9:X32">+SUM(F9,O9)</f>
        <v>0</v>
      </c>
      <c r="Y9" s="141">
        <f aca="true" t="shared" si="9" ref="Y9:Y32">+SUM(G9,P9)</f>
        <v>0</v>
      </c>
      <c r="Z9" s="141">
        <f aca="true" t="shared" si="10" ref="Z9:Z32">+SUM(H9,Q9)</f>
        <v>23100</v>
      </c>
      <c r="AA9" s="141">
        <f aca="true" t="shared" si="11" ref="AA9:AA32">+SUM(I9,R9)</f>
        <v>0</v>
      </c>
      <c r="AB9" s="141">
        <f aca="true" t="shared" si="12" ref="AB9:AB32">+SUM(J9,S9)</f>
        <v>0</v>
      </c>
      <c r="AC9" s="141">
        <f aca="true" t="shared" si="13" ref="AC9:AC32">+SUM(K9,T9)</f>
        <v>272668</v>
      </c>
      <c r="AD9" s="141">
        <f aca="true" t="shared" si="14" ref="AD9:AD32">+SUM(L9,U9)</f>
        <v>1148146</v>
      </c>
    </row>
    <row r="10" spans="1:30" ht="12" customHeight="1">
      <c r="A10" s="142" t="s">
        <v>115</v>
      </c>
      <c r="B10" s="140" t="s">
        <v>328</v>
      </c>
      <c r="C10" s="142" t="s">
        <v>345</v>
      </c>
      <c r="D10" s="141">
        <f t="shared" si="2"/>
        <v>649144</v>
      </c>
      <c r="E10" s="141">
        <f t="shared" si="3"/>
        <v>154094</v>
      </c>
      <c r="F10" s="141">
        <v>0</v>
      </c>
      <c r="G10" s="141">
        <v>0</v>
      </c>
      <c r="H10" s="141">
        <v>9800</v>
      </c>
      <c r="I10" s="141">
        <v>112508</v>
      </c>
      <c r="J10" s="141"/>
      <c r="K10" s="141">
        <v>31786</v>
      </c>
      <c r="L10" s="141">
        <v>495050</v>
      </c>
      <c r="M10" s="141">
        <f t="shared" si="4"/>
        <v>275041</v>
      </c>
      <c r="N10" s="141">
        <f t="shared" si="5"/>
        <v>77801</v>
      </c>
      <c r="O10" s="141">
        <v>0</v>
      </c>
      <c r="P10" s="141">
        <v>0</v>
      </c>
      <c r="Q10" s="141">
        <v>0</v>
      </c>
      <c r="R10" s="141">
        <v>77801</v>
      </c>
      <c r="S10" s="141"/>
      <c r="T10" s="141">
        <v>0</v>
      </c>
      <c r="U10" s="141">
        <v>197240</v>
      </c>
      <c r="V10" s="141">
        <f t="shared" si="6"/>
        <v>924185</v>
      </c>
      <c r="W10" s="141">
        <f t="shared" si="7"/>
        <v>231895</v>
      </c>
      <c r="X10" s="141">
        <f t="shared" si="8"/>
        <v>0</v>
      </c>
      <c r="Y10" s="141">
        <f t="shared" si="9"/>
        <v>0</v>
      </c>
      <c r="Z10" s="141">
        <f t="shared" si="10"/>
        <v>9800</v>
      </c>
      <c r="AA10" s="141">
        <f t="shared" si="11"/>
        <v>190309</v>
      </c>
      <c r="AB10" s="141">
        <f t="shared" si="12"/>
        <v>0</v>
      </c>
      <c r="AC10" s="141">
        <f t="shared" si="13"/>
        <v>31786</v>
      </c>
      <c r="AD10" s="141">
        <f t="shared" si="14"/>
        <v>692290</v>
      </c>
    </row>
    <row r="11" spans="1:30" ht="12" customHeight="1">
      <c r="A11" s="142" t="s">
        <v>115</v>
      </c>
      <c r="B11" s="140" t="s">
        <v>329</v>
      </c>
      <c r="C11" s="142" t="s">
        <v>346</v>
      </c>
      <c r="D11" s="141">
        <f t="shared" si="2"/>
        <v>302543</v>
      </c>
      <c r="E11" s="141">
        <f t="shared" si="3"/>
        <v>32459</v>
      </c>
      <c r="F11" s="141">
        <v>0</v>
      </c>
      <c r="G11" s="141">
        <v>0</v>
      </c>
      <c r="H11" s="141">
        <v>0</v>
      </c>
      <c r="I11" s="141">
        <v>31998</v>
      </c>
      <c r="J11" s="141"/>
      <c r="K11" s="141">
        <v>461</v>
      </c>
      <c r="L11" s="141">
        <v>270084</v>
      </c>
      <c r="M11" s="141">
        <f t="shared" si="4"/>
        <v>97105</v>
      </c>
      <c r="N11" s="141">
        <f t="shared" si="5"/>
        <v>60142</v>
      </c>
      <c r="O11" s="141">
        <v>0</v>
      </c>
      <c r="P11" s="141">
        <v>0</v>
      </c>
      <c r="Q11" s="141">
        <v>0</v>
      </c>
      <c r="R11" s="141">
        <v>60142</v>
      </c>
      <c r="S11" s="141"/>
      <c r="T11" s="141">
        <v>0</v>
      </c>
      <c r="U11" s="141">
        <v>36963</v>
      </c>
      <c r="V11" s="141">
        <f t="shared" si="6"/>
        <v>399648</v>
      </c>
      <c r="W11" s="141">
        <f t="shared" si="7"/>
        <v>92601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92140</v>
      </c>
      <c r="AB11" s="141">
        <f t="shared" si="12"/>
        <v>0</v>
      </c>
      <c r="AC11" s="141">
        <f t="shared" si="13"/>
        <v>461</v>
      </c>
      <c r="AD11" s="141">
        <f t="shared" si="14"/>
        <v>307047</v>
      </c>
    </row>
    <row r="12" spans="1:30" ht="12" customHeight="1">
      <c r="A12" s="142" t="s">
        <v>115</v>
      </c>
      <c r="B12" s="140" t="s">
        <v>330</v>
      </c>
      <c r="C12" s="142" t="s">
        <v>347</v>
      </c>
      <c r="D12" s="141">
        <f t="shared" si="2"/>
        <v>696576</v>
      </c>
      <c r="E12" s="141">
        <f t="shared" si="3"/>
        <v>20219</v>
      </c>
      <c r="F12" s="141">
        <v>0</v>
      </c>
      <c r="G12" s="141">
        <v>0</v>
      </c>
      <c r="H12" s="141">
        <v>0</v>
      </c>
      <c r="I12" s="141">
        <v>1392</v>
      </c>
      <c r="J12" s="141"/>
      <c r="K12" s="141">
        <v>18827</v>
      </c>
      <c r="L12" s="141">
        <v>676357</v>
      </c>
      <c r="M12" s="141">
        <f t="shared" si="4"/>
        <v>308116</v>
      </c>
      <c r="N12" s="141">
        <f t="shared" si="5"/>
        <v>82331</v>
      </c>
      <c r="O12" s="141">
        <v>0</v>
      </c>
      <c r="P12" s="141">
        <v>0</v>
      </c>
      <c r="Q12" s="141">
        <v>0</v>
      </c>
      <c r="R12" s="141">
        <v>82331</v>
      </c>
      <c r="S12" s="141"/>
      <c r="T12" s="141">
        <v>0</v>
      </c>
      <c r="U12" s="141">
        <v>225785</v>
      </c>
      <c r="V12" s="141">
        <f t="shared" si="6"/>
        <v>1004692</v>
      </c>
      <c r="W12" s="141">
        <f t="shared" si="7"/>
        <v>102550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83723</v>
      </c>
      <c r="AB12" s="141">
        <f t="shared" si="12"/>
        <v>0</v>
      </c>
      <c r="AC12" s="141">
        <f t="shared" si="13"/>
        <v>18827</v>
      </c>
      <c r="AD12" s="141">
        <f t="shared" si="14"/>
        <v>902142</v>
      </c>
    </row>
    <row r="13" spans="1:30" ht="12" customHeight="1">
      <c r="A13" s="142" t="s">
        <v>115</v>
      </c>
      <c r="B13" s="140" t="s">
        <v>331</v>
      </c>
      <c r="C13" s="142" t="s">
        <v>348</v>
      </c>
      <c r="D13" s="141">
        <f t="shared" si="2"/>
        <v>510201</v>
      </c>
      <c r="E13" s="141">
        <f t="shared" si="3"/>
        <v>92541</v>
      </c>
      <c r="F13" s="141">
        <v>0</v>
      </c>
      <c r="G13" s="141">
        <v>0</v>
      </c>
      <c r="H13" s="141">
        <v>0</v>
      </c>
      <c r="I13" s="141">
        <v>86327</v>
      </c>
      <c r="J13" s="141"/>
      <c r="K13" s="141">
        <v>6214</v>
      </c>
      <c r="L13" s="141">
        <v>417660</v>
      </c>
      <c r="M13" s="141">
        <f t="shared" si="4"/>
        <v>79264</v>
      </c>
      <c r="N13" s="141">
        <f t="shared" si="5"/>
        <v>46878</v>
      </c>
      <c r="O13" s="141">
        <v>0</v>
      </c>
      <c r="P13" s="141">
        <v>0</v>
      </c>
      <c r="Q13" s="141">
        <v>0</v>
      </c>
      <c r="R13" s="141">
        <v>46878</v>
      </c>
      <c r="S13" s="141"/>
      <c r="T13" s="141">
        <v>0</v>
      </c>
      <c r="U13" s="141">
        <v>32386</v>
      </c>
      <c r="V13" s="141">
        <f t="shared" si="6"/>
        <v>589465</v>
      </c>
      <c r="W13" s="141">
        <f t="shared" si="7"/>
        <v>139419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133205</v>
      </c>
      <c r="AB13" s="141">
        <f t="shared" si="12"/>
        <v>0</v>
      </c>
      <c r="AC13" s="141">
        <f t="shared" si="13"/>
        <v>6214</v>
      </c>
      <c r="AD13" s="141">
        <f t="shared" si="14"/>
        <v>450046</v>
      </c>
    </row>
    <row r="14" spans="1:30" ht="12" customHeight="1">
      <c r="A14" s="142" t="s">
        <v>115</v>
      </c>
      <c r="B14" s="140" t="s">
        <v>332</v>
      </c>
      <c r="C14" s="142" t="s">
        <v>349</v>
      </c>
      <c r="D14" s="141">
        <f t="shared" si="2"/>
        <v>360074</v>
      </c>
      <c r="E14" s="141">
        <f t="shared" si="3"/>
        <v>50592</v>
      </c>
      <c r="F14" s="141">
        <v>0</v>
      </c>
      <c r="G14" s="141">
        <v>0</v>
      </c>
      <c r="H14" s="141">
        <v>0</v>
      </c>
      <c r="I14" s="141">
        <v>48270</v>
      </c>
      <c r="J14" s="141"/>
      <c r="K14" s="141">
        <v>2322</v>
      </c>
      <c r="L14" s="141">
        <v>309482</v>
      </c>
      <c r="M14" s="141">
        <f t="shared" si="4"/>
        <v>111078</v>
      </c>
      <c r="N14" s="141">
        <f t="shared" si="5"/>
        <v>55406</v>
      </c>
      <c r="O14" s="141">
        <v>0</v>
      </c>
      <c r="P14" s="141">
        <v>0</v>
      </c>
      <c r="Q14" s="141">
        <v>0</v>
      </c>
      <c r="R14" s="141">
        <v>35332</v>
      </c>
      <c r="S14" s="141"/>
      <c r="T14" s="141">
        <v>20074</v>
      </c>
      <c r="U14" s="141">
        <v>55672</v>
      </c>
      <c r="V14" s="141">
        <f t="shared" si="6"/>
        <v>471152</v>
      </c>
      <c r="W14" s="141">
        <f t="shared" si="7"/>
        <v>105998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83602</v>
      </c>
      <c r="AB14" s="141">
        <f t="shared" si="12"/>
        <v>0</v>
      </c>
      <c r="AC14" s="141">
        <f t="shared" si="13"/>
        <v>22396</v>
      </c>
      <c r="AD14" s="141">
        <f t="shared" si="14"/>
        <v>365154</v>
      </c>
    </row>
    <row r="15" spans="1:30" ht="12" customHeight="1">
      <c r="A15" s="142" t="s">
        <v>115</v>
      </c>
      <c r="B15" s="140" t="s">
        <v>333</v>
      </c>
      <c r="C15" s="142" t="s">
        <v>350</v>
      </c>
      <c r="D15" s="141">
        <f t="shared" si="2"/>
        <v>635469</v>
      </c>
      <c r="E15" s="141">
        <f t="shared" si="3"/>
        <v>51783</v>
      </c>
      <c r="F15" s="141">
        <v>0</v>
      </c>
      <c r="G15" s="141">
        <v>0</v>
      </c>
      <c r="H15" s="141">
        <v>0</v>
      </c>
      <c r="I15" s="141">
        <v>39372</v>
      </c>
      <c r="J15" s="141"/>
      <c r="K15" s="141">
        <v>12411</v>
      </c>
      <c r="L15" s="141">
        <v>583686</v>
      </c>
      <c r="M15" s="141">
        <f t="shared" si="4"/>
        <v>232753</v>
      </c>
      <c r="N15" s="141">
        <f t="shared" si="5"/>
        <v>156521</v>
      </c>
      <c r="O15" s="141">
        <v>0</v>
      </c>
      <c r="P15" s="141">
        <v>0</v>
      </c>
      <c r="Q15" s="141">
        <v>0</v>
      </c>
      <c r="R15" s="141">
        <v>156521</v>
      </c>
      <c r="S15" s="141"/>
      <c r="T15" s="141">
        <v>0</v>
      </c>
      <c r="U15" s="141">
        <v>76232</v>
      </c>
      <c r="V15" s="141">
        <f t="shared" si="6"/>
        <v>868222</v>
      </c>
      <c r="W15" s="141">
        <f t="shared" si="7"/>
        <v>208304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195893</v>
      </c>
      <c r="AB15" s="141">
        <f t="shared" si="12"/>
        <v>0</v>
      </c>
      <c r="AC15" s="141">
        <f t="shared" si="13"/>
        <v>12411</v>
      </c>
      <c r="AD15" s="141">
        <f t="shared" si="14"/>
        <v>659918</v>
      </c>
    </row>
    <row r="16" spans="1:30" ht="12" customHeight="1">
      <c r="A16" s="142" t="s">
        <v>115</v>
      </c>
      <c r="B16" s="140" t="s">
        <v>334</v>
      </c>
      <c r="C16" s="142" t="s">
        <v>351</v>
      </c>
      <c r="D16" s="141">
        <f t="shared" si="2"/>
        <v>221843</v>
      </c>
      <c r="E16" s="141">
        <f t="shared" si="3"/>
        <v>24494</v>
      </c>
      <c r="F16" s="141">
        <v>0</v>
      </c>
      <c r="G16" s="141">
        <v>0</v>
      </c>
      <c r="H16" s="141">
        <v>0</v>
      </c>
      <c r="I16" s="141">
        <v>24458</v>
      </c>
      <c r="J16" s="141"/>
      <c r="K16" s="141">
        <v>36</v>
      </c>
      <c r="L16" s="141">
        <v>197349</v>
      </c>
      <c r="M16" s="141">
        <f t="shared" si="4"/>
        <v>221728</v>
      </c>
      <c r="N16" s="141">
        <f t="shared" si="5"/>
        <v>75550</v>
      </c>
      <c r="O16" s="141">
        <v>0</v>
      </c>
      <c r="P16" s="141">
        <v>0</v>
      </c>
      <c r="Q16" s="141">
        <v>0</v>
      </c>
      <c r="R16" s="141">
        <v>75530</v>
      </c>
      <c r="S16" s="141"/>
      <c r="T16" s="141">
        <v>20</v>
      </c>
      <c r="U16" s="141">
        <v>146178</v>
      </c>
      <c r="V16" s="141">
        <f t="shared" si="6"/>
        <v>443571</v>
      </c>
      <c r="W16" s="141">
        <f t="shared" si="7"/>
        <v>100044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99988</v>
      </c>
      <c r="AB16" s="141">
        <f t="shared" si="12"/>
        <v>0</v>
      </c>
      <c r="AC16" s="141">
        <f t="shared" si="13"/>
        <v>56</v>
      </c>
      <c r="AD16" s="141">
        <f t="shared" si="14"/>
        <v>343527</v>
      </c>
    </row>
    <row r="17" spans="1:30" ht="12" customHeight="1">
      <c r="A17" s="142" t="s">
        <v>115</v>
      </c>
      <c r="B17" s="140" t="s">
        <v>335</v>
      </c>
      <c r="C17" s="142" t="s">
        <v>352</v>
      </c>
      <c r="D17" s="141">
        <f t="shared" si="2"/>
        <v>319927</v>
      </c>
      <c r="E17" s="141">
        <f t="shared" si="3"/>
        <v>21956</v>
      </c>
      <c r="F17" s="141">
        <v>0</v>
      </c>
      <c r="G17" s="141">
        <v>0</v>
      </c>
      <c r="H17" s="141">
        <v>0</v>
      </c>
      <c r="I17" s="141">
        <v>21889</v>
      </c>
      <c r="J17" s="141"/>
      <c r="K17" s="141">
        <v>67</v>
      </c>
      <c r="L17" s="141">
        <v>297971</v>
      </c>
      <c r="M17" s="141">
        <f t="shared" si="4"/>
        <v>151363</v>
      </c>
      <c r="N17" s="141">
        <f t="shared" si="5"/>
        <v>60968</v>
      </c>
      <c r="O17" s="141">
        <v>0</v>
      </c>
      <c r="P17" s="141">
        <v>0</v>
      </c>
      <c r="Q17" s="141">
        <v>0</v>
      </c>
      <c r="R17" s="141">
        <v>60963</v>
      </c>
      <c r="S17" s="141"/>
      <c r="T17" s="141">
        <v>5</v>
      </c>
      <c r="U17" s="141">
        <v>90395</v>
      </c>
      <c r="V17" s="141">
        <f t="shared" si="6"/>
        <v>471290</v>
      </c>
      <c r="W17" s="141">
        <f t="shared" si="7"/>
        <v>82924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82852</v>
      </c>
      <c r="AB17" s="141">
        <f t="shared" si="12"/>
        <v>0</v>
      </c>
      <c r="AC17" s="141">
        <f t="shared" si="13"/>
        <v>72</v>
      </c>
      <c r="AD17" s="141">
        <f t="shared" si="14"/>
        <v>388366</v>
      </c>
    </row>
    <row r="18" spans="1:30" ht="12" customHeight="1">
      <c r="A18" s="142" t="s">
        <v>115</v>
      </c>
      <c r="B18" s="140" t="s">
        <v>336</v>
      </c>
      <c r="C18" s="142" t="s">
        <v>353</v>
      </c>
      <c r="D18" s="141">
        <f t="shared" si="2"/>
        <v>355908</v>
      </c>
      <c r="E18" s="141">
        <f t="shared" si="3"/>
        <v>33642</v>
      </c>
      <c r="F18" s="141">
        <v>0</v>
      </c>
      <c r="G18" s="141">
        <v>0</v>
      </c>
      <c r="H18" s="141">
        <v>0</v>
      </c>
      <c r="I18" s="141">
        <v>33642</v>
      </c>
      <c r="J18" s="141"/>
      <c r="K18" s="141">
        <v>0</v>
      </c>
      <c r="L18" s="141">
        <v>322266</v>
      </c>
      <c r="M18" s="141">
        <f t="shared" si="4"/>
        <v>129382</v>
      </c>
      <c r="N18" s="141">
        <f t="shared" si="5"/>
        <v>41186</v>
      </c>
      <c r="O18" s="141">
        <v>0</v>
      </c>
      <c r="P18" s="141">
        <v>0</v>
      </c>
      <c r="Q18" s="141">
        <v>0</v>
      </c>
      <c r="R18" s="141">
        <v>41186</v>
      </c>
      <c r="S18" s="141"/>
      <c r="T18" s="141">
        <v>0</v>
      </c>
      <c r="U18" s="141">
        <v>88196</v>
      </c>
      <c r="V18" s="141">
        <f t="shared" si="6"/>
        <v>485290</v>
      </c>
      <c r="W18" s="141">
        <f t="shared" si="7"/>
        <v>74828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74828</v>
      </c>
      <c r="AB18" s="141">
        <f t="shared" si="12"/>
        <v>0</v>
      </c>
      <c r="AC18" s="141">
        <f t="shared" si="13"/>
        <v>0</v>
      </c>
      <c r="AD18" s="141">
        <f t="shared" si="14"/>
        <v>410462</v>
      </c>
    </row>
    <row r="19" spans="1:30" ht="12" customHeight="1">
      <c r="A19" s="142" t="s">
        <v>115</v>
      </c>
      <c r="B19" s="140" t="s">
        <v>337</v>
      </c>
      <c r="C19" s="142" t="s">
        <v>354</v>
      </c>
      <c r="D19" s="141">
        <f t="shared" si="2"/>
        <v>77733</v>
      </c>
      <c r="E19" s="141">
        <f t="shared" si="3"/>
        <v>13259</v>
      </c>
      <c r="F19" s="141">
        <v>0</v>
      </c>
      <c r="G19" s="141">
        <v>0</v>
      </c>
      <c r="H19" s="141">
        <v>0</v>
      </c>
      <c r="I19" s="141">
        <v>9392</v>
      </c>
      <c r="J19" s="141"/>
      <c r="K19" s="141">
        <v>3867</v>
      </c>
      <c r="L19" s="141">
        <v>64474</v>
      </c>
      <c r="M19" s="141">
        <f t="shared" si="4"/>
        <v>178315</v>
      </c>
      <c r="N19" s="141">
        <f t="shared" si="5"/>
        <v>8444</v>
      </c>
      <c r="O19" s="141">
        <v>0</v>
      </c>
      <c r="P19" s="141">
        <v>0</v>
      </c>
      <c r="Q19" s="141">
        <v>0</v>
      </c>
      <c r="R19" s="141">
        <v>8444</v>
      </c>
      <c r="S19" s="141"/>
      <c r="T19" s="141">
        <v>0</v>
      </c>
      <c r="U19" s="141">
        <v>169871</v>
      </c>
      <c r="V19" s="141">
        <f t="shared" si="6"/>
        <v>256048</v>
      </c>
      <c r="W19" s="141">
        <f t="shared" si="7"/>
        <v>21703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17836</v>
      </c>
      <c r="AB19" s="141">
        <f t="shared" si="12"/>
        <v>0</v>
      </c>
      <c r="AC19" s="141">
        <f t="shared" si="13"/>
        <v>3867</v>
      </c>
      <c r="AD19" s="141">
        <f t="shared" si="14"/>
        <v>234345</v>
      </c>
    </row>
    <row r="20" spans="1:30" ht="12" customHeight="1">
      <c r="A20" s="142" t="s">
        <v>115</v>
      </c>
      <c r="B20" s="140" t="s">
        <v>338</v>
      </c>
      <c r="C20" s="142" t="s">
        <v>355</v>
      </c>
      <c r="D20" s="141">
        <f t="shared" si="2"/>
        <v>211895</v>
      </c>
      <c r="E20" s="141">
        <f t="shared" si="3"/>
        <v>29340</v>
      </c>
      <c r="F20" s="141">
        <v>0</v>
      </c>
      <c r="G20" s="141">
        <v>0</v>
      </c>
      <c r="H20" s="141">
        <v>0</v>
      </c>
      <c r="I20" s="141">
        <v>29340</v>
      </c>
      <c r="J20" s="141"/>
      <c r="K20" s="141">
        <v>0</v>
      </c>
      <c r="L20" s="141">
        <v>182555</v>
      </c>
      <c r="M20" s="141">
        <f t="shared" si="4"/>
        <v>62201</v>
      </c>
      <c r="N20" s="141">
        <f t="shared" si="5"/>
        <v>5642</v>
      </c>
      <c r="O20" s="141">
        <v>0</v>
      </c>
      <c r="P20" s="141">
        <v>0</v>
      </c>
      <c r="Q20" s="141">
        <v>0</v>
      </c>
      <c r="R20" s="141">
        <v>5642</v>
      </c>
      <c r="S20" s="141"/>
      <c r="T20" s="141">
        <v>0</v>
      </c>
      <c r="U20" s="141">
        <v>56559</v>
      </c>
      <c r="V20" s="141">
        <f t="shared" si="6"/>
        <v>274096</v>
      </c>
      <c r="W20" s="141">
        <f t="shared" si="7"/>
        <v>34982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34982</v>
      </c>
      <c r="AB20" s="141">
        <f t="shared" si="12"/>
        <v>0</v>
      </c>
      <c r="AC20" s="141">
        <f t="shared" si="13"/>
        <v>0</v>
      </c>
      <c r="AD20" s="141">
        <f t="shared" si="14"/>
        <v>239114</v>
      </c>
    </row>
    <row r="21" spans="1:30" ht="12" customHeight="1">
      <c r="A21" s="142" t="s">
        <v>115</v>
      </c>
      <c r="B21" s="140" t="s">
        <v>339</v>
      </c>
      <c r="C21" s="142" t="s">
        <v>356</v>
      </c>
      <c r="D21" s="141">
        <f t="shared" si="2"/>
        <v>151603</v>
      </c>
      <c r="E21" s="141">
        <f t="shared" si="3"/>
        <v>37979</v>
      </c>
      <c r="F21" s="141">
        <v>0</v>
      </c>
      <c r="G21" s="141">
        <v>0</v>
      </c>
      <c r="H21" s="141">
        <v>0</v>
      </c>
      <c r="I21" s="141">
        <v>17093</v>
      </c>
      <c r="J21" s="141"/>
      <c r="K21" s="141">
        <v>20886</v>
      </c>
      <c r="L21" s="141">
        <v>113624</v>
      </c>
      <c r="M21" s="141">
        <f t="shared" si="4"/>
        <v>73468</v>
      </c>
      <c r="N21" s="141">
        <f t="shared" si="5"/>
        <v>4225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4225</v>
      </c>
      <c r="U21" s="141">
        <v>69243</v>
      </c>
      <c r="V21" s="141">
        <f t="shared" si="6"/>
        <v>225071</v>
      </c>
      <c r="W21" s="141">
        <f t="shared" si="7"/>
        <v>42204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17093</v>
      </c>
      <c r="AB21" s="141">
        <f t="shared" si="12"/>
        <v>0</v>
      </c>
      <c r="AC21" s="141">
        <f t="shared" si="13"/>
        <v>25111</v>
      </c>
      <c r="AD21" s="141">
        <f t="shared" si="14"/>
        <v>182867</v>
      </c>
    </row>
    <row r="22" spans="1:30" ht="12" customHeight="1">
      <c r="A22" s="142" t="s">
        <v>115</v>
      </c>
      <c r="B22" s="140" t="s">
        <v>340</v>
      </c>
      <c r="C22" s="142" t="s">
        <v>357</v>
      </c>
      <c r="D22" s="141">
        <f t="shared" si="2"/>
        <v>116279</v>
      </c>
      <c r="E22" s="141">
        <f t="shared" si="3"/>
        <v>19791</v>
      </c>
      <c r="F22" s="141">
        <v>0</v>
      </c>
      <c r="G22" s="141">
        <v>0</v>
      </c>
      <c r="H22" s="141">
        <v>0</v>
      </c>
      <c r="I22" s="141">
        <v>14528</v>
      </c>
      <c r="J22" s="141"/>
      <c r="K22" s="141">
        <v>5263</v>
      </c>
      <c r="L22" s="141">
        <v>96488</v>
      </c>
      <c r="M22" s="141">
        <f t="shared" si="4"/>
        <v>64080</v>
      </c>
      <c r="N22" s="141">
        <f t="shared" si="5"/>
        <v>21956</v>
      </c>
      <c r="O22" s="141">
        <v>0</v>
      </c>
      <c r="P22" s="141">
        <v>0</v>
      </c>
      <c r="Q22" s="141">
        <v>0</v>
      </c>
      <c r="R22" s="141">
        <v>21956</v>
      </c>
      <c r="S22" s="141"/>
      <c r="T22" s="141">
        <v>0</v>
      </c>
      <c r="U22" s="141">
        <v>42124</v>
      </c>
      <c r="V22" s="141">
        <f t="shared" si="6"/>
        <v>180359</v>
      </c>
      <c r="W22" s="141">
        <f t="shared" si="7"/>
        <v>41747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36484</v>
      </c>
      <c r="AB22" s="141">
        <f t="shared" si="12"/>
        <v>0</v>
      </c>
      <c r="AC22" s="141">
        <f t="shared" si="13"/>
        <v>5263</v>
      </c>
      <c r="AD22" s="141">
        <f t="shared" si="14"/>
        <v>138612</v>
      </c>
    </row>
    <row r="23" spans="1:30" ht="12" customHeight="1">
      <c r="A23" s="142" t="s">
        <v>115</v>
      </c>
      <c r="B23" s="140" t="s">
        <v>341</v>
      </c>
      <c r="C23" s="142" t="s">
        <v>358</v>
      </c>
      <c r="D23" s="141">
        <f t="shared" si="2"/>
        <v>216487</v>
      </c>
      <c r="E23" s="141">
        <f t="shared" si="3"/>
        <v>35643</v>
      </c>
      <c r="F23" s="141">
        <v>0</v>
      </c>
      <c r="G23" s="141">
        <v>0</v>
      </c>
      <c r="H23" s="141">
        <v>0</v>
      </c>
      <c r="I23" s="141">
        <v>35643</v>
      </c>
      <c r="J23" s="141"/>
      <c r="K23" s="141">
        <v>0</v>
      </c>
      <c r="L23" s="141">
        <v>180844</v>
      </c>
      <c r="M23" s="141">
        <f t="shared" si="4"/>
        <v>79650</v>
      </c>
      <c r="N23" s="141">
        <f t="shared" si="5"/>
        <v>18837</v>
      </c>
      <c r="O23" s="141">
        <v>0</v>
      </c>
      <c r="P23" s="141">
        <v>0</v>
      </c>
      <c r="Q23" s="141">
        <v>0</v>
      </c>
      <c r="R23" s="141">
        <v>18837</v>
      </c>
      <c r="S23" s="141"/>
      <c r="T23" s="141">
        <v>0</v>
      </c>
      <c r="U23" s="141">
        <v>60813</v>
      </c>
      <c r="V23" s="141">
        <f t="shared" si="6"/>
        <v>296137</v>
      </c>
      <c r="W23" s="141">
        <f t="shared" si="7"/>
        <v>54480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54480</v>
      </c>
      <c r="AB23" s="141">
        <f t="shared" si="12"/>
        <v>0</v>
      </c>
      <c r="AC23" s="141">
        <f t="shared" si="13"/>
        <v>0</v>
      </c>
      <c r="AD23" s="141">
        <f t="shared" si="14"/>
        <v>241657</v>
      </c>
    </row>
    <row r="24" spans="1:30" ht="12" customHeight="1">
      <c r="A24" s="142" t="s">
        <v>115</v>
      </c>
      <c r="B24" s="140" t="s">
        <v>342</v>
      </c>
      <c r="C24" s="142" t="s">
        <v>359</v>
      </c>
      <c r="D24" s="141">
        <f t="shared" si="2"/>
        <v>149421</v>
      </c>
      <c r="E24" s="141">
        <f t="shared" si="3"/>
        <v>20024</v>
      </c>
      <c r="F24" s="141">
        <v>0</v>
      </c>
      <c r="G24" s="141">
        <v>0</v>
      </c>
      <c r="H24" s="141">
        <v>0</v>
      </c>
      <c r="I24" s="141">
        <v>12067</v>
      </c>
      <c r="J24" s="141"/>
      <c r="K24" s="141">
        <v>7957</v>
      </c>
      <c r="L24" s="141">
        <v>129397</v>
      </c>
      <c r="M24" s="141">
        <f t="shared" si="4"/>
        <v>112446</v>
      </c>
      <c r="N24" s="141">
        <f t="shared" si="5"/>
        <v>33791</v>
      </c>
      <c r="O24" s="141">
        <v>0</v>
      </c>
      <c r="P24" s="141">
        <v>0</v>
      </c>
      <c r="Q24" s="141">
        <v>0</v>
      </c>
      <c r="R24" s="141">
        <v>33791</v>
      </c>
      <c r="S24" s="141"/>
      <c r="T24" s="141">
        <v>0</v>
      </c>
      <c r="U24" s="141">
        <v>78655</v>
      </c>
      <c r="V24" s="141">
        <f t="shared" si="6"/>
        <v>261867</v>
      </c>
      <c r="W24" s="141">
        <f t="shared" si="7"/>
        <v>53815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45858</v>
      </c>
      <c r="AB24" s="141">
        <f t="shared" si="12"/>
        <v>0</v>
      </c>
      <c r="AC24" s="141">
        <f t="shared" si="13"/>
        <v>7957</v>
      </c>
      <c r="AD24" s="141">
        <f t="shared" si="14"/>
        <v>208052</v>
      </c>
    </row>
    <row r="25" spans="1:30" ht="12" customHeight="1">
      <c r="A25" s="142" t="s">
        <v>115</v>
      </c>
      <c r="B25" s="140" t="s">
        <v>362</v>
      </c>
      <c r="C25" s="142" t="s">
        <v>370</v>
      </c>
      <c r="D25" s="141">
        <f t="shared" si="2"/>
        <v>0</v>
      </c>
      <c r="E25" s="141">
        <f t="shared" si="3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f t="shared" si="4"/>
        <v>180938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180938</v>
      </c>
      <c r="V25" s="141">
        <f t="shared" si="6"/>
        <v>180938</v>
      </c>
      <c r="W25" s="141">
        <f t="shared" si="7"/>
        <v>0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0</v>
      </c>
      <c r="AB25" s="141">
        <f t="shared" si="12"/>
        <v>0</v>
      </c>
      <c r="AC25" s="141">
        <f t="shared" si="13"/>
        <v>0</v>
      </c>
      <c r="AD25" s="141">
        <f t="shared" si="14"/>
        <v>180938</v>
      </c>
    </row>
    <row r="26" spans="1:30" ht="12" customHeight="1">
      <c r="A26" s="142" t="s">
        <v>115</v>
      </c>
      <c r="B26" s="140" t="s">
        <v>363</v>
      </c>
      <c r="C26" s="142" t="s">
        <v>371</v>
      </c>
      <c r="D26" s="141">
        <f t="shared" si="2"/>
        <v>0</v>
      </c>
      <c r="E26" s="141">
        <f t="shared" si="3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f t="shared" si="4"/>
        <v>157524</v>
      </c>
      <c r="N26" s="141">
        <f t="shared" si="5"/>
        <v>150353</v>
      </c>
      <c r="O26" s="141">
        <v>0</v>
      </c>
      <c r="P26" s="141">
        <v>0</v>
      </c>
      <c r="Q26" s="141">
        <v>0</v>
      </c>
      <c r="R26" s="141">
        <v>150210</v>
      </c>
      <c r="S26" s="141">
        <v>90000</v>
      </c>
      <c r="T26" s="141">
        <v>143</v>
      </c>
      <c r="U26" s="141">
        <v>7171</v>
      </c>
      <c r="V26" s="141">
        <f t="shared" si="6"/>
        <v>157524</v>
      </c>
      <c r="W26" s="141">
        <f t="shared" si="7"/>
        <v>150353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150210</v>
      </c>
      <c r="AB26" s="141">
        <f t="shared" si="12"/>
        <v>90000</v>
      </c>
      <c r="AC26" s="141">
        <f t="shared" si="13"/>
        <v>143</v>
      </c>
      <c r="AD26" s="141">
        <f t="shared" si="14"/>
        <v>7171</v>
      </c>
    </row>
    <row r="27" spans="1:30" ht="12" customHeight="1">
      <c r="A27" s="142" t="s">
        <v>115</v>
      </c>
      <c r="B27" s="140" t="s">
        <v>364</v>
      </c>
      <c r="C27" s="142" t="s">
        <v>372</v>
      </c>
      <c r="D27" s="141">
        <f t="shared" si="2"/>
        <v>0</v>
      </c>
      <c r="E27" s="141">
        <f t="shared" si="3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f t="shared" si="4"/>
        <v>0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111937</v>
      </c>
      <c r="T27" s="141">
        <v>0</v>
      </c>
      <c r="U27" s="141">
        <v>0</v>
      </c>
      <c r="V27" s="141">
        <f t="shared" si="6"/>
        <v>0</v>
      </c>
      <c r="W27" s="141">
        <f t="shared" si="7"/>
        <v>0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0</v>
      </c>
      <c r="AB27" s="141">
        <f t="shared" si="12"/>
        <v>111937</v>
      </c>
      <c r="AC27" s="141">
        <f t="shared" si="13"/>
        <v>0</v>
      </c>
      <c r="AD27" s="141">
        <f t="shared" si="14"/>
        <v>0</v>
      </c>
    </row>
    <row r="28" spans="1:30" ht="12" customHeight="1">
      <c r="A28" s="142" t="s">
        <v>115</v>
      </c>
      <c r="B28" s="140" t="s">
        <v>365</v>
      </c>
      <c r="C28" s="142" t="s">
        <v>373</v>
      </c>
      <c r="D28" s="141">
        <f t="shared" si="2"/>
        <v>228170</v>
      </c>
      <c r="E28" s="141">
        <f t="shared" si="3"/>
        <v>96942</v>
      </c>
      <c r="F28" s="141">
        <v>0</v>
      </c>
      <c r="G28" s="141">
        <v>0</v>
      </c>
      <c r="H28" s="141">
        <v>0</v>
      </c>
      <c r="I28" s="141">
        <v>93677</v>
      </c>
      <c r="J28" s="141">
        <v>439512</v>
      </c>
      <c r="K28" s="141">
        <v>3265</v>
      </c>
      <c r="L28" s="141">
        <v>131228</v>
      </c>
      <c r="M28" s="141">
        <f t="shared" si="4"/>
        <v>0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f t="shared" si="6"/>
        <v>228170</v>
      </c>
      <c r="W28" s="141">
        <f t="shared" si="7"/>
        <v>96942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93677</v>
      </c>
      <c r="AB28" s="141">
        <f t="shared" si="12"/>
        <v>439512</v>
      </c>
      <c r="AC28" s="141">
        <f t="shared" si="13"/>
        <v>3265</v>
      </c>
      <c r="AD28" s="141">
        <f t="shared" si="14"/>
        <v>131228</v>
      </c>
    </row>
    <row r="29" spans="1:30" ht="12" customHeight="1">
      <c r="A29" s="142" t="s">
        <v>115</v>
      </c>
      <c r="B29" s="140" t="s">
        <v>366</v>
      </c>
      <c r="C29" s="142" t="s">
        <v>374</v>
      </c>
      <c r="D29" s="141">
        <f t="shared" si="2"/>
        <v>13303</v>
      </c>
      <c r="E29" s="141">
        <f t="shared" si="3"/>
        <v>13303</v>
      </c>
      <c r="F29" s="141">
        <v>0</v>
      </c>
      <c r="G29" s="141">
        <v>0</v>
      </c>
      <c r="H29" s="141">
        <v>0</v>
      </c>
      <c r="I29" s="141">
        <v>0</v>
      </c>
      <c r="J29" s="141">
        <v>195218</v>
      </c>
      <c r="K29" s="141">
        <v>13303</v>
      </c>
      <c r="L29" s="141">
        <v>0</v>
      </c>
      <c r="M29" s="141">
        <f t="shared" si="4"/>
        <v>0</v>
      </c>
      <c r="N29" s="141">
        <f t="shared" si="5"/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f t="shared" si="6"/>
        <v>13303</v>
      </c>
      <c r="W29" s="141">
        <f t="shared" si="7"/>
        <v>13303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0</v>
      </c>
      <c r="AB29" s="141">
        <f t="shared" si="12"/>
        <v>195218</v>
      </c>
      <c r="AC29" s="141">
        <f t="shared" si="13"/>
        <v>13303</v>
      </c>
      <c r="AD29" s="141">
        <f t="shared" si="14"/>
        <v>0</v>
      </c>
    </row>
    <row r="30" spans="1:30" ht="12" customHeight="1">
      <c r="A30" s="142" t="s">
        <v>115</v>
      </c>
      <c r="B30" s="140" t="s">
        <v>367</v>
      </c>
      <c r="C30" s="142" t="s">
        <v>375</v>
      </c>
      <c r="D30" s="141">
        <f t="shared" si="2"/>
        <v>590802</v>
      </c>
      <c r="E30" s="141">
        <f t="shared" si="3"/>
        <v>281880</v>
      </c>
      <c r="F30" s="141">
        <v>0</v>
      </c>
      <c r="G30" s="141">
        <v>0</v>
      </c>
      <c r="H30" s="141">
        <v>0</v>
      </c>
      <c r="I30" s="141">
        <v>281880</v>
      </c>
      <c r="J30" s="141">
        <v>773502</v>
      </c>
      <c r="K30" s="141">
        <v>0</v>
      </c>
      <c r="L30" s="141">
        <v>308922</v>
      </c>
      <c r="M30" s="141">
        <f t="shared" si="4"/>
        <v>67795</v>
      </c>
      <c r="N30" s="141">
        <f t="shared" si="5"/>
        <v>854</v>
      </c>
      <c r="O30" s="141">
        <v>854</v>
      </c>
      <c r="P30" s="141">
        <v>0</v>
      </c>
      <c r="Q30" s="141">
        <v>0</v>
      </c>
      <c r="R30" s="141">
        <v>0</v>
      </c>
      <c r="S30" s="141">
        <v>441814</v>
      </c>
      <c r="T30" s="141">
        <v>0</v>
      </c>
      <c r="U30" s="141">
        <v>66941</v>
      </c>
      <c r="V30" s="141">
        <f t="shared" si="6"/>
        <v>658597</v>
      </c>
      <c r="W30" s="141">
        <f t="shared" si="7"/>
        <v>282734</v>
      </c>
      <c r="X30" s="141">
        <f t="shared" si="8"/>
        <v>854</v>
      </c>
      <c r="Y30" s="141">
        <f t="shared" si="9"/>
        <v>0</v>
      </c>
      <c r="Z30" s="141">
        <f t="shared" si="10"/>
        <v>0</v>
      </c>
      <c r="AA30" s="141">
        <f t="shared" si="11"/>
        <v>281880</v>
      </c>
      <c r="AB30" s="141">
        <f t="shared" si="12"/>
        <v>1215316</v>
      </c>
      <c r="AC30" s="141">
        <f t="shared" si="13"/>
        <v>0</v>
      </c>
      <c r="AD30" s="141">
        <f t="shared" si="14"/>
        <v>375863</v>
      </c>
    </row>
    <row r="31" spans="1:30" ht="12" customHeight="1">
      <c r="A31" s="142" t="s">
        <v>115</v>
      </c>
      <c r="B31" s="140" t="s">
        <v>368</v>
      </c>
      <c r="C31" s="142" t="s">
        <v>376</v>
      </c>
      <c r="D31" s="141">
        <f t="shared" si="2"/>
        <v>189915</v>
      </c>
      <c r="E31" s="141">
        <f t="shared" si="3"/>
        <v>189915</v>
      </c>
      <c r="F31" s="141">
        <v>0</v>
      </c>
      <c r="G31" s="141">
        <v>0</v>
      </c>
      <c r="H31" s="141">
        <v>0</v>
      </c>
      <c r="I31" s="141">
        <v>189915</v>
      </c>
      <c r="J31" s="141">
        <v>47708</v>
      </c>
      <c r="K31" s="141">
        <v>0</v>
      </c>
      <c r="L31" s="141">
        <v>0</v>
      </c>
      <c r="M31" s="141">
        <f t="shared" si="4"/>
        <v>59784</v>
      </c>
      <c r="N31" s="141">
        <f t="shared" si="5"/>
        <v>59784</v>
      </c>
      <c r="O31" s="141">
        <v>0</v>
      </c>
      <c r="P31" s="141">
        <v>0</v>
      </c>
      <c r="Q31" s="141">
        <v>0</v>
      </c>
      <c r="R31" s="141">
        <v>59784</v>
      </c>
      <c r="S31" s="141">
        <v>108173</v>
      </c>
      <c r="T31" s="141">
        <v>0</v>
      </c>
      <c r="U31" s="141">
        <v>0</v>
      </c>
      <c r="V31" s="141">
        <f t="shared" si="6"/>
        <v>249699</v>
      </c>
      <c r="W31" s="141">
        <f t="shared" si="7"/>
        <v>249699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249699</v>
      </c>
      <c r="AB31" s="141">
        <f t="shared" si="12"/>
        <v>155881</v>
      </c>
      <c r="AC31" s="141">
        <f t="shared" si="13"/>
        <v>0</v>
      </c>
      <c r="AD31" s="141">
        <f t="shared" si="14"/>
        <v>0</v>
      </c>
    </row>
    <row r="32" spans="1:30" ht="12" customHeight="1">
      <c r="A32" s="142" t="s">
        <v>115</v>
      </c>
      <c r="B32" s="140" t="s">
        <v>369</v>
      </c>
      <c r="C32" s="142" t="s">
        <v>377</v>
      </c>
      <c r="D32" s="141">
        <f t="shared" si="2"/>
        <v>159867</v>
      </c>
      <c r="E32" s="141">
        <f t="shared" si="3"/>
        <v>135890</v>
      </c>
      <c r="F32" s="141">
        <v>0</v>
      </c>
      <c r="G32" s="141">
        <v>0</v>
      </c>
      <c r="H32" s="141">
        <v>0</v>
      </c>
      <c r="I32" s="141">
        <v>135890</v>
      </c>
      <c r="J32" s="141">
        <v>664850</v>
      </c>
      <c r="K32" s="141">
        <v>0</v>
      </c>
      <c r="L32" s="141">
        <v>23977</v>
      </c>
      <c r="M32" s="141">
        <f t="shared" si="4"/>
        <v>0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f t="shared" si="6"/>
        <v>159867</v>
      </c>
      <c r="W32" s="141">
        <f t="shared" si="7"/>
        <v>135890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135890</v>
      </c>
      <c r="AB32" s="141">
        <f t="shared" si="12"/>
        <v>664850</v>
      </c>
      <c r="AC32" s="141">
        <f t="shared" si="13"/>
        <v>0</v>
      </c>
      <c r="AD32" s="141">
        <f t="shared" si="14"/>
        <v>23977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383</v>
      </c>
      <c r="B7" s="140" t="s">
        <v>385</v>
      </c>
      <c r="C7" s="139" t="s">
        <v>384</v>
      </c>
      <c r="D7" s="141">
        <f aca="true" t="shared" si="0" ref="D7:AI7">SUM(D8:D32)</f>
        <v>288719</v>
      </c>
      <c r="E7" s="141">
        <f t="shared" si="0"/>
        <v>183276</v>
      </c>
      <c r="F7" s="141">
        <f t="shared" si="0"/>
        <v>0</v>
      </c>
      <c r="G7" s="141">
        <f t="shared" si="0"/>
        <v>157543</v>
      </c>
      <c r="H7" s="141">
        <f t="shared" si="0"/>
        <v>10526</v>
      </c>
      <c r="I7" s="141">
        <f t="shared" si="0"/>
        <v>15207</v>
      </c>
      <c r="J7" s="141">
        <f t="shared" si="0"/>
        <v>105443</v>
      </c>
      <c r="K7" s="141">
        <f t="shared" si="0"/>
        <v>53682</v>
      </c>
      <c r="L7" s="141">
        <f t="shared" si="0"/>
        <v>11874234</v>
      </c>
      <c r="M7" s="141">
        <f t="shared" si="0"/>
        <v>3821610</v>
      </c>
      <c r="N7" s="141">
        <f t="shared" si="0"/>
        <v>1163182</v>
      </c>
      <c r="O7" s="141">
        <f t="shared" si="0"/>
        <v>2197845</v>
      </c>
      <c r="P7" s="141">
        <f t="shared" si="0"/>
        <v>389650</v>
      </c>
      <c r="Q7" s="141">
        <f t="shared" si="0"/>
        <v>70933</v>
      </c>
      <c r="R7" s="141">
        <f t="shared" si="0"/>
        <v>2455967</v>
      </c>
      <c r="S7" s="141">
        <f t="shared" si="0"/>
        <v>339048</v>
      </c>
      <c r="T7" s="141">
        <f t="shared" si="0"/>
        <v>1988831</v>
      </c>
      <c r="U7" s="141">
        <f t="shared" si="0"/>
        <v>128088</v>
      </c>
      <c r="V7" s="141">
        <f t="shared" si="0"/>
        <v>39608</v>
      </c>
      <c r="W7" s="141">
        <f t="shared" si="0"/>
        <v>5557049</v>
      </c>
      <c r="X7" s="141">
        <f t="shared" si="0"/>
        <v>2113173</v>
      </c>
      <c r="Y7" s="141">
        <f t="shared" si="0"/>
        <v>2578708</v>
      </c>
      <c r="Z7" s="141">
        <f t="shared" si="0"/>
        <v>526542</v>
      </c>
      <c r="AA7" s="141">
        <f t="shared" si="0"/>
        <v>338626</v>
      </c>
      <c r="AB7" s="141">
        <f t="shared" si="0"/>
        <v>2299321</v>
      </c>
      <c r="AC7" s="141">
        <f t="shared" si="0"/>
        <v>0</v>
      </c>
      <c r="AD7" s="141">
        <f t="shared" si="0"/>
        <v>359625</v>
      </c>
      <c r="AE7" s="141">
        <f t="shared" si="0"/>
        <v>12522578</v>
      </c>
      <c r="AF7" s="141">
        <f t="shared" si="0"/>
        <v>235829</v>
      </c>
      <c r="AG7" s="141">
        <f t="shared" si="0"/>
        <v>230579</v>
      </c>
      <c r="AH7" s="141">
        <f t="shared" si="0"/>
        <v>3344</v>
      </c>
      <c r="AI7" s="141">
        <f t="shared" si="0"/>
        <v>204084</v>
      </c>
      <c r="AJ7" s="141">
        <f aca="true" t="shared" si="1" ref="AJ7:BO7">SUM(AJ8:AJ32)</f>
        <v>23151</v>
      </c>
      <c r="AK7" s="141">
        <f t="shared" si="1"/>
        <v>0</v>
      </c>
      <c r="AL7" s="141">
        <f t="shared" si="1"/>
        <v>5250</v>
      </c>
      <c r="AM7" s="141">
        <f t="shared" si="1"/>
        <v>110917</v>
      </c>
      <c r="AN7" s="141">
        <f t="shared" si="1"/>
        <v>2876858</v>
      </c>
      <c r="AO7" s="141">
        <f t="shared" si="1"/>
        <v>926461</v>
      </c>
      <c r="AP7" s="141">
        <f t="shared" si="1"/>
        <v>348700</v>
      </c>
      <c r="AQ7" s="141">
        <f t="shared" si="1"/>
        <v>429775</v>
      </c>
      <c r="AR7" s="141">
        <f t="shared" si="1"/>
        <v>119898</v>
      </c>
      <c r="AS7" s="141">
        <f t="shared" si="1"/>
        <v>28088</v>
      </c>
      <c r="AT7" s="141">
        <f t="shared" si="1"/>
        <v>1228219</v>
      </c>
      <c r="AU7" s="141">
        <f t="shared" si="1"/>
        <v>247747</v>
      </c>
      <c r="AV7" s="141">
        <f t="shared" si="1"/>
        <v>759640</v>
      </c>
      <c r="AW7" s="141">
        <f t="shared" si="1"/>
        <v>220832</v>
      </c>
      <c r="AX7" s="141">
        <f t="shared" si="1"/>
        <v>0</v>
      </c>
      <c r="AY7" s="141">
        <f t="shared" si="1"/>
        <v>722178</v>
      </c>
      <c r="AZ7" s="141">
        <f t="shared" si="1"/>
        <v>274807</v>
      </c>
      <c r="BA7" s="141">
        <f t="shared" si="1"/>
        <v>335830</v>
      </c>
      <c r="BB7" s="141">
        <f t="shared" si="1"/>
        <v>84703</v>
      </c>
      <c r="BC7" s="141">
        <f t="shared" si="1"/>
        <v>26838</v>
      </c>
      <c r="BD7" s="141">
        <f t="shared" si="1"/>
        <v>827638</v>
      </c>
      <c r="BE7" s="141">
        <f t="shared" si="1"/>
        <v>0</v>
      </c>
      <c r="BF7" s="141">
        <f t="shared" si="1"/>
        <v>306950</v>
      </c>
      <c r="BG7" s="141">
        <f t="shared" si="1"/>
        <v>3419637</v>
      </c>
      <c r="BH7" s="141">
        <f t="shared" si="1"/>
        <v>524548</v>
      </c>
      <c r="BI7" s="141">
        <f t="shared" si="1"/>
        <v>413855</v>
      </c>
      <c r="BJ7" s="141">
        <f t="shared" si="1"/>
        <v>3344</v>
      </c>
      <c r="BK7" s="141">
        <f t="shared" si="1"/>
        <v>361627</v>
      </c>
      <c r="BL7" s="141">
        <f t="shared" si="1"/>
        <v>33677</v>
      </c>
      <c r="BM7" s="141">
        <f t="shared" si="1"/>
        <v>15207</v>
      </c>
      <c r="BN7" s="141">
        <f t="shared" si="1"/>
        <v>110693</v>
      </c>
      <c r="BO7" s="141">
        <f t="shared" si="1"/>
        <v>164599</v>
      </c>
      <c r="BP7" s="141">
        <f aca="true" t="shared" si="2" ref="BP7:CI7">SUM(BP8:BP32)</f>
        <v>14751092</v>
      </c>
      <c r="BQ7" s="141">
        <f t="shared" si="2"/>
        <v>4748071</v>
      </c>
      <c r="BR7" s="141">
        <f t="shared" si="2"/>
        <v>1511882</v>
      </c>
      <c r="BS7" s="141">
        <f t="shared" si="2"/>
        <v>2627620</v>
      </c>
      <c r="BT7" s="141">
        <f t="shared" si="2"/>
        <v>509548</v>
      </c>
      <c r="BU7" s="141">
        <f t="shared" si="2"/>
        <v>99021</v>
      </c>
      <c r="BV7" s="141">
        <f t="shared" si="2"/>
        <v>3684186</v>
      </c>
      <c r="BW7" s="141">
        <f t="shared" si="2"/>
        <v>586795</v>
      </c>
      <c r="BX7" s="141">
        <f t="shared" si="2"/>
        <v>2748471</v>
      </c>
      <c r="BY7" s="141">
        <f t="shared" si="2"/>
        <v>348920</v>
      </c>
      <c r="BZ7" s="141">
        <f t="shared" si="2"/>
        <v>39608</v>
      </c>
      <c r="CA7" s="141">
        <f t="shared" si="2"/>
        <v>6279227</v>
      </c>
      <c r="CB7" s="141">
        <f t="shared" si="2"/>
        <v>2387980</v>
      </c>
      <c r="CC7" s="141">
        <f t="shared" si="2"/>
        <v>2914538</v>
      </c>
      <c r="CD7" s="141">
        <f t="shared" si="2"/>
        <v>611245</v>
      </c>
      <c r="CE7" s="141">
        <f t="shared" si="2"/>
        <v>365464</v>
      </c>
      <c r="CF7" s="141">
        <f t="shared" si="2"/>
        <v>3126959</v>
      </c>
      <c r="CG7" s="141">
        <f t="shared" si="2"/>
        <v>0</v>
      </c>
      <c r="CH7" s="141">
        <f t="shared" si="2"/>
        <v>666575</v>
      </c>
      <c r="CI7" s="141">
        <f t="shared" si="2"/>
        <v>15942215</v>
      </c>
    </row>
    <row r="8" spans="1:87" ht="12" customHeight="1">
      <c r="A8" s="142" t="s">
        <v>115</v>
      </c>
      <c r="B8" s="140" t="s">
        <v>326</v>
      </c>
      <c r="C8" s="142" t="s">
        <v>343</v>
      </c>
      <c r="D8" s="141">
        <f>+SUM(E8,J8)</f>
        <v>172633</v>
      </c>
      <c r="E8" s="141">
        <f>+SUM(F8:I8)</f>
        <v>172633</v>
      </c>
      <c r="F8" s="141">
        <v>0</v>
      </c>
      <c r="G8" s="141">
        <v>156178</v>
      </c>
      <c r="H8" s="141">
        <v>1248</v>
      </c>
      <c r="I8" s="141">
        <v>15207</v>
      </c>
      <c r="J8" s="141">
        <v>0</v>
      </c>
      <c r="K8" s="141">
        <v>0</v>
      </c>
      <c r="L8" s="141">
        <f>+SUM(M8,R8,V8,W8,AC8)</f>
        <v>5340660</v>
      </c>
      <c r="M8" s="141">
        <f>+SUM(N8:Q8)</f>
        <v>1614354</v>
      </c>
      <c r="N8" s="141">
        <v>486364</v>
      </c>
      <c r="O8" s="141">
        <v>989339</v>
      </c>
      <c r="P8" s="141">
        <v>115756</v>
      </c>
      <c r="Q8" s="141">
        <v>22895</v>
      </c>
      <c r="R8" s="141">
        <f>+SUM(S8:U8)</f>
        <v>591651</v>
      </c>
      <c r="S8" s="141">
        <v>188569</v>
      </c>
      <c r="T8" s="141">
        <v>351297</v>
      </c>
      <c r="U8" s="141">
        <v>51785</v>
      </c>
      <c r="V8" s="141">
        <v>5865</v>
      </c>
      <c r="W8" s="141">
        <f>+SUM(X8:AA8)</f>
        <v>3128790</v>
      </c>
      <c r="X8" s="141">
        <v>1390556</v>
      </c>
      <c r="Y8" s="141">
        <v>1326226</v>
      </c>
      <c r="Z8" s="141">
        <v>143427</v>
      </c>
      <c r="AA8" s="141">
        <v>268581</v>
      </c>
      <c r="AB8" s="141">
        <v>0</v>
      </c>
      <c r="AC8" s="141">
        <v>0</v>
      </c>
      <c r="AD8" s="141">
        <v>5446</v>
      </c>
      <c r="AE8" s="141">
        <f>+SUM(D8,L8,AD8)</f>
        <v>5518739</v>
      </c>
      <c r="AF8" s="141">
        <f>+SUM(AG8,AL8)</f>
        <v>24096</v>
      </c>
      <c r="AG8" s="141">
        <f>+SUM(AH8:AK8)</f>
        <v>24096</v>
      </c>
      <c r="AH8" s="141">
        <v>945</v>
      </c>
      <c r="AI8" s="141">
        <v>0</v>
      </c>
      <c r="AJ8" s="141">
        <v>23151</v>
      </c>
      <c r="AK8" s="141">
        <v>0</v>
      </c>
      <c r="AL8" s="141">
        <v>0</v>
      </c>
      <c r="AM8" s="141">
        <v>0</v>
      </c>
      <c r="AN8" s="141">
        <f>+SUM(AO8,AT8,AX8,AY8,BE8)</f>
        <v>554900</v>
      </c>
      <c r="AO8" s="141">
        <f>+SUM(AP8:AS8)</f>
        <v>172426</v>
      </c>
      <c r="AP8" s="141">
        <v>122768</v>
      </c>
      <c r="AQ8" s="141">
        <v>0</v>
      </c>
      <c r="AR8" s="141">
        <v>21570</v>
      </c>
      <c r="AS8" s="141">
        <v>28088</v>
      </c>
      <c r="AT8" s="141">
        <f>+SUM(AU8:AW8)</f>
        <v>322981</v>
      </c>
      <c r="AU8" s="141">
        <v>123330</v>
      </c>
      <c r="AV8" s="141">
        <v>42438</v>
      </c>
      <c r="AW8" s="141">
        <v>157213</v>
      </c>
      <c r="AX8" s="141">
        <v>0</v>
      </c>
      <c r="AY8" s="141">
        <f>+SUM(AZ8:BC8)</f>
        <v>59493</v>
      </c>
      <c r="AZ8" s="141">
        <v>8028</v>
      </c>
      <c r="BA8" s="141">
        <v>4225</v>
      </c>
      <c r="BB8" s="141">
        <v>47240</v>
      </c>
      <c r="BC8" s="141">
        <v>0</v>
      </c>
      <c r="BD8" s="141">
        <v>0</v>
      </c>
      <c r="BE8" s="141">
        <v>0</v>
      </c>
      <c r="BF8" s="141">
        <v>20219</v>
      </c>
      <c r="BG8" s="141">
        <f>+SUM(BF8,AN8,AF8)</f>
        <v>599215</v>
      </c>
      <c r="BH8" s="141">
        <f aca="true" t="shared" si="3" ref="BH8:CI8">SUM(D8,AF8)</f>
        <v>196729</v>
      </c>
      <c r="BI8" s="141">
        <f t="shared" si="3"/>
        <v>196729</v>
      </c>
      <c r="BJ8" s="141">
        <f t="shared" si="3"/>
        <v>945</v>
      </c>
      <c r="BK8" s="141">
        <f t="shared" si="3"/>
        <v>156178</v>
      </c>
      <c r="BL8" s="141">
        <f t="shared" si="3"/>
        <v>24399</v>
      </c>
      <c r="BM8" s="141">
        <f t="shared" si="3"/>
        <v>15207</v>
      </c>
      <c r="BN8" s="141">
        <f t="shared" si="3"/>
        <v>0</v>
      </c>
      <c r="BO8" s="141">
        <f t="shared" si="3"/>
        <v>0</v>
      </c>
      <c r="BP8" s="141">
        <f t="shared" si="3"/>
        <v>5895560</v>
      </c>
      <c r="BQ8" s="141">
        <f t="shared" si="3"/>
        <v>1786780</v>
      </c>
      <c r="BR8" s="141">
        <f t="shared" si="3"/>
        <v>609132</v>
      </c>
      <c r="BS8" s="141">
        <f t="shared" si="3"/>
        <v>989339</v>
      </c>
      <c r="BT8" s="141">
        <f t="shared" si="3"/>
        <v>137326</v>
      </c>
      <c r="BU8" s="141">
        <f t="shared" si="3"/>
        <v>50983</v>
      </c>
      <c r="BV8" s="141">
        <f t="shared" si="3"/>
        <v>914632</v>
      </c>
      <c r="BW8" s="141">
        <f t="shared" si="3"/>
        <v>311899</v>
      </c>
      <c r="BX8" s="141">
        <f t="shared" si="3"/>
        <v>393735</v>
      </c>
      <c r="BY8" s="141">
        <f t="shared" si="3"/>
        <v>208998</v>
      </c>
      <c r="BZ8" s="141">
        <f t="shared" si="3"/>
        <v>5865</v>
      </c>
      <c r="CA8" s="141">
        <f t="shared" si="3"/>
        <v>3188283</v>
      </c>
      <c r="CB8" s="141">
        <f t="shared" si="3"/>
        <v>1398584</v>
      </c>
      <c r="CC8" s="141">
        <f t="shared" si="3"/>
        <v>1330451</v>
      </c>
      <c r="CD8" s="141">
        <f t="shared" si="3"/>
        <v>190667</v>
      </c>
      <c r="CE8" s="141">
        <f t="shared" si="3"/>
        <v>268581</v>
      </c>
      <c r="CF8" s="141">
        <f t="shared" si="3"/>
        <v>0</v>
      </c>
      <c r="CG8" s="141">
        <f t="shared" si="3"/>
        <v>0</v>
      </c>
      <c r="CH8" s="141">
        <f t="shared" si="3"/>
        <v>25665</v>
      </c>
      <c r="CI8" s="141">
        <f t="shared" si="3"/>
        <v>6117954</v>
      </c>
    </row>
    <row r="9" spans="1:87" ht="12" customHeight="1">
      <c r="A9" s="142" t="s">
        <v>115</v>
      </c>
      <c r="B9" s="140" t="s">
        <v>327</v>
      </c>
      <c r="C9" s="142" t="s">
        <v>344</v>
      </c>
      <c r="D9" s="141">
        <f aca="true" t="shared" si="4" ref="D9:D32">+SUM(E9,J9)</f>
        <v>0</v>
      </c>
      <c r="E9" s="141">
        <f aca="true" t="shared" si="5" ref="E9:E32">+SUM(F9:I9)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f aca="true" t="shared" si="6" ref="L9:L32">+SUM(M9,R9,V9,W9,AC9)</f>
        <v>579283</v>
      </c>
      <c r="M9" s="141">
        <f aca="true" t="shared" si="7" ref="M9:M32">+SUM(N9:Q9)</f>
        <v>466730</v>
      </c>
      <c r="N9" s="141">
        <v>23812</v>
      </c>
      <c r="O9" s="141">
        <v>442918</v>
      </c>
      <c r="P9" s="141">
        <v>0</v>
      </c>
      <c r="Q9" s="141">
        <v>0</v>
      </c>
      <c r="R9" s="141">
        <f aca="true" t="shared" si="8" ref="R9:R32">+SUM(S9:U9)</f>
        <v>30057</v>
      </c>
      <c r="S9" s="141">
        <v>22010</v>
      </c>
      <c r="T9" s="141">
        <v>8047</v>
      </c>
      <c r="U9" s="141">
        <v>0</v>
      </c>
      <c r="V9" s="141">
        <v>16692</v>
      </c>
      <c r="W9" s="141">
        <f aca="true" t="shared" si="9" ref="W9:W32">+SUM(X9:AA9)</f>
        <v>65804</v>
      </c>
      <c r="X9" s="141">
        <v>65804</v>
      </c>
      <c r="Y9" s="141">
        <v>0</v>
      </c>
      <c r="Z9" s="141">
        <v>0</v>
      </c>
      <c r="AA9" s="141">
        <v>0</v>
      </c>
      <c r="AB9" s="141">
        <v>499609</v>
      </c>
      <c r="AC9" s="141">
        <v>0</v>
      </c>
      <c r="AD9" s="141">
        <v>0</v>
      </c>
      <c r="AE9" s="141">
        <f aca="true" t="shared" si="10" ref="AE9:AE32">+SUM(D9,L9,AD9)</f>
        <v>579283</v>
      </c>
      <c r="AF9" s="141">
        <f aca="true" t="shared" si="11" ref="AF9:AF32">+SUM(AG9,AL9)</f>
        <v>0</v>
      </c>
      <c r="AG9" s="141">
        <f aca="true" t="shared" si="12" ref="AG9:AG32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65174</v>
      </c>
      <c r="AN9" s="141">
        <f aca="true" t="shared" si="13" ref="AN9:AN32">+SUM(AO9,AT9,AX9,AY9,BE9)</f>
        <v>134616</v>
      </c>
      <c r="AO9" s="141">
        <f aca="true" t="shared" si="14" ref="AO9:AO32">+SUM(AP9:AS9)</f>
        <v>109285</v>
      </c>
      <c r="AP9" s="141">
        <v>4877</v>
      </c>
      <c r="AQ9" s="141">
        <v>104408</v>
      </c>
      <c r="AR9" s="141">
        <v>0</v>
      </c>
      <c r="AS9" s="141">
        <v>0</v>
      </c>
      <c r="AT9" s="141">
        <f aca="true" t="shared" si="15" ref="AT9:AT32">+SUM(AU9:AW9)</f>
        <v>10463</v>
      </c>
      <c r="AU9" s="141">
        <v>8400</v>
      </c>
      <c r="AV9" s="141">
        <v>2063</v>
      </c>
      <c r="AW9" s="141">
        <v>0</v>
      </c>
      <c r="AX9" s="141">
        <v>0</v>
      </c>
      <c r="AY9" s="141">
        <f aca="true" t="shared" si="16" ref="AY9:AY32">+SUM(AZ9:BC9)</f>
        <v>14868</v>
      </c>
      <c r="AZ9" s="141">
        <v>14868</v>
      </c>
      <c r="BA9" s="141">
        <v>0</v>
      </c>
      <c r="BB9" s="141">
        <v>0</v>
      </c>
      <c r="BC9" s="141">
        <v>0</v>
      </c>
      <c r="BD9" s="141">
        <v>165232</v>
      </c>
      <c r="BE9" s="141">
        <v>0</v>
      </c>
      <c r="BF9" s="141">
        <v>0</v>
      </c>
      <c r="BG9" s="141">
        <f aca="true" t="shared" si="17" ref="BG9:BG32">+SUM(BF9,AN9,AF9)</f>
        <v>134616</v>
      </c>
      <c r="BH9" s="141">
        <f aca="true" t="shared" si="18" ref="BH9:BH32">SUM(D9,AF9)</f>
        <v>0</v>
      </c>
      <c r="BI9" s="141">
        <f aca="true" t="shared" si="19" ref="BI9:BI32">SUM(E9,AG9)</f>
        <v>0</v>
      </c>
      <c r="BJ9" s="141">
        <f aca="true" t="shared" si="20" ref="BJ9:BJ32">SUM(F9,AH9)</f>
        <v>0</v>
      </c>
      <c r="BK9" s="141">
        <f aca="true" t="shared" si="21" ref="BK9:BK32">SUM(G9,AI9)</f>
        <v>0</v>
      </c>
      <c r="BL9" s="141">
        <f aca="true" t="shared" si="22" ref="BL9:BL32">SUM(H9,AJ9)</f>
        <v>0</v>
      </c>
      <c r="BM9" s="141">
        <f aca="true" t="shared" si="23" ref="BM9:BM32">SUM(I9,AK9)</f>
        <v>0</v>
      </c>
      <c r="BN9" s="141">
        <f aca="true" t="shared" si="24" ref="BN9:BN32">SUM(J9,AL9)</f>
        <v>0</v>
      </c>
      <c r="BO9" s="141">
        <f aca="true" t="shared" si="25" ref="BO9:BO32">SUM(K9,AM9)</f>
        <v>65174</v>
      </c>
      <c r="BP9" s="141">
        <f aca="true" t="shared" si="26" ref="BP9:BP32">SUM(L9,AN9)</f>
        <v>713899</v>
      </c>
      <c r="BQ9" s="141">
        <f aca="true" t="shared" si="27" ref="BQ9:BQ32">SUM(M9,AO9)</f>
        <v>576015</v>
      </c>
      <c r="BR9" s="141">
        <f aca="true" t="shared" si="28" ref="BR9:BR32">SUM(N9,AP9)</f>
        <v>28689</v>
      </c>
      <c r="BS9" s="141">
        <f aca="true" t="shared" si="29" ref="BS9:BS32">SUM(O9,AQ9)</f>
        <v>547326</v>
      </c>
      <c r="BT9" s="141">
        <f aca="true" t="shared" si="30" ref="BT9:BT32">SUM(P9,AR9)</f>
        <v>0</v>
      </c>
      <c r="BU9" s="141">
        <f aca="true" t="shared" si="31" ref="BU9:BU32">SUM(Q9,AS9)</f>
        <v>0</v>
      </c>
      <c r="BV9" s="141">
        <f aca="true" t="shared" si="32" ref="BV9:BV32">SUM(R9,AT9)</f>
        <v>40520</v>
      </c>
      <c r="BW9" s="141">
        <f aca="true" t="shared" si="33" ref="BW9:BW32">SUM(S9,AU9)</f>
        <v>30410</v>
      </c>
      <c r="BX9" s="141">
        <f aca="true" t="shared" si="34" ref="BX9:BX32">SUM(T9,AV9)</f>
        <v>10110</v>
      </c>
      <c r="BY9" s="141">
        <f aca="true" t="shared" si="35" ref="BY9:BY32">SUM(U9,AW9)</f>
        <v>0</v>
      </c>
      <c r="BZ9" s="141">
        <f aca="true" t="shared" si="36" ref="BZ9:BZ32">SUM(V9,AX9)</f>
        <v>16692</v>
      </c>
      <c r="CA9" s="141">
        <f aca="true" t="shared" si="37" ref="CA9:CA32">SUM(W9,AY9)</f>
        <v>80672</v>
      </c>
      <c r="CB9" s="141">
        <f aca="true" t="shared" si="38" ref="CB9:CB32">SUM(X9,AZ9)</f>
        <v>80672</v>
      </c>
      <c r="CC9" s="141">
        <f aca="true" t="shared" si="39" ref="CC9:CC32">SUM(Y9,BA9)</f>
        <v>0</v>
      </c>
      <c r="CD9" s="141">
        <f aca="true" t="shared" si="40" ref="CD9:CD32">SUM(Z9,BB9)</f>
        <v>0</v>
      </c>
      <c r="CE9" s="141">
        <f aca="true" t="shared" si="41" ref="CE9:CE32">SUM(AA9,BC9)</f>
        <v>0</v>
      </c>
      <c r="CF9" s="141">
        <f aca="true" t="shared" si="42" ref="CF9:CF32">SUM(AB9,BD9)</f>
        <v>664841</v>
      </c>
      <c r="CG9" s="141">
        <f aca="true" t="shared" si="43" ref="CG9:CG32">SUM(AC9,BE9)</f>
        <v>0</v>
      </c>
      <c r="CH9" s="141">
        <f aca="true" t="shared" si="44" ref="CH9:CH32">SUM(AD9,BF9)</f>
        <v>0</v>
      </c>
      <c r="CI9" s="141">
        <f aca="true" t="shared" si="45" ref="CI9:CI32">SUM(AE9,BG9)</f>
        <v>713899</v>
      </c>
    </row>
    <row r="10" spans="1:87" ht="12" customHeight="1">
      <c r="A10" s="142" t="s">
        <v>115</v>
      </c>
      <c r="B10" s="140" t="s">
        <v>328</v>
      </c>
      <c r="C10" s="142" t="s">
        <v>345</v>
      </c>
      <c r="D10" s="141">
        <f t="shared" si="4"/>
        <v>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533588</v>
      </c>
      <c r="M10" s="141">
        <f t="shared" si="7"/>
        <v>320765</v>
      </c>
      <c r="N10" s="141">
        <v>37718</v>
      </c>
      <c r="O10" s="141">
        <v>207871</v>
      </c>
      <c r="P10" s="141">
        <v>59055</v>
      </c>
      <c r="Q10" s="141">
        <v>16121</v>
      </c>
      <c r="R10" s="141">
        <f t="shared" si="8"/>
        <v>63596</v>
      </c>
      <c r="S10" s="141">
        <v>10730</v>
      </c>
      <c r="T10" s="141">
        <v>40244</v>
      </c>
      <c r="U10" s="141">
        <v>12622</v>
      </c>
      <c r="V10" s="141">
        <v>9849</v>
      </c>
      <c r="W10" s="141">
        <f t="shared" si="9"/>
        <v>139378</v>
      </c>
      <c r="X10" s="141">
        <v>48874</v>
      </c>
      <c r="Y10" s="141">
        <v>85622</v>
      </c>
      <c r="Z10" s="141">
        <v>4882</v>
      </c>
      <c r="AA10" s="141">
        <v>0</v>
      </c>
      <c r="AB10" s="141">
        <v>35067</v>
      </c>
      <c r="AC10" s="141">
        <v>0</v>
      </c>
      <c r="AD10" s="141">
        <v>80489</v>
      </c>
      <c r="AE10" s="141">
        <f t="shared" si="10"/>
        <v>614077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175470</v>
      </c>
      <c r="AO10" s="141">
        <f t="shared" si="14"/>
        <v>162817</v>
      </c>
      <c r="AP10" s="141">
        <v>20239</v>
      </c>
      <c r="AQ10" s="141">
        <v>133324</v>
      </c>
      <c r="AR10" s="141">
        <v>9254</v>
      </c>
      <c r="AS10" s="141">
        <v>0</v>
      </c>
      <c r="AT10" s="141">
        <f t="shared" si="15"/>
        <v>12653</v>
      </c>
      <c r="AU10" s="141">
        <v>12653</v>
      </c>
      <c r="AV10" s="141">
        <v>0</v>
      </c>
      <c r="AW10" s="141">
        <v>0</v>
      </c>
      <c r="AX10" s="141">
        <v>0</v>
      </c>
      <c r="AY10" s="141">
        <f t="shared" si="16"/>
        <v>0</v>
      </c>
      <c r="AZ10" s="141">
        <v>0</v>
      </c>
      <c r="BA10" s="141">
        <v>0</v>
      </c>
      <c r="BB10" s="141">
        <v>0</v>
      </c>
      <c r="BC10" s="141">
        <v>0</v>
      </c>
      <c r="BD10" s="141">
        <v>97576</v>
      </c>
      <c r="BE10" s="141">
        <v>0</v>
      </c>
      <c r="BF10" s="141">
        <v>1995</v>
      </c>
      <c r="BG10" s="141">
        <f t="shared" si="17"/>
        <v>177465</v>
      </c>
      <c r="BH10" s="141">
        <f t="shared" si="18"/>
        <v>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709058</v>
      </c>
      <c r="BQ10" s="141">
        <f t="shared" si="27"/>
        <v>483582</v>
      </c>
      <c r="BR10" s="141">
        <f t="shared" si="28"/>
        <v>57957</v>
      </c>
      <c r="BS10" s="141">
        <f t="shared" si="29"/>
        <v>341195</v>
      </c>
      <c r="BT10" s="141">
        <f t="shared" si="30"/>
        <v>68309</v>
      </c>
      <c r="BU10" s="141">
        <f t="shared" si="31"/>
        <v>16121</v>
      </c>
      <c r="BV10" s="141">
        <f t="shared" si="32"/>
        <v>76249</v>
      </c>
      <c r="BW10" s="141">
        <f t="shared" si="33"/>
        <v>23383</v>
      </c>
      <c r="BX10" s="141">
        <f t="shared" si="34"/>
        <v>40244</v>
      </c>
      <c r="BY10" s="141">
        <f t="shared" si="35"/>
        <v>12622</v>
      </c>
      <c r="BZ10" s="141">
        <f t="shared" si="36"/>
        <v>9849</v>
      </c>
      <c r="CA10" s="141">
        <f t="shared" si="37"/>
        <v>139378</v>
      </c>
      <c r="CB10" s="141">
        <f t="shared" si="38"/>
        <v>48874</v>
      </c>
      <c r="CC10" s="141">
        <f t="shared" si="39"/>
        <v>85622</v>
      </c>
      <c r="CD10" s="141">
        <f t="shared" si="40"/>
        <v>4882</v>
      </c>
      <c r="CE10" s="141">
        <f t="shared" si="41"/>
        <v>0</v>
      </c>
      <c r="CF10" s="141">
        <f t="shared" si="42"/>
        <v>132643</v>
      </c>
      <c r="CG10" s="141">
        <f t="shared" si="43"/>
        <v>0</v>
      </c>
      <c r="CH10" s="141">
        <f t="shared" si="44"/>
        <v>82484</v>
      </c>
      <c r="CI10" s="141">
        <f t="shared" si="45"/>
        <v>791542</v>
      </c>
    </row>
    <row r="11" spans="1:87" ht="12" customHeight="1">
      <c r="A11" s="142" t="s">
        <v>115</v>
      </c>
      <c r="B11" s="140" t="s">
        <v>329</v>
      </c>
      <c r="C11" s="142" t="s">
        <v>346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206090</v>
      </c>
      <c r="M11" s="141">
        <f t="shared" si="7"/>
        <v>179090</v>
      </c>
      <c r="N11" s="141">
        <v>151081</v>
      </c>
      <c r="O11" s="141">
        <v>12347</v>
      </c>
      <c r="P11" s="141">
        <v>15662</v>
      </c>
      <c r="Q11" s="141">
        <v>0</v>
      </c>
      <c r="R11" s="141">
        <f t="shared" si="8"/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f t="shared" si="9"/>
        <v>27000</v>
      </c>
      <c r="X11" s="141">
        <v>0</v>
      </c>
      <c r="Y11" s="141">
        <v>27000</v>
      </c>
      <c r="Z11" s="141">
        <v>0</v>
      </c>
      <c r="AA11" s="141">
        <v>0</v>
      </c>
      <c r="AB11" s="141">
        <v>96453</v>
      </c>
      <c r="AC11" s="141">
        <v>0</v>
      </c>
      <c r="AD11" s="141">
        <v>0</v>
      </c>
      <c r="AE11" s="141">
        <f t="shared" si="10"/>
        <v>206090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19742</v>
      </c>
      <c r="AN11" s="141">
        <f t="shared" si="13"/>
        <v>23964</v>
      </c>
      <c r="AO11" s="141">
        <f t="shared" si="14"/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f t="shared" si="15"/>
        <v>0</v>
      </c>
      <c r="AU11" s="141">
        <v>0</v>
      </c>
      <c r="AV11" s="141">
        <v>0</v>
      </c>
      <c r="AW11" s="141">
        <v>0</v>
      </c>
      <c r="AX11" s="141">
        <v>0</v>
      </c>
      <c r="AY11" s="141">
        <f t="shared" si="16"/>
        <v>23964</v>
      </c>
      <c r="AZ11" s="141">
        <v>23964</v>
      </c>
      <c r="BA11" s="141">
        <v>0</v>
      </c>
      <c r="BB11" s="141">
        <v>0</v>
      </c>
      <c r="BC11" s="141">
        <v>0</v>
      </c>
      <c r="BD11" s="141">
        <v>53399</v>
      </c>
      <c r="BE11" s="141">
        <v>0</v>
      </c>
      <c r="BF11" s="141">
        <v>0</v>
      </c>
      <c r="BG11" s="141">
        <f t="shared" si="17"/>
        <v>23964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19742</v>
      </c>
      <c r="BP11" s="141">
        <f t="shared" si="26"/>
        <v>230054</v>
      </c>
      <c r="BQ11" s="141">
        <f t="shared" si="27"/>
        <v>179090</v>
      </c>
      <c r="BR11" s="141">
        <f t="shared" si="28"/>
        <v>151081</v>
      </c>
      <c r="BS11" s="141">
        <f t="shared" si="29"/>
        <v>12347</v>
      </c>
      <c r="BT11" s="141">
        <f t="shared" si="30"/>
        <v>15662</v>
      </c>
      <c r="BU11" s="141">
        <f t="shared" si="31"/>
        <v>0</v>
      </c>
      <c r="BV11" s="141">
        <f t="shared" si="32"/>
        <v>0</v>
      </c>
      <c r="BW11" s="141">
        <f t="shared" si="33"/>
        <v>0</v>
      </c>
      <c r="BX11" s="141">
        <f t="shared" si="34"/>
        <v>0</v>
      </c>
      <c r="BY11" s="141">
        <f t="shared" si="35"/>
        <v>0</v>
      </c>
      <c r="BZ11" s="141">
        <f t="shared" si="36"/>
        <v>0</v>
      </c>
      <c r="CA11" s="141">
        <f t="shared" si="37"/>
        <v>50964</v>
      </c>
      <c r="CB11" s="141">
        <f t="shared" si="38"/>
        <v>23964</v>
      </c>
      <c r="CC11" s="141">
        <f t="shared" si="39"/>
        <v>27000</v>
      </c>
      <c r="CD11" s="141">
        <f t="shared" si="40"/>
        <v>0</v>
      </c>
      <c r="CE11" s="141">
        <f t="shared" si="41"/>
        <v>0</v>
      </c>
      <c r="CF11" s="141">
        <f t="shared" si="42"/>
        <v>149852</v>
      </c>
      <c r="CG11" s="141">
        <f t="shared" si="43"/>
        <v>0</v>
      </c>
      <c r="CH11" s="141">
        <f t="shared" si="44"/>
        <v>0</v>
      </c>
      <c r="CI11" s="141">
        <f t="shared" si="45"/>
        <v>230054</v>
      </c>
    </row>
    <row r="12" spans="1:87" ht="12" customHeight="1">
      <c r="A12" s="142" t="s">
        <v>115</v>
      </c>
      <c r="B12" s="140" t="s">
        <v>330</v>
      </c>
      <c r="C12" s="142" t="s">
        <v>347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669769</v>
      </c>
      <c r="M12" s="141">
        <f t="shared" si="7"/>
        <v>211491</v>
      </c>
      <c r="N12" s="141">
        <v>0</v>
      </c>
      <c r="O12" s="141">
        <v>211491</v>
      </c>
      <c r="P12" s="141">
        <v>0</v>
      </c>
      <c r="Q12" s="141">
        <v>0</v>
      </c>
      <c r="R12" s="141">
        <f t="shared" si="8"/>
        <v>17070</v>
      </c>
      <c r="S12" s="141">
        <v>15508</v>
      </c>
      <c r="T12" s="141">
        <v>0</v>
      </c>
      <c r="U12" s="141">
        <v>1562</v>
      </c>
      <c r="V12" s="141">
        <v>650</v>
      </c>
      <c r="W12" s="141">
        <f t="shared" si="9"/>
        <v>440558</v>
      </c>
      <c r="X12" s="141">
        <v>64646</v>
      </c>
      <c r="Y12" s="141">
        <v>34450</v>
      </c>
      <c r="Z12" s="141">
        <v>334933</v>
      </c>
      <c r="AA12" s="141">
        <v>6529</v>
      </c>
      <c r="AB12" s="141">
        <v>15713</v>
      </c>
      <c r="AC12" s="141">
        <v>0</v>
      </c>
      <c r="AD12" s="141">
        <v>11094</v>
      </c>
      <c r="AE12" s="141">
        <f t="shared" si="10"/>
        <v>680863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226683</v>
      </c>
      <c r="AO12" s="141">
        <f t="shared" si="14"/>
        <v>32745</v>
      </c>
      <c r="AP12" s="141">
        <v>12844</v>
      </c>
      <c r="AQ12" s="141">
        <v>12389</v>
      </c>
      <c r="AR12" s="141">
        <v>7512</v>
      </c>
      <c r="AS12" s="141">
        <v>0</v>
      </c>
      <c r="AT12" s="141">
        <f t="shared" si="15"/>
        <v>81606</v>
      </c>
      <c r="AU12" s="141">
        <v>2712</v>
      </c>
      <c r="AV12" s="141">
        <v>78894</v>
      </c>
      <c r="AW12" s="141">
        <v>0</v>
      </c>
      <c r="AX12" s="141">
        <v>0</v>
      </c>
      <c r="AY12" s="141">
        <f t="shared" si="16"/>
        <v>112332</v>
      </c>
      <c r="AZ12" s="141">
        <v>61417</v>
      </c>
      <c r="BA12" s="141">
        <v>50071</v>
      </c>
      <c r="BB12" s="141">
        <v>0</v>
      </c>
      <c r="BC12" s="141">
        <v>844</v>
      </c>
      <c r="BD12" s="141">
        <v>66173</v>
      </c>
      <c r="BE12" s="141">
        <v>0</v>
      </c>
      <c r="BF12" s="141">
        <v>15260</v>
      </c>
      <c r="BG12" s="141">
        <f t="shared" si="17"/>
        <v>241943</v>
      </c>
      <c r="BH12" s="141">
        <f t="shared" si="18"/>
        <v>0</v>
      </c>
      <c r="BI12" s="141">
        <f t="shared" si="19"/>
        <v>0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896452</v>
      </c>
      <c r="BQ12" s="141">
        <f t="shared" si="27"/>
        <v>244236</v>
      </c>
      <c r="BR12" s="141">
        <f t="shared" si="28"/>
        <v>12844</v>
      </c>
      <c r="BS12" s="141">
        <f t="shared" si="29"/>
        <v>223880</v>
      </c>
      <c r="BT12" s="141">
        <f t="shared" si="30"/>
        <v>7512</v>
      </c>
      <c r="BU12" s="141">
        <f t="shared" si="31"/>
        <v>0</v>
      </c>
      <c r="BV12" s="141">
        <f t="shared" si="32"/>
        <v>98676</v>
      </c>
      <c r="BW12" s="141">
        <f t="shared" si="33"/>
        <v>18220</v>
      </c>
      <c r="BX12" s="141">
        <f t="shared" si="34"/>
        <v>78894</v>
      </c>
      <c r="BY12" s="141">
        <f t="shared" si="35"/>
        <v>1562</v>
      </c>
      <c r="BZ12" s="141">
        <f t="shared" si="36"/>
        <v>650</v>
      </c>
      <c r="CA12" s="141">
        <f t="shared" si="37"/>
        <v>552890</v>
      </c>
      <c r="CB12" s="141">
        <f t="shared" si="38"/>
        <v>126063</v>
      </c>
      <c r="CC12" s="141">
        <f t="shared" si="39"/>
        <v>84521</v>
      </c>
      <c r="CD12" s="141">
        <f t="shared" si="40"/>
        <v>334933</v>
      </c>
      <c r="CE12" s="141">
        <f t="shared" si="41"/>
        <v>7373</v>
      </c>
      <c r="CF12" s="141">
        <f t="shared" si="42"/>
        <v>81886</v>
      </c>
      <c r="CG12" s="141">
        <f t="shared" si="43"/>
        <v>0</v>
      </c>
      <c r="CH12" s="141">
        <f t="shared" si="44"/>
        <v>26354</v>
      </c>
      <c r="CI12" s="141">
        <f t="shared" si="45"/>
        <v>922806</v>
      </c>
    </row>
    <row r="13" spans="1:87" ht="12" customHeight="1">
      <c r="A13" s="142" t="s">
        <v>115</v>
      </c>
      <c r="B13" s="140" t="s">
        <v>331</v>
      </c>
      <c r="C13" s="142" t="s">
        <v>348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192155</v>
      </c>
      <c r="M13" s="141">
        <f t="shared" si="7"/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f t="shared" si="8"/>
        <v>1429</v>
      </c>
      <c r="S13" s="141">
        <v>0</v>
      </c>
      <c r="T13" s="141">
        <v>1429</v>
      </c>
      <c r="U13" s="141">
        <v>0</v>
      </c>
      <c r="V13" s="141">
        <v>0</v>
      </c>
      <c r="W13" s="141">
        <f t="shared" si="9"/>
        <v>190726</v>
      </c>
      <c r="X13" s="141">
        <v>188833</v>
      </c>
      <c r="Y13" s="141">
        <v>1893</v>
      </c>
      <c r="Z13" s="141">
        <v>0</v>
      </c>
      <c r="AA13" s="141">
        <v>0</v>
      </c>
      <c r="AB13" s="141">
        <v>318046</v>
      </c>
      <c r="AC13" s="141">
        <v>0</v>
      </c>
      <c r="AD13" s="141">
        <v>0</v>
      </c>
      <c r="AE13" s="141">
        <f t="shared" si="10"/>
        <v>192155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19176</v>
      </c>
      <c r="AO13" s="141">
        <f t="shared" si="14"/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19176</v>
      </c>
      <c r="AZ13" s="141">
        <v>19176</v>
      </c>
      <c r="BA13" s="141">
        <v>0</v>
      </c>
      <c r="BB13" s="141">
        <v>0</v>
      </c>
      <c r="BC13" s="141">
        <v>0</v>
      </c>
      <c r="BD13" s="141">
        <v>60088</v>
      </c>
      <c r="BE13" s="141">
        <v>0</v>
      </c>
      <c r="BF13" s="141">
        <v>0</v>
      </c>
      <c r="BG13" s="141">
        <f t="shared" si="17"/>
        <v>19176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211331</v>
      </c>
      <c r="BQ13" s="141">
        <f t="shared" si="27"/>
        <v>0</v>
      </c>
      <c r="BR13" s="141">
        <f t="shared" si="28"/>
        <v>0</v>
      </c>
      <c r="BS13" s="141">
        <f t="shared" si="29"/>
        <v>0</v>
      </c>
      <c r="BT13" s="141">
        <f t="shared" si="30"/>
        <v>0</v>
      </c>
      <c r="BU13" s="141">
        <f t="shared" si="31"/>
        <v>0</v>
      </c>
      <c r="BV13" s="141">
        <f t="shared" si="32"/>
        <v>1429</v>
      </c>
      <c r="BW13" s="141">
        <f t="shared" si="33"/>
        <v>0</v>
      </c>
      <c r="BX13" s="141">
        <f t="shared" si="34"/>
        <v>1429</v>
      </c>
      <c r="BY13" s="141">
        <f t="shared" si="35"/>
        <v>0</v>
      </c>
      <c r="BZ13" s="141">
        <f t="shared" si="36"/>
        <v>0</v>
      </c>
      <c r="CA13" s="141">
        <f t="shared" si="37"/>
        <v>209902</v>
      </c>
      <c r="CB13" s="141">
        <f t="shared" si="38"/>
        <v>208009</v>
      </c>
      <c r="CC13" s="141">
        <f t="shared" si="39"/>
        <v>1893</v>
      </c>
      <c r="CD13" s="141">
        <f t="shared" si="40"/>
        <v>0</v>
      </c>
      <c r="CE13" s="141">
        <f t="shared" si="41"/>
        <v>0</v>
      </c>
      <c r="CF13" s="141">
        <f t="shared" si="42"/>
        <v>378134</v>
      </c>
      <c r="CG13" s="141">
        <f t="shared" si="43"/>
        <v>0</v>
      </c>
      <c r="CH13" s="141">
        <f t="shared" si="44"/>
        <v>0</v>
      </c>
      <c r="CI13" s="141">
        <f t="shared" si="45"/>
        <v>211331</v>
      </c>
    </row>
    <row r="14" spans="1:87" ht="12" customHeight="1">
      <c r="A14" s="142" t="s">
        <v>115</v>
      </c>
      <c r="B14" s="140" t="s">
        <v>332</v>
      </c>
      <c r="C14" s="142" t="s">
        <v>349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6"/>
        <v>149490</v>
      </c>
      <c r="M14" s="141">
        <f t="shared" si="7"/>
        <v>20610</v>
      </c>
      <c r="N14" s="141">
        <v>20610</v>
      </c>
      <c r="O14" s="141">
        <v>0</v>
      </c>
      <c r="P14" s="141">
        <v>0</v>
      </c>
      <c r="Q14" s="141">
        <v>0</v>
      </c>
      <c r="R14" s="141">
        <f t="shared" si="8"/>
        <v>40555</v>
      </c>
      <c r="S14" s="141">
        <v>37289</v>
      </c>
      <c r="T14" s="141">
        <v>3266</v>
      </c>
      <c r="U14" s="141">
        <v>0</v>
      </c>
      <c r="V14" s="141">
        <v>0</v>
      </c>
      <c r="W14" s="141">
        <f t="shared" si="9"/>
        <v>88325</v>
      </c>
      <c r="X14" s="141">
        <v>83791</v>
      </c>
      <c r="Y14" s="141">
        <v>4534</v>
      </c>
      <c r="Z14" s="141">
        <v>0</v>
      </c>
      <c r="AA14" s="141">
        <v>0</v>
      </c>
      <c r="AB14" s="141">
        <v>210584</v>
      </c>
      <c r="AC14" s="141">
        <v>0</v>
      </c>
      <c r="AD14" s="141">
        <v>0</v>
      </c>
      <c r="AE14" s="141">
        <f t="shared" si="10"/>
        <v>149490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59229</v>
      </c>
      <c r="AO14" s="141">
        <f t="shared" si="14"/>
        <v>35702</v>
      </c>
      <c r="AP14" s="141">
        <v>6117</v>
      </c>
      <c r="AQ14" s="141">
        <v>29585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23527</v>
      </c>
      <c r="AZ14" s="141">
        <v>23527</v>
      </c>
      <c r="BA14" s="141">
        <v>0</v>
      </c>
      <c r="BB14" s="141">
        <v>0</v>
      </c>
      <c r="BC14" s="141">
        <v>0</v>
      </c>
      <c r="BD14" s="141">
        <v>51849</v>
      </c>
      <c r="BE14" s="141">
        <v>0</v>
      </c>
      <c r="BF14" s="141">
        <v>0</v>
      </c>
      <c r="BG14" s="141">
        <f t="shared" si="17"/>
        <v>59229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0</v>
      </c>
      <c r="BP14" s="141">
        <f t="shared" si="26"/>
        <v>208719</v>
      </c>
      <c r="BQ14" s="141">
        <f t="shared" si="27"/>
        <v>56312</v>
      </c>
      <c r="BR14" s="141">
        <f t="shared" si="28"/>
        <v>26727</v>
      </c>
      <c r="BS14" s="141">
        <f t="shared" si="29"/>
        <v>29585</v>
      </c>
      <c r="BT14" s="141">
        <f t="shared" si="30"/>
        <v>0</v>
      </c>
      <c r="BU14" s="141">
        <f t="shared" si="31"/>
        <v>0</v>
      </c>
      <c r="BV14" s="141">
        <f t="shared" si="32"/>
        <v>40555</v>
      </c>
      <c r="BW14" s="141">
        <f t="shared" si="33"/>
        <v>37289</v>
      </c>
      <c r="BX14" s="141">
        <f t="shared" si="34"/>
        <v>3266</v>
      </c>
      <c r="BY14" s="141">
        <f t="shared" si="35"/>
        <v>0</v>
      </c>
      <c r="BZ14" s="141">
        <f t="shared" si="36"/>
        <v>0</v>
      </c>
      <c r="CA14" s="141">
        <f t="shared" si="37"/>
        <v>111852</v>
      </c>
      <c r="CB14" s="141">
        <f t="shared" si="38"/>
        <v>107318</v>
      </c>
      <c r="CC14" s="141">
        <f t="shared" si="39"/>
        <v>4534</v>
      </c>
      <c r="CD14" s="141">
        <f t="shared" si="40"/>
        <v>0</v>
      </c>
      <c r="CE14" s="141">
        <f t="shared" si="41"/>
        <v>0</v>
      </c>
      <c r="CF14" s="141">
        <f t="shared" si="42"/>
        <v>262433</v>
      </c>
      <c r="CG14" s="141">
        <f t="shared" si="43"/>
        <v>0</v>
      </c>
      <c r="CH14" s="141">
        <f t="shared" si="44"/>
        <v>0</v>
      </c>
      <c r="CI14" s="141">
        <f t="shared" si="45"/>
        <v>208719</v>
      </c>
    </row>
    <row r="15" spans="1:87" ht="12" customHeight="1">
      <c r="A15" s="142" t="s">
        <v>115</v>
      </c>
      <c r="B15" s="140" t="s">
        <v>333</v>
      </c>
      <c r="C15" s="142" t="s">
        <v>350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53682</v>
      </c>
      <c r="L15" s="141">
        <f t="shared" si="6"/>
        <v>240477</v>
      </c>
      <c r="M15" s="141">
        <f t="shared" si="7"/>
        <v>83260</v>
      </c>
      <c r="N15" s="141">
        <v>15310</v>
      </c>
      <c r="O15" s="141">
        <v>67950</v>
      </c>
      <c r="P15" s="141">
        <v>0</v>
      </c>
      <c r="Q15" s="141">
        <v>0</v>
      </c>
      <c r="R15" s="141">
        <f t="shared" si="8"/>
        <v>7798</v>
      </c>
      <c r="S15" s="141">
        <v>7206</v>
      </c>
      <c r="T15" s="141">
        <v>592</v>
      </c>
      <c r="U15" s="141">
        <v>0</v>
      </c>
      <c r="V15" s="141">
        <v>0</v>
      </c>
      <c r="W15" s="141">
        <f t="shared" si="9"/>
        <v>149419</v>
      </c>
      <c r="X15" s="141">
        <v>106845</v>
      </c>
      <c r="Y15" s="141">
        <v>28747</v>
      </c>
      <c r="Z15" s="141">
        <v>449</v>
      </c>
      <c r="AA15" s="141">
        <v>13378</v>
      </c>
      <c r="AB15" s="141">
        <v>328396</v>
      </c>
      <c r="AC15" s="141">
        <v>0</v>
      </c>
      <c r="AD15" s="141">
        <v>12914</v>
      </c>
      <c r="AE15" s="141">
        <f t="shared" si="10"/>
        <v>253391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3133</v>
      </c>
      <c r="AN15" s="141">
        <f t="shared" si="13"/>
        <v>158362</v>
      </c>
      <c r="AO15" s="141">
        <f t="shared" si="14"/>
        <v>11537</v>
      </c>
      <c r="AP15" s="141">
        <v>11537</v>
      </c>
      <c r="AQ15" s="141">
        <v>0</v>
      </c>
      <c r="AR15" s="141">
        <v>0</v>
      </c>
      <c r="AS15" s="141">
        <v>0</v>
      </c>
      <c r="AT15" s="141">
        <f t="shared" si="15"/>
        <v>36457</v>
      </c>
      <c r="AU15" s="141">
        <v>0</v>
      </c>
      <c r="AV15" s="141">
        <v>36457</v>
      </c>
      <c r="AW15" s="141">
        <v>0</v>
      </c>
      <c r="AX15" s="141">
        <v>0</v>
      </c>
      <c r="AY15" s="141">
        <f t="shared" si="16"/>
        <v>110368</v>
      </c>
      <c r="AZ15" s="141">
        <v>51651</v>
      </c>
      <c r="BA15" s="141">
        <v>0</v>
      </c>
      <c r="BB15" s="141">
        <v>37463</v>
      </c>
      <c r="BC15" s="141">
        <v>21254</v>
      </c>
      <c r="BD15" s="141">
        <v>23827</v>
      </c>
      <c r="BE15" s="141">
        <v>0</v>
      </c>
      <c r="BF15" s="141">
        <v>47431</v>
      </c>
      <c r="BG15" s="141">
        <f t="shared" si="17"/>
        <v>205793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56815</v>
      </c>
      <c r="BP15" s="141">
        <f t="shared" si="26"/>
        <v>398839</v>
      </c>
      <c r="BQ15" s="141">
        <f t="shared" si="27"/>
        <v>94797</v>
      </c>
      <c r="BR15" s="141">
        <f t="shared" si="28"/>
        <v>26847</v>
      </c>
      <c r="BS15" s="141">
        <f t="shared" si="29"/>
        <v>67950</v>
      </c>
      <c r="BT15" s="141">
        <f t="shared" si="30"/>
        <v>0</v>
      </c>
      <c r="BU15" s="141">
        <f t="shared" si="31"/>
        <v>0</v>
      </c>
      <c r="BV15" s="141">
        <f t="shared" si="32"/>
        <v>44255</v>
      </c>
      <c r="BW15" s="141">
        <f t="shared" si="33"/>
        <v>7206</v>
      </c>
      <c r="BX15" s="141">
        <f t="shared" si="34"/>
        <v>37049</v>
      </c>
      <c r="BY15" s="141">
        <f t="shared" si="35"/>
        <v>0</v>
      </c>
      <c r="BZ15" s="141">
        <f t="shared" si="36"/>
        <v>0</v>
      </c>
      <c r="CA15" s="141">
        <f t="shared" si="37"/>
        <v>259787</v>
      </c>
      <c r="CB15" s="141">
        <f t="shared" si="38"/>
        <v>158496</v>
      </c>
      <c r="CC15" s="141">
        <f t="shared" si="39"/>
        <v>28747</v>
      </c>
      <c r="CD15" s="141">
        <f t="shared" si="40"/>
        <v>37912</v>
      </c>
      <c r="CE15" s="141">
        <f t="shared" si="41"/>
        <v>34632</v>
      </c>
      <c r="CF15" s="141">
        <f t="shared" si="42"/>
        <v>352223</v>
      </c>
      <c r="CG15" s="141">
        <f t="shared" si="43"/>
        <v>0</v>
      </c>
      <c r="CH15" s="141">
        <f t="shared" si="44"/>
        <v>60345</v>
      </c>
      <c r="CI15" s="141">
        <f t="shared" si="45"/>
        <v>459184</v>
      </c>
    </row>
    <row r="16" spans="1:87" ht="12" customHeight="1">
      <c r="A16" s="142" t="s">
        <v>115</v>
      </c>
      <c r="B16" s="140" t="s">
        <v>334</v>
      </c>
      <c r="C16" s="142" t="s">
        <v>351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111030</v>
      </c>
      <c r="M16" s="141">
        <f t="shared" si="7"/>
        <v>85959</v>
      </c>
      <c r="N16" s="141">
        <v>20298</v>
      </c>
      <c r="O16" s="141">
        <v>56036</v>
      </c>
      <c r="P16" s="141">
        <v>0</v>
      </c>
      <c r="Q16" s="141">
        <v>9625</v>
      </c>
      <c r="R16" s="141">
        <f t="shared" si="8"/>
        <v>25071</v>
      </c>
      <c r="S16" s="141">
        <v>14237</v>
      </c>
      <c r="T16" s="141">
        <v>0</v>
      </c>
      <c r="U16" s="141">
        <v>10834</v>
      </c>
      <c r="V16" s="141">
        <v>0</v>
      </c>
      <c r="W16" s="141">
        <f t="shared" si="9"/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97581</v>
      </c>
      <c r="AC16" s="141">
        <v>0</v>
      </c>
      <c r="AD16" s="141">
        <v>13232</v>
      </c>
      <c r="AE16" s="141">
        <f t="shared" si="10"/>
        <v>124262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83547</v>
      </c>
      <c r="AO16" s="141">
        <f t="shared" si="14"/>
        <v>73247</v>
      </c>
      <c r="AP16" s="141">
        <v>13532</v>
      </c>
      <c r="AQ16" s="141">
        <v>59715</v>
      </c>
      <c r="AR16" s="141">
        <v>0</v>
      </c>
      <c r="AS16" s="141">
        <v>0</v>
      </c>
      <c r="AT16" s="141">
        <f t="shared" si="15"/>
        <v>10300</v>
      </c>
      <c r="AU16" s="141">
        <v>10300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137584</v>
      </c>
      <c r="BE16" s="141">
        <v>0</v>
      </c>
      <c r="BF16" s="141">
        <v>597</v>
      </c>
      <c r="BG16" s="141">
        <f t="shared" si="17"/>
        <v>84144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194577</v>
      </c>
      <c r="BQ16" s="141">
        <f t="shared" si="27"/>
        <v>159206</v>
      </c>
      <c r="BR16" s="141">
        <f t="shared" si="28"/>
        <v>33830</v>
      </c>
      <c r="BS16" s="141">
        <f t="shared" si="29"/>
        <v>115751</v>
      </c>
      <c r="BT16" s="141">
        <f t="shared" si="30"/>
        <v>0</v>
      </c>
      <c r="BU16" s="141">
        <f t="shared" si="31"/>
        <v>9625</v>
      </c>
      <c r="BV16" s="141">
        <f t="shared" si="32"/>
        <v>35371</v>
      </c>
      <c r="BW16" s="141">
        <f t="shared" si="33"/>
        <v>24537</v>
      </c>
      <c r="BX16" s="141">
        <f t="shared" si="34"/>
        <v>0</v>
      </c>
      <c r="BY16" s="141">
        <f t="shared" si="35"/>
        <v>10834</v>
      </c>
      <c r="BZ16" s="141">
        <f t="shared" si="36"/>
        <v>0</v>
      </c>
      <c r="CA16" s="141">
        <f t="shared" si="37"/>
        <v>0</v>
      </c>
      <c r="CB16" s="141">
        <f t="shared" si="38"/>
        <v>0</v>
      </c>
      <c r="CC16" s="141">
        <f t="shared" si="39"/>
        <v>0</v>
      </c>
      <c r="CD16" s="141">
        <f t="shared" si="40"/>
        <v>0</v>
      </c>
      <c r="CE16" s="141">
        <f t="shared" si="41"/>
        <v>0</v>
      </c>
      <c r="CF16" s="141">
        <f t="shared" si="42"/>
        <v>235165</v>
      </c>
      <c r="CG16" s="141">
        <f t="shared" si="43"/>
        <v>0</v>
      </c>
      <c r="CH16" s="141">
        <f t="shared" si="44"/>
        <v>13829</v>
      </c>
      <c r="CI16" s="141">
        <f t="shared" si="45"/>
        <v>208406</v>
      </c>
    </row>
    <row r="17" spans="1:87" ht="12" customHeight="1">
      <c r="A17" s="142" t="s">
        <v>115</v>
      </c>
      <c r="B17" s="140" t="s">
        <v>335</v>
      </c>
      <c r="C17" s="142" t="s">
        <v>352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f t="shared" si="6"/>
        <v>91492</v>
      </c>
      <c r="M17" s="141">
        <f t="shared" si="7"/>
        <v>31263</v>
      </c>
      <c r="N17" s="141">
        <v>11278</v>
      </c>
      <c r="O17" s="141">
        <v>11983</v>
      </c>
      <c r="P17" s="141">
        <v>0</v>
      </c>
      <c r="Q17" s="141">
        <v>8002</v>
      </c>
      <c r="R17" s="141">
        <f t="shared" si="8"/>
        <v>20290</v>
      </c>
      <c r="S17" s="141">
        <v>10235</v>
      </c>
      <c r="T17" s="141">
        <v>0</v>
      </c>
      <c r="U17" s="141">
        <v>10055</v>
      </c>
      <c r="V17" s="141">
        <v>0</v>
      </c>
      <c r="W17" s="141">
        <f t="shared" si="9"/>
        <v>39939</v>
      </c>
      <c r="X17" s="141">
        <v>37425</v>
      </c>
      <c r="Y17" s="141">
        <v>0</v>
      </c>
      <c r="Z17" s="141">
        <v>2514</v>
      </c>
      <c r="AA17" s="141">
        <v>0</v>
      </c>
      <c r="AB17" s="141">
        <v>228187</v>
      </c>
      <c r="AC17" s="141">
        <v>0</v>
      </c>
      <c r="AD17" s="141">
        <v>248</v>
      </c>
      <c r="AE17" s="141">
        <f t="shared" si="10"/>
        <v>91740</v>
      </c>
      <c r="AF17" s="141">
        <f t="shared" si="11"/>
        <v>13892</v>
      </c>
      <c r="AG17" s="141">
        <f t="shared" si="12"/>
        <v>13892</v>
      </c>
      <c r="AH17" s="141">
        <v>0</v>
      </c>
      <c r="AI17" s="141">
        <v>13892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94170</v>
      </c>
      <c r="AO17" s="141">
        <f t="shared" si="14"/>
        <v>38112</v>
      </c>
      <c r="AP17" s="141">
        <v>3873</v>
      </c>
      <c r="AQ17" s="141">
        <v>34199</v>
      </c>
      <c r="AR17" s="141">
        <v>40</v>
      </c>
      <c r="AS17" s="141">
        <v>0</v>
      </c>
      <c r="AT17" s="141">
        <f t="shared" si="15"/>
        <v>2869</v>
      </c>
      <c r="AU17" s="141">
        <v>2869</v>
      </c>
      <c r="AV17" s="141">
        <v>0</v>
      </c>
      <c r="AW17" s="141">
        <v>0</v>
      </c>
      <c r="AX17" s="141">
        <v>0</v>
      </c>
      <c r="AY17" s="141">
        <f t="shared" si="16"/>
        <v>53189</v>
      </c>
      <c r="AZ17" s="141">
        <v>189</v>
      </c>
      <c r="BA17" s="141">
        <v>53000</v>
      </c>
      <c r="BB17" s="141">
        <v>0</v>
      </c>
      <c r="BC17" s="141">
        <v>0</v>
      </c>
      <c r="BD17" s="141">
        <v>43301</v>
      </c>
      <c r="BE17" s="141">
        <v>0</v>
      </c>
      <c r="BF17" s="141">
        <v>0</v>
      </c>
      <c r="BG17" s="141">
        <f t="shared" si="17"/>
        <v>108062</v>
      </c>
      <c r="BH17" s="141">
        <f t="shared" si="18"/>
        <v>13892</v>
      </c>
      <c r="BI17" s="141">
        <f t="shared" si="19"/>
        <v>13892</v>
      </c>
      <c r="BJ17" s="141">
        <f t="shared" si="20"/>
        <v>0</v>
      </c>
      <c r="BK17" s="141">
        <f t="shared" si="21"/>
        <v>13892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0</v>
      </c>
      <c r="BP17" s="141">
        <f t="shared" si="26"/>
        <v>185662</v>
      </c>
      <c r="BQ17" s="141">
        <f t="shared" si="27"/>
        <v>69375</v>
      </c>
      <c r="BR17" s="141">
        <f t="shared" si="28"/>
        <v>15151</v>
      </c>
      <c r="BS17" s="141">
        <f t="shared" si="29"/>
        <v>46182</v>
      </c>
      <c r="BT17" s="141">
        <f t="shared" si="30"/>
        <v>40</v>
      </c>
      <c r="BU17" s="141">
        <f t="shared" si="31"/>
        <v>8002</v>
      </c>
      <c r="BV17" s="141">
        <f t="shared" si="32"/>
        <v>23159</v>
      </c>
      <c r="BW17" s="141">
        <f t="shared" si="33"/>
        <v>13104</v>
      </c>
      <c r="BX17" s="141">
        <f t="shared" si="34"/>
        <v>0</v>
      </c>
      <c r="BY17" s="141">
        <f t="shared" si="35"/>
        <v>10055</v>
      </c>
      <c r="BZ17" s="141">
        <f t="shared" si="36"/>
        <v>0</v>
      </c>
      <c r="CA17" s="141">
        <f t="shared" si="37"/>
        <v>93128</v>
      </c>
      <c r="CB17" s="141">
        <f t="shared" si="38"/>
        <v>37614</v>
      </c>
      <c r="CC17" s="141">
        <f t="shared" si="39"/>
        <v>53000</v>
      </c>
      <c r="CD17" s="141">
        <f t="shared" si="40"/>
        <v>2514</v>
      </c>
      <c r="CE17" s="141">
        <f t="shared" si="41"/>
        <v>0</v>
      </c>
      <c r="CF17" s="141">
        <f t="shared" si="42"/>
        <v>271488</v>
      </c>
      <c r="CG17" s="141">
        <f t="shared" si="43"/>
        <v>0</v>
      </c>
      <c r="CH17" s="141">
        <f t="shared" si="44"/>
        <v>248</v>
      </c>
      <c r="CI17" s="141">
        <f t="shared" si="45"/>
        <v>199802</v>
      </c>
    </row>
    <row r="18" spans="1:87" ht="12" customHeight="1">
      <c r="A18" s="142" t="s">
        <v>115</v>
      </c>
      <c r="B18" s="140" t="s">
        <v>336</v>
      </c>
      <c r="C18" s="142" t="s">
        <v>353</v>
      </c>
      <c r="D18" s="141">
        <f t="shared" si="4"/>
        <v>1886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1886</v>
      </c>
      <c r="K18" s="141">
        <v>0</v>
      </c>
      <c r="L18" s="141">
        <f t="shared" si="6"/>
        <v>126089</v>
      </c>
      <c r="M18" s="141">
        <f t="shared" si="7"/>
        <v>79124</v>
      </c>
      <c r="N18" s="141">
        <v>3857</v>
      </c>
      <c r="O18" s="141">
        <v>75267</v>
      </c>
      <c r="P18" s="141">
        <v>0</v>
      </c>
      <c r="Q18" s="141">
        <v>0</v>
      </c>
      <c r="R18" s="141">
        <f t="shared" si="8"/>
        <v>22101</v>
      </c>
      <c r="S18" s="141">
        <v>18111</v>
      </c>
      <c r="T18" s="141">
        <v>0</v>
      </c>
      <c r="U18" s="141">
        <v>3990</v>
      </c>
      <c r="V18" s="141">
        <v>6552</v>
      </c>
      <c r="W18" s="141">
        <f t="shared" si="9"/>
        <v>18312</v>
      </c>
      <c r="X18" s="141">
        <v>15461</v>
      </c>
      <c r="Y18" s="141">
        <v>0</v>
      </c>
      <c r="Z18" s="141">
        <v>2851</v>
      </c>
      <c r="AA18" s="141">
        <v>0</v>
      </c>
      <c r="AB18" s="141">
        <v>227933</v>
      </c>
      <c r="AC18" s="141">
        <v>0</v>
      </c>
      <c r="AD18" s="141">
        <v>0</v>
      </c>
      <c r="AE18" s="141">
        <f t="shared" si="10"/>
        <v>127975</v>
      </c>
      <c r="AF18" s="141">
        <f t="shared" si="11"/>
        <v>2399</v>
      </c>
      <c r="AG18" s="141">
        <f t="shared" si="12"/>
        <v>2399</v>
      </c>
      <c r="AH18" s="141">
        <v>2399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126983</v>
      </c>
      <c r="AO18" s="141">
        <f t="shared" si="14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126983</v>
      </c>
      <c r="AZ18" s="141">
        <v>32162</v>
      </c>
      <c r="BA18" s="141">
        <v>94821</v>
      </c>
      <c r="BB18" s="141">
        <v>0</v>
      </c>
      <c r="BC18" s="141">
        <v>0</v>
      </c>
      <c r="BD18" s="141">
        <v>0</v>
      </c>
      <c r="BE18" s="141">
        <v>0</v>
      </c>
      <c r="BF18" s="141">
        <v>0</v>
      </c>
      <c r="BG18" s="141">
        <f t="shared" si="17"/>
        <v>129382</v>
      </c>
      <c r="BH18" s="141">
        <f t="shared" si="18"/>
        <v>4285</v>
      </c>
      <c r="BI18" s="141">
        <f t="shared" si="19"/>
        <v>2399</v>
      </c>
      <c r="BJ18" s="141">
        <f t="shared" si="20"/>
        <v>2399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1886</v>
      </c>
      <c r="BO18" s="141">
        <f t="shared" si="25"/>
        <v>0</v>
      </c>
      <c r="BP18" s="141">
        <f t="shared" si="26"/>
        <v>253072</v>
      </c>
      <c r="BQ18" s="141">
        <f t="shared" si="27"/>
        <v>79124</v>
      </c>
      <c r="BR18" s="141">
        <f t="shared" si="28"/>
        <v>3857</v>
      </c>
      <c r="BS18" s="141">
        <f t="shared" si="29"/>
        <v>75267</v>
      </c>
      <c r="BT18" s="141">
        <f t="shared" si="30"/>
        <v>0</v>
      </c>
      <c r="BU18" s="141">
        <f t="shared" si="31"/>
        <v>0</v>
      </c>
      <c r="BV18" s="141">
        <f t="shared" si="32"/>
        <v>22101</v>
      </c>
      <c r="BW18" s="141">
        <f t="shared" si="33"/>
        <v>18111</v>
      </c>
      <c r="BX18" s="141">
        <f t="shared" si="34"/>
        <v>0</v>
      </c>
      <c r="BY18" s="141">
        <f t="shared" si="35"/>
        <v>3990</v>
      </c>
      <c r="BZ18" s="141">
        <f t="shared" si="36"/>
        <v>6552</v>
      </c>
      <c r="CA18" s="141">
        <f t="shared" si="37"/>
        <v>145295</v>
      </c>
      <c r="CB18" s="141">
        <f t="shared" si="38"/>
        <v>47623</v>
      </c>
      <c r="CC18" s="141">
        <f t="shared" si="39"/>
        <v>94821</v>
      </c>
      <c r="CD18" s="141">
        <f t="shared" si="40"/>
        <v>2851</v>
      </c>
      <c r="CE18" s="141">
        <f t="shared" si="41"/>
        <v>0</v>
      </c>
      <c r="CF18" s="141">
        <f t="shared" si="42"/>
        <v>227933</v>
      </c>
      <c r="CG18" s="141">
        <f t="shared" si="43"/>
        <v>0</v>
      </c>
      <c r="CH18" s="141">
        <f t="shared" si="44"/>
        <v>0</v>
      </c>
      <c r="CI18" s="141">
        <f t="shared" si="45"/>
        <v>257357</v>
      </c>
    </row>
    <row r="19" spans="1:87" ht="12" customHeight="1">
      <c r="A19" s="142" t="s">
        <v>115</v>
      </c>
      <c r="B19" s="140" t="s">
        <v>337</v>
      </c>
      <c r="C19" s="142" t="s">
        <v>354</v>
      </c>
      <c r="D19" s="141">
        <f t="shared" si="4"/>
        <v>1622</v>
      </c>
      <c r="E19" s="141">
        <f t="shared" si="5"/>
        <v>1622</v>
      </c>
      <c r="F19" s="141">
        <v>0</v>
      </c>
      <c r="G19" s="141">
        <v>1365</v>
      </c>
      <c r="H19" s="141">
        <v>257</v>
      </c>
      <c r="I19" s="141">
        <v>0</v>
      </c>
      <c r="J19" s="141">
        <v>0</v>
      </c>
      <c r="K19" s="141">
        <v>0</v>
      </c>
      <c r="L19" s="141">
        <f t="shared" si="6"/>
        <v>76111</v>
      </c>
      <c r="M19" s="141">
        <f t="shared" si="7"/>
        <v>1749</v>
      </c>
      <c r="N19" s="141">
        <v>1749</v>
      </c>
      <c r="O19" s="141">
        <v>0</v>
      </c>
      <c r="P19" s="141">
        <v>0</v>
      </c>
      <c r="Q19" s="141">
        <v>0</v>
      </c>
      <c r="R19" s="141">
        <f t="shared" si="8"/>
        <v>16458</v>
      </c>
      <c r="S19" s="141">
        <v>3783</v>
      </c>
      <c r="T19" s="141">
        <v>11627</v>
      </c>
      <c r="U19" s="141">
        <v>1048</v>
      </c>
      <c r="V19" s="141">
        <v>0</v>
      </c>
      <c r="W19" s="141">
        <f t="shared" si="9"/>
        <v>57904</v>
      </c>
      <c r="X19" s="141">
        <v>10882</v>
      </c>
      <c r="Y19" s="141">
        <v>40464</v>
      </c>
      <c r="Z19" s="141">
        <v>6558</v>
      </c>
      <c r="AA19" s="141">
        <v>0</v>
      </c>
      <c r="AB19" s="141">
        <v>0</v>
      </c>
      <c r="AC19" s="141">
        <v>0</v>
      </c>
      <c r="AD19" s="141">
        <v>0</v>
      </c>
      <c r="AE19" s="141">
        <f t="shared" si="10"/>
        <v>77733</v>
      </c>
      <c r="AF19" s="141">
        <f t="shared" si="11"/>
        <v>139130</v>
      </c>
      <c r="AG19" s="141">
        <f t="shared" si="12"/>
        <v>139130</v>
      </c>
      <c r="AH19" s="141">
        <v>0</v>
      </c>
      <c r="AI19" s="141">
        <v>139130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39185</v>
      </c>
      <c r="AO19" s="141">
        <f t="shared" si="14"/>
        <v>1749</v>
      </c>
      <c r="AP19" s="141">
        <v>1749</v>
      </c>
      <c r="AQ19" s="141">
        <v>0</v>
      </c>
      <c r="AR19" s="141">
        <v>0</v>
      </c>
      <c r="AS19" s="141">
        <v>0</v>
      </c>
      <c r="AT19" s="141">
        <f t="shared" si="15"/>
        <v>8826</v>
      </c>
      <c r="AU19" s="141">
        <v>801</v>
      </c>
      <c r="AV19" s="141">
        <v>8025</v>
      </c>
      <c r="AW19" s="141">
        <v>0</v>
      </c>
      <c r="AX19" s="141">
        <v>0</v>
      </c>
      <c r="AY19" s="141">
        <f t="shared" si="16"/>
        <v>28610</v>
      </c>
      <c r="AZ19" s="141">
        <v>10882</v>
      </c>
      <c r="BA19" s="141">
        <v>17728</v>
      </c>
      <c r="BB19" s="141">
        <v>0</v>
      </c>
      <c r="BC19" s="141">
        <v>0</v>
      </c>
      <c r="BD19" s="141">
        <v>0</v>
      </c>
      <c r="BE19" s="141">
        <v>0</v>
      </c>
      <c r="BF19" s="141">
        <v>0</v>
      </c>
      <c r="BG19" s="141">
        <f t="shared" si="17"/>
        <v>178315</v>
      </c>
      <c r="BH19" s="141">
        <f t="shared" si="18"/>
        <v>140752</v>
      </c>
      <c r="BI19" s="141">
        <f t="shared" si="19"/>
        <v>140752</v>
      </c>
      <c r="BJ19" s="141">
        <f t="shared" si="20"/>
        <v>0</v>
      </c>
      <c r="BK19" s="141">
        <f t="shared" si="21"/>
        <v>140495</v>
      </c>
      <c r="BL19" s="141">
        <f t="shared" si="22"/>
        <v>257</v>
      </c>
      <c r="BM19" s="141">
        <f t="shared" si="23"/>
        <v>0</v>
      </c>
      <c r="BN19" s="141">
        <f t="shared" si="24"/>
        <v>0</v>
      </c>
      <c r="BO19" s="141">
        <f t="shared" si="25"/>
        <v>0</v>
      </c>
      <c r="BP19" s="141">
        <f t="shared" si="26"/>
        <v>115296</v>
      </c>
      <c r="BQ19" s="141">
        <f t="shared" si="27"/>
        <v>3498</v>
      </c>
      <c r="BR19" s="141">
        <f t="shared" si="28"/>
        <v>3498</v>
      </c>
      <c r="BS19" s="141">
        <f t="shared" si="29"/>
        <v>0</v>
      </c>
      <c r="BT19" s="141">
        <f t="shared" si="30"/>
        <v>0</v>
      </c>
      <c r="BU19" s="141">
        <f t="shared" si="31"/>
        <v>0</v>
      </c>
      <c r="BV19" s="141">
        <f t="shared" si="32"/>
        <v>25284</v>
      </c>
      <c r="BW19" s="141">
        <f t="shared" si="33"/>
        <v>4584</v>
      </c>
      <c r="BX19" s="141">
        <f t="shared" si="34"/>
        <v>19652</v>
      </c>
      <c r="BY19" s="141">
        <f t="shared" si="35"/>
        <v>1048</v>
      </c>
      <c r="BZ19" s="141">
        <f t="shared" si="36"/>
        <v>0</v>
      </c>
      <c r="CA19" s="141">
        <f t="shared" si="37"/>
        <v>86514</v>
      </c>
      <c r="CB19" s="141">
        <f t="shared" si="38"/>
        <v>21764</v>
      </c>
      <c r="CC19" s="141">
        <f t="shared" si="39"/>
        <v>58192</v>
      </c>
      <c r="CD19" s="141">
        <f t="shared" si="40"/>
        <v>6558</v>
      </c>
      <c r="CE19" s="141">
        <f t="shared" si="41"/>
        <v>0</v>
      </c>
      <c r="CF19" s="141">
        <f t="shared" si="42"/>
        <v>0</v>
      </c>
      <c r="CG19" s="141">
        <f t="shared" si="43"/>
        <v>0</v>
      </c>
      <c r="CH19" s="141">
        <f t="shared" si="44"/>
        <v>0</v>
      </c>
      <c r="CI19" s="141">
        <f t="shared" si="45"/>
        <v>256048</v>
      </c>
    </row>
    <row r="20" spans="1:87" ht="12" customHeight="1">
      <c r="A20" s="142" t="s">
        <v>115</v>
      </c>
      <c r="B20" s="140" t="s">
        <v>338</v>
      </c>
      <c r="C20" s="142" t="s">
        <v>355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112694</v>
      </c>
      <c r="M20" s="141">
        <f t="shared" si="7"/>
        <v>91691</v>
      </c>
      <c r="N20" s="141">
        <v>1310</v>
      </c>
      <c r="O20" s="141">
        <v>90381</v>
      </c>
      <c r="P20" s="141">
        <v>0</v>
      </c>
      <c r="Q20" s="141">
        <v>0</v>
      </c>
      <c r="R20" s="141">
        <f t="shared" si="8"/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f t="shared" si="9"/>
        <v>21003</v>
      </c>
      <c r="X20" s="141">
        <v>0</v>
      </c>
      <c r="Y20" s="141">
        <v>21003</v>
      </c>
      <c r="Z20" s="141">
        <v>0</v>
      </c>
      <c r="AA20" s="141">
        <v>0</v>
      </c>
      <c r="AB20" s="141">
        <v>12641</v>
      </c>
      <c r="AC20" s="141">
        <v>0</v>
      </c>
      <c r="AD20" s="141">
        <v>86560</v>
      </c>
      <c r="AE20" s="141">
        <f t="shared" si="10"/>
        <v>199254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28425</v>
      </c>
      <c r="AO20" s="141">
        <f t="shared" si="14"/>
        <v>28425</v>
      </c>
      <c r="AP20" s="141">
        <v>1310</v>
      </c>
      <c r="AQ20" s="141">
        <v>27115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10597</v>
      </c>
      <c r="BE20" s="141">
        <v>0</v>
      </c>
      <c r="BF20" s="141">
        <v>23179</v>
      </c>
      <c r="BG20" s="141">
        <f t="shared" si="17"/>
        <v>51604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141119</v>
      </c>
      <c r="BQ20" s="141">
        <f t="shared" si="27"/>
        <v>120116</v>
      </c>
      <c r="BR20" s="141">
        <f t="shared" si="28"/>
        <v>2620</v>
      </c>
      <c r="BS20" s="141">
        <f t="shared" si="29"/>
        <v>117496</v>
      </c>
      <c r="BT20" s="141">
        <f t="shared" si="30"/>
        <v>0</v>
      </c>
      <c r="BU20" s="141">
        <f t="shared" si="31"/>
        <v>0</v>
      </c>
      <c r="BV20" s="141">
        <f t="shared" si="32"/>
        <v>0</v>
      </c>
      <c r="BW20" s="141">
        <f t="shared" si="33"/>
        <v>0</v>
      </c>
      <c r="BX20" s="141">
        <f t="shared" si="34"/>
        <v>0</v>
      </c>
      <c r="BY20" s="141">
        <f t="shared" si="35"/>
        <v>0</v>
      </c>
      <c r="BZ20" s="141">
        <f t="shared" si="36"/>
        <v>0</v>
      </c>
      <c r="CA20" s="141">
        <f t="shared" si="37"/>
        <v>21003</v>
      </c>
      <c r="CB20" s="141">
        <f t="shared" si="38"/>
        <v>0</v>
      </c>
      <c r="CC20" s="141">
        <f t="shared" si="39"/>
        <v>21003</v>
      </c>
      <c r="CD20" s="141">
        <f t="shared" si="40"/>
        <v>0</v>
      </c>
      <c r="CE20" s="141">
        <f t="shared" si="41"/>
        <v>0</v>
      </c>
      <c r="CF20" s="141">
        <f t="shared" si="42"/>
        <v>23238</v>
      </c>
      <c r="CG20" s="141">
        <f t="shared" si="43"/>
        <v>0</v>
      </c>
      <c r="CH20" s="141">
        <f t="shared" si="44"/>
        <v>109739</v>
      </c>
      <c r="CI20" s="141">
        <f t="shared" si="45"/>
        <v>250858</v>
      </c>
    </row>
    <row r="21" spans="1:87" ht="12" customHeight="1">
      <c r="A21" s="142" t="s">
        <v>115</v>
      </c>
      <c r="B21" s="140" t="s">
        <v>339</v>
      </c>
      <c r="C21" s="142" t="s">
        <v>356</v>
      </c>
      <c r="D21" s="141">
        <f t="shared" si="4"/>
        <v>9703</v>
      </c>
      <c r="E21" s="141">
        <f t="shared" si="5"/>
        <v>9021</v>
      </c>
      <c r="F21" s="141">
        <v>0</v>
      </c>
      <c r="G21" s="141">
        <v>0</v>
      </c>
      <c r="H21" s="141">
        <v>9021</v>
      </c>
      <c r="I21" s="141">
        <v>0</v>
      </c>
      <c r="J21" s="141">
        <v>682</v>
      </c>
      <c r="K21" s="141">
        <v>0</v>
      </c>
      <c r="L21" s="141">
        <f t="shared" si="6"/>
        <v>122865</v>
      </c>
      <c r="M21" s="141">
        <f t="shared" si="7"/>
        <v>18915</v>
      </c>
      <c r="N21" s="141">
        <v>1800</v>
      </c>
      <c r="O21" s="141">
        <v>14415</v>
      </c>
      <c r="P21" s="141">
        <v>0</v>
      </c>
      <c r="Q21" s="141">
        <v>2700</v>
      </c>
      <c r="R21" s="141">
        <f t="shared" si="8"/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f t="shared" si="9"/>
        <v>103950</v>
      </c>
      <c r="X21" s="141">
        <v>84233</v>
      </c>
      <c r="Y21" s="141">
        <v>10727</v>
      </c>
      <c r="Z21" s="141">
        <v>8990</v>
      </c>
      <c r="AA21" s="141">
        <v>0</v>
      </c>
      <c r="AB21" s="141">
        <v>0</v>
      </c>
      <c r="AC21" s="141">
        <v>0</v>
      </c>
      <c r="AD21" s="141">
        <v>19035</v>
      </c>
      <c r="AE21" s="141">
        <f t="shared" si="10"/>
        <v>151603</v>
      </c>
      <c r="AF21" s="141">
        <f t="shared" si="11"/>
        <v>1942</v>
      </c>
      <c r="AG21" s="141">
        <f t="shared" si="12"/>
        <v>1942</v>
      </c>
      <c r="AH21" s="141">
        <v>0</v>
      </c>
      <c r="AI21" s="141">
        <v>1942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67583</v>
      </c>
      <c r="AO21" s="141">
        <f t="shared" si="14"/>
        <v>1850</v>
      </c>
      <c r="AP21" s="141">
        <v>1850</v>
      </c>
      <c r="AQ21" s="141">
        <v>0</v>
      </c>
      <c r="AR21" s="141">
        <v>0</v>
      </c>
      <c r="AS21" s="141">
        <v>0</v>
      </c>
      <c r="AT21" s="141">
        <f t="shared" si="15"/>
        <v>65733</v>
      </c>
      <c r="AU21" s="141">
        <v>0</v>
      </c>
      <c r="AV21" s="141">
        <v>2114</v>
      </c>
      <c r="AW21" s="141">
        <v>63619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0</v>
      </c>
      <c r="BE21" s="141">
        <v>0</v>
      </c>
      <c r="BF21" s="141">
        <v>3943</v>
      </c>
      <c r="BG21" s="141">
        <f t="shared" si="17"/>
        <v>73468</v>
      </c>
      <c r="BH21" s="141">
        <f t="shared" si="18"/>
        <v>11645</v>
      </c>
      <c r="BI21" s="141">
        <f t="shared" si="19"/>
        <v>10963</v>
      </c>
      <c r="BJ21" s="141">
        <f t="shared" si="20"/>
        <v>0</v>
      </c>
      <c r="BK21" s="141">
        <f t="shared" si="21"/>
        <v>1942</v>
      </c>
      <c r="BL21" s="141">
        <f t="shared" si="22"/>
        <v>9021</v>
      </c>
      <c r="BM21" s="141">
        <f t="shared" si="23"/>
        <v>0</v>
      </c>
      <c r="BN21" s="141">
        <f t="shared" si="24"/>
        <v>682</v>
      </c>
      <c r="BO21" s="141">
        <f t="shared" si="25"/>
        <v>0</v>
      </c>
      <c r="BP21" s="141">
        <f t="shared" si="26"/>
        <v>190448</v>
      </c>
      <c r="BQ21" s="141">
        <f t="shared" si="27"/>
        <v>20765</v>
      </c>
      <c r="BR21" s="141">
        <f t="shared" si="28"/>
        <v>3650</v>
      </c>
      <c r="BS21" s="141">
        <f t="shared" si="29"/>
        <v>14415</v>
      </c>
      <c r="BT21" s="141">
        <f t="shared" si="30"/>
        <v>0</v>
      </c>
      <c r="BU21" s="141">
        <f t="shared" si="31"/>
        <v>2700</v>
      </c>
      <c r="BV21" s="141">
        <f t="shared" si="32"/>
        <v>65733</v>
      </c>
      <c r="BW21" s="141">
        <f t="shared" si="33"/>
        <v>0</v>
      </c>
      <c r="BX21" s="141">
        <f t="shared" si="34"/>
        <v>2114</v>
      </c>
      <c r="BY21" s="141">
        <f t="shared" si="35"/>
        <v>63619</v>
      </c>
      <c r="BZ21" s="141">
        <f t="shared" si="36"/>
        <v>0</v>
      </c>
      <c r="CA21" s="141">
        <f t="shared" si="37"/>
        <v>103950</v>
      </c>
      <c r="CB21" s="141">
        <f t="shared" si="38"/>
        <v>84233</v>
      </c>
      <c r="CC21" s="141">
        <f t="shared" si="39"/>
        <v>10727</v>
      </c>
      <c r="CD21" s="141">
        <f t="shared" si="40"/>
        <v>8990</v>
      </c>
      <c r="CE21" s="141">
        <f t="shared" si="41"/>
        <v>0</v>
      </c>
      <c r="CF21" s="141">
        <f t="shared" si="42"/>
        <v>0</v>
      </c>
      <c r="CG21" s="141">
        <f t="shared" si="43"/>
        <v>0</v>
      </c>
      <c r="CH21" s="141">
        <f t="shared" si="44"/>
        <v>22978</v>
      </c>
      <c r="CI21" s="141">
        <f t="shared" si="45"/>
        <v>225071</v>
      </c>
    </row>
    <row r="22" spans="1:87" ht="12" customHeight="1">
      <c r="A22" s="142" t="s">
        <v>115</v>
      </c>
      <c r="B22" s="140" t="s">
        <v>340</v>
      </c>
      <c r="C22" s="142" t="s">
        <v>357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f t="shared" si="6"/>
        <v>66654</v>
      </c>
      <c r="M22" s="141">
        <f t="shared" si="7"/>
        <v>66654</v>
      </c>
      <c r="N22" s="141">
        <v>66654</v>
      </c>
      <c r="O22" s="141">
        <v>0</v>
      </c>
      <c r="P22" s="141">
        <v>0</v>
      </c>
      <c r="Q22" s="141">
        <v>0</v>
      </c>
      <c r="R22" s="141">
        <f t="shared" si="8"/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f t="shared" si="9"/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49625</v>
      </c>
      <c r="AC22" s="141">
        <v>0</v>
      </c>
      <c r="AD22" s="141">
        <v>0</v>
      </c>
      <c r="AE22" s="141">
        <f t="shared" si="10"/>
        <v>66654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7663</v>
      </c>
      <c r="AN22" s="141">
        <f t="shared" si="13"/>
        <v>32443</v>
      </c>
      <c r="AO22" s="141">
        <f t="shared" si="14"/>
        <v>7648</v>
      </c>
      <c r="AP22" s="141">
        <v>7435</v>
      </c>
      <c r="AQ22" s="141">
        <v>213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24795</v>
      </c>
      <c r="AZ22" s="141">
        <v>24795</v>
      </c>
      <c r="BA22" s="141">
        <v>0</v>
      </c>
      <c r="BB22" s="141">
        <v>0</v>
      </c>
      <c r="BC22" s="141">
        <v>0</v>
      </c>
      <c r="BD22" s="141">
        <v>23974</v>
      </c>
      <c r="BE22" s="141">
        <v>0</v>
      </c>
      <c r="BF22" s="141">
        <v>0</v>
      </c>
      <c r="BG22" s="141">
        <f t="shared" si="17"/>
        <v>32443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7663</v>
      </c>
      <c r="BP22" s="141">
        <f t="shared" si="26"/>
        <v>99097</v>
      </c>
      <c r="BQ22" s="141">
        <f t="shared" si="27"/>
        <v>74302</v>
      </c>
      <c r="BR22" s="141">
        <f t="shared" si="28"/>
        <v>74089</v>
      </c>
      <c r="BS22" s="141">
        <f t="shared" si="29"/>
        <v>213</v>
      </c>
      <c r="BT22" s="141">
        <f t="shared" si="30"/>
        <v>0</v>
      </c>
      <c r="BU22" s="141">
        <f t="shared" si="31"/>
        <v>0</v>
      </c>
      <c r="BV22" s="141">
        <f t="shared" si="32"/>
        <v>0</v>
      </c>
      <c r="BW22" s="141">
        <f t="shared" si="33"/>
        <v>0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24795</v>
      </c>
      <c r="CB22" s="141">
        <f t="shared" si="38"/>
        <v>24795</v>
      </c>
      <c r="CC22" s="141">
        <f t="shared" si="39"/>
        <v>0</v>
      </c>
      <c r="CD22" s="141">
        <f t="shared" si="40"/>
        <v>0</v>
      </c>
      <c r="CE22" s="141">
        <f t="shared" si="41"/>
        <v>0</v>
      </c>
      <c r="CF22" s="141">
        <f t="shared" si="42"/>
        <v>73599</v>
      </c>
      <c r="CG22" s="141">
        <f t="shared" si="43"/>
        <v>0</v>
      </c>
      <c r="CH22" s="141">
        <f t="shared" si="44"/>
        <v>0</v>
      </c>
      <c r="CI22" s="141">
        <f t="shared" si="45"/>
        <v>99097</v>
      </c>
    </row>
    <row r="23" spans="1:87" ht="12" customHeight="1">
      <c r="A23" s="142" t="s">
        <v>115</v>
      </c>
      <c r="B23" s="140" t="s">
        <v>341</v>
      </c>
      <c r="C23" s="142" t="s">
        <v>358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f t="shared" si="6"/>
        <v>124575</v>
      </c>
      <c r="M23" s="141">
        <f t="shared" si="7"/>
        <v>115572</v>
      </c>
      <c r="N23" s="141">
        <v>115572</v>
      </c>
      <c r="O23" s="141">
        <v>0</v>
      </c>
      <c r="P23" s="141">
        <v>0</v>
      </c>
      <c r="Q23" s="141">
        <v>0</v>
      </c>
      <c r="R23" s="141">
        <f t="shared" si="8"/>
        <v>7613</v>
      </c>
      <c r="S23" s="141">
        <v>0</v>
      </c>
      <c r="T23" s="141">
        <v>7613</v>
      </c>
      <c r="U23" s="141">
        <v>0</v>
      </c>
      <c r="V23" s="141">
        <v>0</v>
      </c>
      <c r="W23" s="141">
        <f t="shared" si="9"/>
        <v>1390</v>
      </c>
      <c r="X23" s="141">
        <v>0</v>
      </c>
      <c r="Y23" s="141">
        <v>0</v>
      </c>
      <c r="Z23" s="141">
        <v>128</v>
      </c>
      <c r="AA23" s="141">
        <v>1262</v>
      </c>
      <c r="AB23" s="141">
        <v>91912</v>
      </c>
      <c r="AC23" s="141">
        <v>0</v>
      </c>
      <c r="AD23" s="141">
        <v>0</v>
      </c>
      <c r="AE23" s="141">
        <f t="shared" si="10"/>
        <v>124575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30203</v>
      </c>
      <c r="AO23" s="141">
        <f t="shared" si="14"/>
        <v>30203</v>
      </c>
      <c r="AP23" s="141">
        <v>30203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49447</v>
      </c>
      <c r="BE23" s="141">
        <v>0</v>
      </c>
      <c r="BF23" s="141">
        <v>0</v>
      </c>
      <c r="BG23" s="141">
        <f t="shared" si="17"/>
        <v>30203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0</v>
      </c>
      <c r="BP23" s="141">
        <f t="shared" si="26"/>
        <v>154778</v>
      </c>
      <c r="BQ23" s="141">
        <f t="shared" si="27"/>
        <v>145775</v>
      </c>
      <c r="BR23" s="141">
        <f t="shared" si="28"/>
        <v>145775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7613</v>
      </c>
      <c r="BW23" s="141">
        <f t="shared" si="33"/>
        <v>0</v>
      </c>
      <c r="BX23" s="141">
        <f t="shared" si="34"/>
        <v>7613</v>
      </c>
      <c r="BY23" s="141">
        <f t="shared" si="35"/>
        <v>0</v>
      </c>
      <c r="BZ23" s="141">
        <f t="shared" si="36"/>
        <v>0</v>
      </c>
      <c r="CA23" s="141">
        <f t="shared" si="37"/>
        <v>1390</v>
      </c>
      <c r="CB23" s="141">
        <f t="shared" si="38"/>
        <v>0</v>
      </c>
      <c r="CC23" s="141">
        <f t="shared" si="39"/>
        <v>0</v>
      </c>
      <c r="CD23" s="141">
        <f t="shared" si="40"/>
        <v>128</v>
      </c>
      <c r="CE23" s="141">
        <f t="shared" si="41"/>
        <v>1262</v>
      </c>
      <c r="CF23" s="141">
        <f t="shared" si="42"/>
        <v>141359</v>
      </c>
      <c r="CG23" s="141">
        <f t="shared" si="43"/>
        <v>0</v>
      </c>
      <c r="CH23" s="141">
        <f t="shared" si="44"/>
        <v>0</v>
      </c>
      <c r="CI23" s="141">
        <f t="shared" si="45"/>
        <v>154778</v>
      </c>
    </row>
    <row r="24" spans="1:87" ht="12" customHeight="1">
      <c r="A24" s="142" t="s">
        <v>115</v>
      </c>
      <c r="B24" s="140" t="s">
        <v>342</v>
      </c>
      <c r="C24" s="142" t="s">
        <v>359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60210</v>
      </c>
      <c r="M24" s="141">
        <f t="shared" si="7"/>
        <v>32089</v>
      </c>
      <c r="N24" s="141">
        <v>15648</v>
      </c>
      <c r="O24" s="141">
        <v>12874</v>
      </c>
      <c r="P24" s="141">
        <v>3567</v>
      </c>
      <c r="Q24" s="141">
        <v>0</v>
      </c>
      <c r="R24" s="141">
        <f t="shared" si="8"/>
        <v>12298</v>
      </c>
      <c r="S24" s="141">
        <v>9095</v>
      </c>
      <c r="T24" s="141">
        <v>3203</v>
      </c>
      <c r="U24" s="141">
        <v>0</v>
      </c>
      <c r="V24" s="141">
        <v>0</v>
      </c>
      <c r="W24" s="141">
        <f t="shared" si="9"/>
        <v>15823</v>
      </c>
      <c r="X24" s="141">
        <v>15823</v>
      </c>
      <c r="Y24" s="141">
        <v>0</v>
      </c>
      <c r="Z24" s="141">
        <v>0</v>
      </c>
      <c r="AA24" s="141">
        <v>0</v>
      </c>
      <c r="AB24" s="141">
        <v>87574</v>
      </c>
      <c r="AC24" s="141">
        <v>0</v>
      </c>
      <c r="AD24" s="141">
        <v>1637</v>
      </c>
      <c r="AE24" s="141">
        <f t="shared" si="10"/>
        <v>61847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15205</v>
      </c>
      <c r="AN24" s="141">
        <f t="shared" si="13"/>
        <v>52650</v>
      </c>
      <c r="AO24" s="141">
        <f t="shared" si="14"/>
        <v>44475</v>
      </c>
      <c r="AP24" s="141">
        <v>15648</v>
      </c>
      <c r="AQ24" s="141">
        <v>28827</v>
      </c>
      <c r="AR24" s="141">
        <v>0</v>
      </c>
      <c r="AS24" s="141">
        <v>0</v>
      </c>
      <c r="AT24" s="141">
        <f t="shared" si="15"/>
        <v>4027</v>
      </c>
      <c r="AU24" s="141">
        <v>4027</v>
      </c>
      <c r="AV24" s="141">
        <v>0</v>
      </c>
      <c r="AW24" s="141">
        <v>0</v>
      </c>
      <c r="AX24" s="141">
        <v>0</v>
      </c>
      <c r="AY24" s="141">
        <f t="shared" si="16"/>
        <v>4148</v>
      </c>
      <c r="AZ24" s="141">
        <v>4148</v>
      </c>
      <c r="BA24" s="141">
        <v>0</v>
      </c>
      <c r="BB24" s="141">
        <v>0</v>
      </c>
      <c r="BC24" s="141">
        <v>0</v>
      </c>
      <c r="BD24" s="141">
        <v>44591</v>
      </c>
      <c r="BE24" s="141">
        <v>0</v>
      </c>
      <c r="BF24" s="141">
        <v>0</v>
      </c>
      <c r="BG24" s="141">
        <f t="shared" si="17"/>
        <v>52650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15205</v>
      </c>
      <c r="BP24" s="141">
        <f t="shared" si="26"/>
        <v>112860</v>
      </c>
      <c r="BQ24" s="141">
        <f t="shared" si="27"/>
        <v>76564</v>
      </c>
      <c r="BR24" s="141">
        <f t="shared" si="28"/>
        <v>31296</v>
      </c>
      <c r="BS24" s="141">
        <f t="shared" si="29"/>
        <v>41701</v>
      </c>
      <c r="BT24" s="141">
        <f t="shared" si="30"/>
        <v>3567</v>
      </c>
      <c r="BU24" s="141">
        <f t="shared" si="31"/>
        <v>0</v>
      </c>
      <c r="BV24" s="141">
        <f t="shared" si="32"/>
        <v>16325</v>
      </c>
      <c r="BW24" s="141">
        <f t="shared" si="33"/>
        <v>13122</v>
      </c>
      <c r="BX24" s="141">
        <f t="shared" si="34"/>
        <v>3203</v>
      </c>
      <c r="BY24" s="141">
        <f t="shared" si="35"/>
        <v>0</v>
      </c>
      <c r="BZ24" s="141">
        <f t="shared" si="36"/>
        <v>0</v>
      </c>
      <c r="CA24" s="141">
        <f t="shared" si="37"/>
        <v>19971</v>
      </c>
      <c r="CB24" s="141">
        <f t="shared" si="38"/>
        <v>19971</v>
      </c>
      <c r="CC24" s="141">
        <f t="shared" si="39"/>
        <v>0</v>
      </c>
      <c r="CD24" s="141">
        <f t="shared" si="40"/>
        <v>0</v>
      </c>
      <c r="CE24" s="141">
        <f t="shared" si="41"/>
        <v>0</v>
      </c>
      <c r="CF24" s="141">
        <f t="shared" si="42"/>
        <v>132165</v>
      </c>
      <c r="CG24" s="141">
        <f t="shared" si="43"/>
        <v>0</v>
      </c>
      <c r="CH24" s="141">
        <f t="shared" si="44"/>
        <v>1637</v>
      </c>
      <c r="CI24" s="141">
        <f t="shared" si="45"/>
        <v>114497</v>
      </c>
    </row>
    <row r="25" spans="1:87" ht="12" customHeight="1">
      <c r="A25" s="142" t="s">
        <v>115</v>
      </c>
      <c r="B25" s="140" t="s">
        <v>362</v>
      </c>
      <c r="C25" s="142" t="s">
        <v>370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/>
      <c r="L25" s="141">
        <f t="shared" si="6"/>
        <v>0</v>
      </c>
      <c r="M25" s="141">
        <f t="shared" si="7"/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f t="shared" si="8"/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f t="shared" si="9"/>
        <v>0</v>
      </c>
      <c r="X25" s="141">
        <v>0</v>
      </c>
      <c r="Y25" s="141">
        <v>0</v>
      </c>
      <c r="Z25" s="141">
        <v>0</v>
      </c>
      <c r="AA25" s="141">
        <v>0</v>
      </c>
      <c r="AB25" s="141"/>
      <c r="AC25" s="141">
        <v>0</v>
      </c>
      <c r="AD25" s="141">
        <v>0</v>
      </c>
      <c r="AE25" s="141">
        <f t="shared" si="10"/>
        <v>0</v>
      </c>
      <c r="AF25" s="141">
        <f t="shared" si="11"/>
        <v>49120</v>
      </c>
      <c r="AG25" s="141">
        <f t="shared" si="12"/>
        <v>49120</v>
      </c>
      <c r="AH25" s="141">
        <v>0</v>
      </c>
      <c r="AI25" s="141">
        <v>49120</v>
      </c>
      <c r="AJ25" s="141">
        <v>0</v>
      </c>
      <c r="AK25" s="141">
        <v>0</v>
      </c>
      <c r="AL25" s="141">
        <v>0</v>
      </c>
      <c r="AM25" s="141"/>
      <c r="AN25" s="141">
        <f t="shared" si="13"/>
        <v>111556</v>
      </c>
      <c r="AO25" s="141">
        <f t="shared" si="14"/>
        <v>36903</v>
      </c>
      <c r="AP25" s="141">
        <v>36903</v>
      </c>
      <c r="AQ25" s="141">
        <v>0</v>
      </c>
      <c r="AR25" s="141">
        <v>0</v>
      </c>
      <c r="AS25" s="141">
        <v>0</v>
      </c>
      <c r="AT25" s="141">
        <f t="shared" si="15"/>
        <v>68939</v>
      </c>
      <c r="AU25" s="141">
        <v>0</v>
      </c>
      <c r="AV25" s="141">
        <v>68939</v>
      </c>
      <c r="AW25" s="141">
        <v>0</v>
      </c>
      <c r="AX25" s="141">
        <v>0</v>
      </c>
      <c r="AY25" s="141">
        <f t="shared" si="16"/>
        <v>5714</v>
      </c>
      <c r="AZ25" s="141">
        <v>0</v>
      </c>
      <c r="BA25" s="141">
        <v>5714</v>
      </c>
      <c r="BB25" s="141">
        <v>0</v>
      </c>
      <c r="BC25" s="141">
        <v>0</v>
      </c>
      <c r="BD25" s="141"/>
      <c r="BE25" s="141">
        <v>0</v>
      </c>
      <c r="BF25" s="141">
        <v>20262</v>
      </c>
      <c r="BG25" s="141">
        <f t="shared" si="17"/>
        <v>180938</v>
      </c>
      <c r="BH25" s="141">
        <f t="shared" si="18"/>
        <v>49120</v>
      </c>
      <c r="BI25" s="141">
        <f t="shared" si="19"/>
        <v>49120</v>
      </c>
      <c r="BJ25" s="141">
        <f t="shared" si="20"/>
        <v>0</v>
      </c>
      <c r="BK25" s="141">
        <f t="shared" si="21"/>
        <v>49120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111556</v>
      </c>
      <c r="BQ25" s="141">
        <f t="shared" si="27"/>
        <v>36903</v>
      </c>
      <c r="BR25" s="141">
        <f t="shared" si="28"/>
        <v>36903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68939</v>
      </c>
      <c r="BW25" s="141">
        <f t="shared" si="33"/>
        <v>0</v>
      </c>
      <c r="BX25" s="141">
        <f t="shared" si="34"/>
        <v>68939</v>
      </c>
      <c r="BY25" s="141">
        <f t="shared" si="35"/>
        <v>0</v>
      </c>
      <c r="BZ25" s="141">
        <f t="shared" si="36"/>
        <v>0</v>
      </c>
      <c r="CA25" s="141">
        <f t="shared" si="37"/>
        <v>5714</v>
      </c>
      <c r="CB25" s="141">
        <f t="shared" si="38"/>
        <v>0</v>
      </c>
      <c r="CC25" s="141">
        <f t="shared" si="39"/>
        <v>5714</v>
      </c>
      <c r="CD25" s="141">
        <f t="shared" si="40"/>
        <v>0</v>
      </c>
      <c r="CE25" s="141">
        <f t="shared" si="41"/>
        <v>0</v>
      </c>
      <c r="CF25" s="141">
        <f t="shared" si="42"/>
        <v>0</v>
      </c>
      <c r="CG25" s="141">
        <f t="shared" si="43"/>
        <v>0</v>
      </c>
      <c r="CH25" s="141">
        <f t="shared" si="44"/>
        <v>20262</v>
      </c>
      <c r="CI25" s="141">
        <f t="shared" si="45"/>
        <v>180938</v>
      </c>
    </row>
    <row r="26" spans="1:87" ht="12" customHeight="1">
      <c r="A26" s="142" t="s">
        <v>115</v>
      </c>
      <c r="B26" s="140" t="s">
        <v>363</v>
      </c>
      <c r="C26" s="142" t="s">
        <v>371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/>
      <c r="L26" s="141">
        <f t="shared" si="6"/>
        <v>0</v>
      </c>
      <c r="M26" s="141">
        <f t="shared" si="7"/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f t="shared" si="8"/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f t="shared" si="9"/>
        <v>0</v>
      </c>
      <c r="X26" s="141">
        <v>0</v>
      </c>
      <c r="Y26" s="141">
        <v>0</v>
      </c>
      <c r="Z26" s="141">
        <v>0</v>
      </c>
      <c r="AA26" s="141">
        <v>0</v>
      </c>
      <c r="AB26" s="141"/>
      <c r="AC26" s="141">
        <v>0</v>
      </c>
      <c r="AD26" s="141">
        <v>0</v>
      </c>
      <c r="AE26" s="141">
        <f t="shared" si="10"/>
        <v>0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/>
      <c r="AN26" s="141">
        <f t="shared" si="13"/>
        <v>232252</v>
      </c>
      <c r="AO26" s="141">
        <f t="shared" si="14"/>
        <v>42056</v>
      </c>
      <c r="AP26" s="141">
        <v>18281</v>
      </c>
      <c r="AQ26" s="141">
        <v>0</v>
      </c>
      <c r="AR26" s="141">
        <v>23775</v>
      </c>
      <c r="AS26" s="141">
        <v>0</v>
      </c>
      <c r="AT26" s="141">
        <f t="shared" si="15"/>
        <v>165169</v>
      </c>
      <c r="AU26" s="141">
        <v>82655</v>
      </c>
      <c r="AV26" s="141">
        <v>82514</v>
      </c>
      <c r="AW26" s="141">
        <v>0</v>
      </c>
      <c r="AX26" s="141">
        <v>0</v>
      </c>
      <c r="AY26" s="141">
        <f t="shared" si="16"/>
        <v>25027</v>
      </c>
      <c r="AZ26" s="141">
        <v>0</v>
      </c>
      <c r="BA26" s="141">
        <v>20287</v>
      </c>
      <c r="BB26" s="141">
        <v>0</v>
      </c>
      <c r="BC26" s="141">
        <v>4740</v>
      </c>
      <c r="BD26" s="141"/>
      <c r="BE26" s="141">
        <v>0</v>
      </c>
      <c r="BF26" s="141">
        <v>15272</v>
      </c>
      <c r="BG26" s="141">
        <f t="shared" si="17"/>
        <v>247524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0</v>
      </c>
      <c r="BP26" s="141">
        <f t="shared" si="26"/>
        <v>232252</v>
      </c>
      <c r="BQ26" s="141">
        <f t="shared" si="27"/>
        <v>42056</v>
      </c>
      <c r="BR26" s="141">
        <f t="shared" si="28"/>
        <v>18281</v>
      </c>
      <c r="BS26" s="141">
        <f t="shared" si="29"/>
        <v>0</v>
      </c>
      <c r="BT26" s="141">
        <f t="shared" si="30"/>
        <v>23775</v>
      </c>
      <c r="BU26" s="141">
        <f t="shared" si="31"/>
        <v>0</v>
      </c>
      <c r="BV26" s="141">
        <f t="shared" si="32"/>
        <v>165169</v>
      </c>
      <c r="BW26" s="141">
        <f t="shared" si="33"/>
        <v>82655</v>
      </c>
      <c r="BX26" s="141">
        <f t="shared" si="34"/>
        <v>82514</v>
      </c>
      <c r="BY26" s="141">
        <f t="shared" si="35"/>
        <v>0</v>
      </c>
      <c r="BZ26" s="141">
        <f t="shared" si="36"/>
        <v>0</v>
      </c>
      <c r="CA26" s="141">
        <f t="shared" si="37"/>
        <v>25027</v>
      </c>
      <c r="CB26" s="141">
        <f t="shared" si="38"/>
        <v>0</v>
      </c>
      <c r="CC26" s="141">
        <f t="shared" si="39"/>
        <v>20287</v>
      </c>
      <c r="CD26" s="141">
        <f t="shared" si="40"/>
        <v>0</v>
      </c>
      <c r="CE26" s="141">
        <f t="shared" si="41"/>
        <v>4740</v>
      </c>
      <c r="CF26" s="141">
        <f t="shared" si="42"/>
        <v>0</v>
      </c>
      <c r="CG26" s="141">
        <f t="shared" si="43"/>
        <v>0</v>
      </c>
      <c r="CH26" s="141">
        <f t="shared" si="44"/>
        <v>15272</v>
      </c>
      <c r="CI26" s="141">
        <f t="shared" si="45"/>
        <v>247524</v>
      </c>
    </row>
    <row r="27" spans="1:87" ht="12" customHeight="1">
      <c r="A27" s="142" t="s">
        <v>115</v>
      </c>
      <c r="B27" s="140" t="s">
        <v>364</v>
      </c>
      <c r="C27" s="142" t="s">
        <v>372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/>
      <c r="L27" s="141">
        <f t="shared" si="6"/>
        <v>0</v>
      </c>
      <c r="M27" s="141">
        <f t="shared" si="7"/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f t="shared" si="8"/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f t="shared" si="9"/>
        <v>0</v>
      </c>
      <c r="X27" s="141">
        <v>0</v>
      </c>
      <c r="Y27" s="141">
        <v>0</v>
      </c>
      <c r="Z27" s="141">
        <v>0</v>
      </c>
      <c r="AA27" s="141">
        <v>0</v>
      </c>
      <c r="AB27" s="141"/>
      <c r="AC27" s="141">
        <v>0</v>
      </c>
      <c r="AD27" s="141">
        <v>0</v>
      </c>
      <c r="AE27" s="141">
        <f t="shared" si="10"/>
        <v>0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/>
      <c r="AN27" s="141">
        <f t="shared" si="13"/>
        <v>111937</v>
      </c>
      <c r="AO27" s="141">
        <f t="shared" si="14"/>
        <v>13869</v>
      </c>
      <c r="AP27" s="141">
        <v>13869</v>
      </c>
      <c r="AQ27" s="141">
        <v>0</v>
      </c>
      <c r="AR27" s="141">
        <v>0</v>
      </c>
      <c r="AS27" s="141">
        <v>0</v>
      </c>
      <c r="AT27" s="141">
        <f t="shared" si="15"/>
        <v>59386</v>
      </c>
      <c r="AU27" s="141">
        <v>0</v>
      </c>
      <c r="AV27" s="141">
        <v>59386</v>
      </c>
      <c r="AW27" s="141">
        <v>0</v>
      </c>
      <c r="AX27" s="141">
        <v>0</v>
      </c>
      <c r="AY27" s="141">
        <f t="shared" si="16"/>
        <v>38682</v>
      </c>
      <c r="AZ27" s="141">
        <v>0</v>
      </c>
      <c r="BA27" s="141">
        <v>38682</v>
      </c>
      <c r="BB27" s="141">
        <v>0</v>
      </c>
      <c r="BC27" s="141">
        <v>0</v>
      </c>
      <c r="BD27" s="141"/>
      <c r="BE27" s="141">
        <v>0</v>
      </c>
      <c r="BF27" s="141">
        <v>0</v>
      </c>
      <c r="BG27" s="141">
        <f t="shared" si="17"/>
        <v>111937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111937</v>
      </c>
      <c r="BQ27" s="141">
        <f t="shared" si="27"/>
        <v>13869</v>
      </c>
      <c r="BR27" s="141">
        <f t="shared" si="28"/>
        <v>13869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59386</v>
      </c>
      <c r="BW27" s="141">
        <f t="shared" si="33"/>
        <v>0</v>
      </c>
      <c r="BX27" s="141">
        <f t="shared" si="34"/>
        <v>59386</v>
      </c>
      <c r="BY27" s="141">
        <f t="shared" si="35"/>
        <v>0</v>
      </c>
      <c r="BZ27" s="141">
        <f t="shared" si="36"/>
        <v>0</v>
      </c>
      <c r="CA27" s="141">
        <f t="shared" si="37"/>
        <v>38682</v>
      </c>
      <c r="CB27" s="141">
        <f t="shared" si="38"/>
        <v>0</v>
      </c>
      <c r="CC27" s="141">
        <f t="shared" si="39"/>
        <v>38682</v>
      </c>
      <c r="CD27" s="141">
        <f t="shared" si="40"/>
        <v>0</v>
      </c>
      <c r="CE27" s="141">
        <f t="shared" si="41"/>
        <v>0</v>
      </c>
      <c r="CF27" s="141">
        <f t="shared" si="42"/>
        <v>0</v>
      </c>
      <c r="CG27" s="141">
        <f t="shared" si="43"/>
        <v>0</v>
      </c>
      <c r="CH27" s="141">
        <f t="shared" si="44"/>
        <v>0</v>
      </c>
      <c r="CI27" s="141">
        <f t="shared" si="45"/>
        <v>111937</v>
      </c>
    </row>
    <row r="28" spans="1:87" ht="12" customHeight="1">
      <c r="A28" s="142" t="s">
        <v>115</v>
      </c>
      <c r="B28" s="140" t="s">
        <v>365</v>
      </c>
      <c r="C28" s="142" t="s">
        <v>373</v>
      </c>
      <c r="D28" s="141">
        <f t="shared" si="4"/>
        <v>102875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102875</v>
      </c>
      <c r="K28" s="141"/>
      <c r="L28" s="141">
        <f t="shared" si="6"/>
        <v>564807</v>
      </c>
      <c r="M28" s="141">
        <f t="shared" si="7"/>
        <v>20249</v>
      </c>
      <c r="N28" s="141">
        <v>20249</v>
      </c>
      <c r="O28" s="141">
        <v>0</v>
      </c>
      <c r="P28" s="141">
        <v>0</v>
      </c>
      <c r="Q28" s="141">
        <v>0</v>
      </c>
      <c r="R28" s="141">
        <f t="shared" si="8"/>
        <v>429760</v>
      </c>
      <c r="S28" s="141">
        <v>0</v>
      </c>
      <c r="T28" s="141">
        <v>427240</v>
      </c>
      <c r="U28" s="141">
        <v>2520</v>
      </c>
      <c r="V28" s="141">
        <v>0</v>
      </c>
      <c r="W28" s="141">
        <f t="shared" si="9"/>
        <v>114798</v>
      </c>
      <c r="X28" s="141">
        <v>0</v>
      </c>
      <c r="Y28" s="141">
        <v>102499</v>
      </c>
      <c r="Z28" s="141">
        <v>12299</v>
      </c>
      <c r="AA28" s="141">
        <v>0</v>
      </c>
      <c r="AB28" s="141"/>
      <c r="AC28" s="141">
        <v>0</v>
      </c>
      <c r="AD28" s="141">
        <v>0</v>
      </c>
      <c r="AE28" s="141">
        <f t="shared" si="10"/>
        <v>667682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/>
      <c r="AN28" s="141">
        <f t="shared" si="13"/>
        <v>0</v>
      </c>
      <c r="AO28" s="141">
        <f t="shared" si="14"/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/>
      <c r="BE28" s="141">
        <v>0</v>
      </c>
      <c r="BF28" s="141">
        <v>0</v>
      </c>
      <c r="BG28" s="141">
        <f t="shared" si="17"/>
        <v>0</v>
      </c>
      <c r="BH28" s="141">
        <f t="shared" si="18"/>
        <v>102875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102875</v>
      </c>
      <c r="BO28" s="141">
        <f t="shared" si="25"/>
        <v>0</v>
      </c>
      <c r="BP28" s="141">
        <f t="shared" si="26"/>
        <v>564807</v>
      </c>
      <c r="BQ28" s="141">
        <f t="shared" si="27"/>
        <v>20249</v>
      </c>
      <c r="BR28" s="141">
        <f t="shared" si="28"/>
        <v>20249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429760</v>
      </c>
      <c r="BW28" s="141">
        <f t="shared" si="33"/>
        <v>0</v>
      </c>
      <c r="BX28" s="141">
        <f t="shared" si="34"/>
        <v>427240</v>
      </c>
      <c r="BY28" s="141">
        <f t="shared" si="35"/>
        <v>2520</v>
      </c>
      <c r="BZ28" s="141">
        <f t="shared" si="36"/>
        <v>0</v>
      </c>
      <c r="CA28" s="141">
        <f t="shared" si="37"/>
        <v>114798</v>
      </c>
      <c r="CB28" s="141">
        <f t="shared" si="38"/>
        <v>0</v>
      </c>
      <c r="CC28" s="141">
        <f t="shared" si="39"/>
        <v>102499</v>
      </c>
      <c r="CD28" s="141">
        <f t="shared" si="40"/>
        <v>12299</v>
      </c>
      <c r="CE28" s="141">
        <f t="shared" si="41"/>
        <v>0</v>
      </c>
      <c r="CF28" s="141">
        <f t="shared" si="42"/>
        <v>0</v>
      </c>
      <c r="CG28" s="141">
        <f t="shared" si="43"/>
        <v>0</v>
      </c>
      <c r="CH28" s="141">
        <f t="shared" si="44"/>
        <v>0</v>
      </c>
      <c r="CI28" s="141">
        <f t="shared" si="45"/>
        <v>667682</v>
      </c>
    </row>
    <row r="29" spans="1:87" ht="12" customHeight="1">
      <c r="A29" s="142" t="s">
        <v>115</v>
      </c>
      <c r="B29" s="140" t="s">
        <v>366</v>
      </c>
      <c r="C29" s="142" t="s">
        <v>374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/>
      <c r="L29" s="141">
        <f t="shared" si="6"/>
        <v>208521</v>
      </c>
      <c r="M29" s="141">
        <f t="shared" si="7"/>
        <v>94832</v>
      </c>
      <c r="N29" s="141">
        <v>10225</v>
      </c>
      <c r="O29" s="141">
        <v>0</v>
      </c>
      <c r="P29" s="141">
        <v>84607</v>
      </c>
      <c r="Q29" s="141">
        <v>0</v>
      </c>
      <c r="R29" s="141">
        <f t="shared" si="8"/>
        <v>113689</v>
      </c>
      <c r="S29" s="141">
        <v>0</v>
      </c>
      <c r="T29" s="141">
        <v>113689</v>
      </c>
      <c r="U29" s="141">
        <v>0</v>
      </c>
      <c r="V29" s="141">
        <v>0</v>
      </c>
      <c r="W29" s="141">
        <f t="shared" si="9"/>
        <v>0</v>
      </c>
      <c r="X29" s="141">
        <v>0</v>
      </c>
      <c r="Y29" s="141">
        <v>0</v>
      </c>
      <c r="Z29" s="141">
        <v>0</v>
      </c>
      <c r="AA29" s="141">
        <v>0</v>
      </c>
      <c r="AB29" s="141"/>
      <c r="AC29" s="141">
        <v>0</v>
      </c>
      <c r="AD29" s="141">
        <v>0</v>
      </c>
      <c r="AE29" s="141">
        <f t="shared" si="10"/>
        <v>208521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/>
      <c r="AN29" s="141">
        <f t="shared" si="13"/>
        <v>0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/>
      <c r="BE29" s="141">
        <v>0</v>
      </c>
      <c r="BF29" s="141">
        <v>0</v>
      </c>
      <c r="BG29" s="141">
        <f t="shared" si="17"/>
        <v>0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208521</v>
      </c>
      <c r="BQ29" s="141">
        <f t="shared" si="27"/>
        <v>94832</v>
      </c>
      <c r="BR29" s="141">
        <f t="shared" si="28"/>
        <v>10225</v>
      </c>
      <c r="BS29" s="141">
        <f t="shared" si="29"/>
        <v>0</v>
      </c>
      <c r="BT29" s="141">
        <f t="shared" si="30"/>
        <v>84607</v>
      </c>
      <c r="BU29" s="141">
        <f t="shared" si="31"/>
        <v>0</v>
      </c>
      <c r="BV29" s="141">
        <f t="shared" si="32"/>
        <v>113689</v>
      </c>
      <c r="BW29" s="141">
        <f t="shared" si="33"/>
        <v>0</v>
      </c>
      <c r="BX29" s="141">
        <f t="shared" si="34"/>
        <v>113689</v>
      </c>
      <c r="BY29" s="141">
        <f t="shared" si="35"/>
        <v>0</v>
      </c>
      <c r="BZ29" s="141">
        <f t="shared" si="36"/>
        <v>0</v>
      </c>
      <c r="CA29" s="141">
        <f t="shared" si="37"/>
        <v>0</v>
      </c>
      <c r="CB29" s="141">
        <f t="shared" si="38"/>
        <v>0</v>
      </c>
      <c r="CC29" s="141">
        <f t="shared" si="39"/>
        <v>0</v>
      </c>
      <c r="CD29" s="141">
        <f t="shared" si="40"/>
        <v>0</v>
      </c>
      <c r="CE29" s="141">
        <f t="shared" si="41"/>
        <v>0</v>
      </c>
      <c r="CF29" s="141">
        <f t="shared" si="42"/>
        <v>0</v>
      </c>
      <c r="CG29" s="141">
        <f t="shared" si="43"/>
        <v>0</v>
      </c>
      <c r="CH29" s="141">
        <f t="shared" si="44"/>
        <v>0</v>
      </c>
      <c r="CI29" s="141">
        <f t="shared" si="45"/>
        <v>208521</v>
      </c>
    </row>
    <row r="30" spans="1:87" ht="12" customHeight="1">
      <c r="A30" s="142" t="s">
        <v>115</v>
      </c>
      <c r="B30" s="140" t="s">
        <v>367</v>
      </c>
      <c r="C30" s="142" t="s">
        <v>375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/>
      <c r="L30" s="141">
        <f t="shared" si="6"/>
        <v>1271308</v>
      </c>
      <c r="M30" s="141">
        <f t="shared" si="7"/>
        <v>190513</v>
      </c>
      <c r="N30" s="141">
        <v>85559</v>
      </c>
      <c r="O30" s="141">
        <v>0</v>
      </c>
      <c r="P30" s="141">
        <v>93364</v>
      </c>
      <c r="Q30" s="141">
        <v>11590</v>
      </c>
      <c r="R30" s="141">
        <f t="shared" si="8"/>
        <v>510521</v>
      </c>
      <c r="S30" s="141">
        <v>0</v>
      </c>
      <c r="T30" s="141">
        <v>476849</v>
      </c>
      <c r="U30" s="141">
        <v>33672</v>
      </c>
      <c r="V30" s="141">
        <v>0</v>
      </c>
      <c r="W30" s="141">
        <f t="shared" si="9"/>
        <v>570274</v>
      </c>
      <c r="X30" s="141">
        <v>0</v>
      </c>
      <c r="Y30" s="141">
        <v>560763</v>
      </c>
      <c r="Z30" s="141">
        <v>9511</v>
      </c>
      <c r="AA30" s="141">
        <v>0</v>
      </c>
      <c r="AB30" s="141"/>
      <c r="AC30" s="141">
        <v>0</v>
      </c>
      <c r="AD30" s="141">
        <v>92996</v>
      </c>
      <c r="AE30" s="141">
        <f t="shared" si="10"/>
        <v>1364304</v>
      </c>
      <c r="AF30" s="141">
        <f t="shared" si="11"/>
        <v>5250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5250</v>
      </c>
      <c r="AM30" s="141"/>
      <c r="AN30" s="141">
        <f t="shared" si="13"/>
        <v>345567</v>
      </c>
      <c r="AO30" s="141">
        <f t="shared" si="14"/>
        <v>83412</v>
      </c>
      <c r="AP30" s="141">
        <v>25665</v>
      </c>
      <c r="AQ30" s="141">
        <v>0</v>
      </c>
      <c r="AR30" s="141">
        <v>57747</v>
      </c>
      <c r="AS30" s="141">
        <v>0</v>
      </c>
      <c r="AT30" s="141">
        <f t="shared" si="15"/>
        <v>246133</v>
      </c>
      <c r="AU30" s="141">
        <v>0</v>
      </c>
      <c r="AV30" s="141">
        <v>246133</v>
      </c>
      <c r="AW30" s="141">
        <v>0</v>
      </c>
      <c r="AX30" s="141">
        <v>0</v>
      </c>
      <c r="AY30" s="141">
        <f t="shared" si="16"/>
        <v>16022</v>
      </c>
      <c r="AZ30" s="141">
        <v>0</v>
      </c>
      <c r="BA30" s="141">
        <v>16022</v>
      </c>
      <c r="BB30" s="141">
        <v>0</v>
      </c>
      <c r="BC30" s="141">
        <v>0</v>
      </c>
      <c r="BD30" s="141"/>
      <c r="BE30" s="141">
        <v>0</v>
      </c>
      <c r="BF30" s="141">
        <v>158792</v>
      </c>
      <c r="BG30" s="141">
        <f t="shared" si="17"/>
        <v>509609</v>
      </c>
      <c r="BH30" s="141">
        <f t="shared" si="18"/>
        <v>5250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5250</v>
      </c>
      <c r="BO30" s="141">
        <f t="shared" si="25"/>
        <v>0</v>
      </c>
      <c r="BP30" s="141">
        <f t="shared" si="26"/>
        <v>1616875</v>
      </c>
      <c r="BQ30" s="141">
        <f t="shared" si="27"/>
        <v>273925</v>
      </c>
      <c r="BR30" s="141">
        <f t="shared" si="28"/>
        <v>111224</v>
      </c>
      <c r="BS30" s="141">
        <f t="shared" si="29"/>
        <v>0</v>
      </c>
      <c r="BT30" s="141">
        <f t="shared" si="30"/>
        <v>151111</v>
      </c>
      <c r="BU30" s="141">
        <f t="shared" si="31"/>
        <v>11590</v>
      </c>
      <c r="BV30" s="141">
        <f t="shared" si="32"/>
        <v>756654</v>
      </c>
      <c r="BW30" s="141">
        <f t="shared" si="33"/>
        <v>0</v>
      </c>
      <c r="BX30" s="141">
        <f t="shared" si="34"/>
        <v>722982</v>
      </c>
      <c r="BY30" s="141">
        <f t="shared" si="35"/>
        <v>33672</v>
      </c>
      <c r="BZ30" s="141">
        <f t="shared" si="36"/>
        <v>0</v>
      </c>
      <c r="CA30" s="141">
        <f t="shared" si="37"/>
        <v>586296</v>
      </c>
      <c r="CB30" s="141">
        <f t="shared" si="38"/>
        <v>0</v>
      </c>
      <c r="CC30" s="141">
        <f t="shared" si="39"/>
        <v>576785</v>
      </c>
      <c r="CD30" s="141">
        <f t="shared" si="40"/>
        <v>9511</v>
      </c>
      <c r="CE30" s="141">
        <f t="shared" si="41"/>
        <v>0</v>
      </c>
      <c r="CF30" s="141">
        <f t="shared" si="42"/>
        <v>0</v>
      </c>
      <c r="CG30" s="141">
        <f t="shared" si="43"/>
        <v>0</v>
      </c>
      <c r="CH30" s="141">
        <f t="shared" si="44"/>
        <v>251788</v>
      </c>
      <c r="CI30" s="141">
        <f t="shared" si="45"/>
        <v>1873913</v>
      </c>
    </row>
    <row r="31" spans="1:87" ht="12" customHeight="1">
      <c r="A31" s="142" t="s">
        <v>115</v>
      </c>
      <c r="B31" s="140" t="s">
        <v>368</v>
      </c>
      <c r="C31" s="142" t="s">
        <v>376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/>
      <c r="L31" s="141">
        <f t="shared" si="6"/>
        <v>237623</v>
      </c>
      <c r="M31" s="141">
        <f t="shared" si="7"/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f t="shared" si="8"/>
        <v>196568</v>
      </c>
      <c r="S31" s="141">
        <v>0</v>
      </c>
      <c r="T31" s="141">
        <v>196568</v>
      </c>
      <c r="U31" s="141">
        <v>0</v>
      </c>
      <c r="V31" s="141">
        <v>0</v>
      </c>
      <c r="W31" s="141">
        <f t="shared" si="9"/>
        <v>41055</v>
      </c>
      <c r="X31" s="141">
        <v>0</v>
      </c>
      <c r="Y31" s="141">
        <v>41055</v>
      </c>
      <c r="Z31" s="141">
        <v>0</v>
      </c>
      <c r="AA31" s="141">
        <v>0</v>
      </c>
      <c r="AB31" s="141"/>
      <c r="AC31" s="141">
        <v>0</v>
      </c>
      <c r="AD31" s="141">
        <v>0</v>
      </c>
      <c r="AE31" s="141">
        <f t="shared" si="10"/>
        <v>237623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/>
      <c r="AN31" s="141">
        <f t="shared" si="13"/>
        <v>167957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132677</v>
      </c>
      <c r="AU31" s="141">
        <v>0</v>
      </c>
      <c r="AV31" s="141">
        <v>132677</v>
      </c>
      <c r="AW31" s="141">
        <v>0</v>
      </c>
      <c r="AX31" s="141">
        <v>0</v>
      </c>
      <c r="AY31" s="141">
        <f t="shared" si="16"/>
        <v>35280</v>
      </c>
      <c r="AZ31" s="141">
        <v>0</v>
      </c>
      <c r="BA31" s="141">
        <v>35280</v>
      </c>
      <c r="BB31" s="141">
        <v>0</v>
      </c>
      <c r="BC31" s="141">
        <v>0</v>
      </c>
      <c r="BD31" s="141"/>
      <c r="BE31" s="141">
        <v>0</v>
      </c>
      <c r="BF31" s="141">
        <v>0</v>
      </c>
      <c r="BG31" s="141">
        <f t="shared" si="17"/>
        <v>167957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405580</v>
      </c>
      <c r="BQ31" s="141">
        <f t="shared" si="27"/>
        <v>0</v>
      </c>
      <c r="BR31" s="141">
        <f t="shared" si="28"/>
        <v>0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329245</v>
      </c>
      <c r="BW31" s="141">
        <f t="shared" si="33"/>
        <v>0</v>
      </c>
      <c r="BX31" s="141">
        <f t="shared" si="34"/>
        <v>329245</v>
      </c>
      <c r="BY31" s="141">
        <f t="shared" si="35"/>
        <v>0</v>
      </c>
      <c r="BZ31" s="141">
        <f t="shared" si="36"/>
        <v>0</v>
      </c>
      <c r="CA31" s="141">
        <f t="shared" si="37"/>
        <v>76335</v>
      </c>
      <c r="CB31" s="141">
        <f t="shared" si="38"/>
        <v>0</v>
      </c>
      <c r="CC31" s="141">
        <f t="shared" si="39"/>
        <v>76335</v>
      </c>
      <c r="CD31" s="141">
        <f t="shared" si="40"/>
        <v>0</v>
      </c>
      <c r="CE31" s="141">
        <f t="shared" si="41"/>
        <v>0</v>
      </c>
      <c r="CF31" s="141">
        <f t="shared" si="42"/>
        <v>0</v>
      </c>
      <c r="CG31" s="141">
        <f t="shared" si="43"/>
        <v>0</v>
      </c>
      <c r="CH31" s="141">
        <f t="shared" si="44"/>
        <v>0</v>
      </c>
      <c r="CI31" s="141">
        <f t="shared" si="45"/>
        <v>405580</v>
      </c>
    </row>
    <row r="32" spans="1:87" ht="12" customHeight="1">
      <c r="A32" s="142" t="s">
        <v>115</v>
      </c>
      <c r="B32" s="140" t="s">
        <v>369</v>
      </c>
      <c r="C32" s="142" t="s">
        <v>377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/>
      <c r="L32" s="141">
        <f t="shared" si="6"/>
        <v>788743</v>
      </c>
      <c r="M32" s="141">
        <f t="shared" si="7"/>
        <v>96700</v>
      </c>
      <c r="N32" s="141">
        <v>74088</v>
      </c>
      <c r="O32" s="141">
        <v>4973</v>
      </c>
      <c r="P32" s="141">
        <v>17639</v>
      </c>
      <c r="Q32" s="141">
        <v>0</v>
      </c>
      <c r="R32" s="141">
        <f t="shared" si="8"/>
        <v>349442</v>
      </c>
      <c r="S32" s="141">
        <v>2275</v>
      </c>
      <c r="T32" s="141">
        <v>347167</v>
      </c>
      <c r="U32" s="141">
        <v>0</v>
      </c>
      <c r="V32" s="141">
        <v>0</v>
      </c>
      <c r="W32" s="141">
        <f t="shared" si="9"/>
        <v>342601</v>
      </c>
      <c r="X32" s="141">
        <v>0</v>
      </c>
      <c r="Y32" s="141">
        <v>293725</v>
      </c>
      <c r="Z32" s="141">
        <v>0</v>
      </c>
      <c r="AA32" s="141">
        <v>48876</v>
      </c>
      <c r="AB32" s="141"/>
      <c r="AC32" s="141">
        <v>0</v>
      </c>
      <c r="AD32" s="141">
        <v>35974</v>
      </c>
      <c r="AE32" s="141">
        <f t="shared" si="10"/>
        <v>824717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/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/>
      <c r="BE32" s="141">
        <v>0</v>
      </c>
      <c r="BF32" s="141">
        <v>0</v>
      </c>
      <c r="BG32" s="141">
        <f t="shared" si="17"/>
        <v>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788743</v>
      </c>
      <c r="BQ32" s="141">
        <f t="shared" si="27"/>
        <v>96700</v>
      </c>
      <c r="BR32" s="141">
        <f t="shared" si="28"/>
        <v>74088</v>
      </c>
      <c r="BS32" s="141">
        <f t="shared" si="29"/>
        <v>4973</v>
      </c>
      <c r="BT32" s="141">
        <f t="shared" si="30"/>
        <v>17639</v>
      </c>
      <c r="BU32" s="141">
        <f t="shared" si="31"/>
        <v>0</v>
      </c>
      <c r="BV32" s="141">
        <f t="shared" si="32"/>
        <v>349442</v>
      </c>
      <c r="BW32" s="141">
        <f t="shared" si="33"/>
        <v>2275</v>
      </c>
      <c r="BX32" s="141">
        <f t="shared" si="34"/>
        <v>347167</v>
      </c>
      <c r="BY32" s="141">
        <f t="shared" si="35"/>
        <v>0</v>
      </c>
      <c r="BZ32" s="141">
        <f t="shared" si="36"/>
        <v>0</v>
      </c>
      <c r="CA32" s="141">
        <f t="shared" si="37"/>
        <v>342601</v>
      </c>
      <c r="CB32" s="141">
        <f t="shared" si="38"/>
        <v>0</v>
      </c>
      <c r="CC32" s="141">
        <f t="shared" si="39"/>
        <v>293725</v>
      </c>
      <c r="CD32" s="141">
        <f t="shared" si="40"/>
        <v>0</v>
      </c>
      <c r="CE32" s="141">
        <f t="shared" si="41"/>
        <v>48876</v>
      </c>
      <c r="CF32" s="141">
        <f t="shared" si="42"/>
        <v>0</v>
      </c>
      <c r="CG32" s="141">
        <f t="shared" si="43"/>
        <v>0</v>
      </c>
      <c r="CH32" s="141">
        <f t="shared" si="44"/>
        <v>35974</v>
      </c>
      <c r="CI32" s="141">
        <f t="shared" si="45"/>
        <v>824717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360</v>
      </c>
      <c r="B7" s="140" t="s">
        <v>386</v>
      </c>
      <c r="C7" s="139" t="s">
        <v>387</v>
      </c>
      <c r="D7" s="141">
        <f aca="true" t="shared" si="0" ref="D7:I7">SUM(D8:D24)</f>
        <v>53682</v>
      </c>
      <c r="E7" s="141">
        <f t="shared" si="0"/>
        <v>2299321</v>
      </c>
      <c r="F7" s="141">
        <f t="shared" si="0"/>
        <v>2353003</v>
      </c>
      <c r="G7" s="141">
        <f t="shared" si="0"/>
        <v>110917</v>
      </c>
      <c r="H7" s="141">
        <f t="shared" si="0"/>
        <v>827638</v>
      </c>
      <c r="I7" s="141">
        <f t="shared" si="0"/>
        <v>938555</v>
      </c>
      <c r="J7" s="143" t="s">
        <v>382</v>
      </c>
      <c r="K7" s="143" t="s">
        <v>382</v>
      </c>
      <c r="L7" s="141">
        <f aca="true" t="shared" si="1" ref="L7:Q7">SUM(L8:L24)</f>
        <v>53682</v>
      </c>
      <c r="M7" s="141">
        <f t="shared" si="1"/>
        <v>1981275</v>
      </c>
      <c r="N7" s="141">
        <f t="shared" si="1"/>
        <v>2034957</v>
      </c>
      <c r="O7" s="141">
        <f t="shared" si="1"/>
        <v>107784</v>
      </c>
      <c r="P7" s="141">
        <f t="shared" si="1"/>
        <v>504904</v>
      </c>
      <c r="Q7" s="141">
        <f t="shared" si="1"/>
        <v>612688</v>
      </c>
      <c r="R7" s="143" t="s">
        <v>382</v>
      </c>
      <c r="S7" s="143" t="s">
        <v>382</v>
      </c>
      <c r="T7" s="141">
        <f aca="true" t="shared" si="2" ref="T7:Y7">SUM(T8:T24)</f>
        <v>0</v>
      </c>
      <c r="U7" s="141">
        <f t="shared" si="2"/>
        <v>318046</v>
      </c>
      <c r="V7" s="141">
        <f t="shared" si="2"/>
        <v>318046</v>
      </c>
      <c r="W7" s="141">
        <f t="shared" si="2"/>
        <v>0</v>
      </c>
      <c r="X7" s="141">
        <f t="shared" si="2"/>
        <v>322734</v>
      </c>
      <c r="Y7" s="141">
        <f t="shared" si="2"/>
        <v>322734</v>
      </c>
      <c r="Z7" s="143" t="s">
        <v>382</v>
      </c>
      <c r="AA7" s="143" t="s">
        <v>382</v>
      </c>
      <c r="AB7" s="141">
        <f>SUM(AB8:AB24)</f>
        <v>0</v>
      </c>
      <c r="AC7" s="141">
        <f>SUM(AC8:AC24)</f>
        <v>0</v>
      </c>
      <c r="AD7" s="141">
        <f>SUM(AD8:AD24)</f>
        <v>0</v>
      </c>
      <c r="AE7" s="141"/>
      <c r="AF7" s="141"/>
      <c r="AG7" s="141"/>
      <c r="AH7" s="143" t="s">
        <v>382</v>
      </c>
      <c r="AI7" s="143" t="s">
        <v>382</v>
      </c>
      <c r="AJ7" s="141">
        <f aca="true" t="shared" si="3" ref="AJ7:AO7">SUM(AJ8:AJ24)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382</v>
      </c>
      <c r="AQ7" s="143" t="s">
        <v>382</v>
      </c>
      <c r="AR7" s="141">
        <f aca="true" t="shared" si="4" ref="AR7:AW7">SUM(AR8:AR24)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382</v>
      </c>
      <c r="AY7" s="143" t="s">
        <v>382</v>
      </c>
      <c r="AZ7" s="141">
        <f aca="true" t="shared" si="5" ref="AZ7:BE7">SUM(AZ8:AZ24)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115</v>
      </c>
      <c r="B8" s="140" t="s">
        <v>326</v>
      </c>
      <c r="C8" s="142" t="s">
        <v>343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/>
      <c r="K8" s="143"/>
      <c r="L8" s="141">
        <v>0</v>
      </c>
      <c r="M8" s="141">
        <v>0</v>
      </c>
      <c r="N8" s="141">
        <f>SUM(L8,+M8)</f>
        <v>0</v>
      </c>
      <c r="O8" s="141">
        <v>0</v>
      </c>
      <c r="P8" s="141">
        <v>0</v>
      </c>
      <c r="Q8" s="141">
        <f>SUM(O8,+P8)</f>
        <v>0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115</v>
      </c>
      <c r="B9" s="140" t="s">
        <v>327</v>
      </c>
      <c r="C9" s="142" t="s">
        <v>344</v>
      </c>
      <c r="D9" s="141">
        <f aca="true" t="shared" si="6" ref="D9:D24">SUM(L9,T9,AB9,AJ9,AR9,AZ9)</f>
        <v>0</v>
      </c>
      <c r="E9" s="141">
        <f aca="true" t="shared" si="7" ref="E9:E24">SUM(M9,U9,AC9,AK9,AS9,BA9)</f>
        <v>499609</v>
      </c>
      <c r="F9" s="141">
        <f aca="true" t="shared" si="8" ref="F9:F24">SUM(D9:E9)</f>
        <v>499609</v>
      </c>
      <c r="G9" s="141">
        <f aca="true" t="shared" si="9" ref="G9:G24">SUM(O9,W9,AE9,AM9,AU9,BC9)</f>
        <v>65174</v>
      </c>
      <c r="H9" s="141">
        <f aca="true" t="shared" si="10" ref="H9:H24">SUM(P9,X9,AF9,AN9,AV9,BD9)</f>
        <v>165232</v>
      </c>
      <c r="I9" s="141">
        <f aca="true" t="shared" si="11" ref="I9:I24">SUM(G9:H9)</f>
        <v>230406</v>
      </c>
      <c r="J9" s="143" t="s">
        <v>367</v>
      </c>
      <c r="K9" s="143" t="s">
        <v>375</v>
      </c>
      <c r="L9" s="141">
        <v>0</v>
      </c>
      <c r="M9" s="141">
        <v>499609</v>
      </c>
      <c r="N9" s="141">
        <f aca="true" t="shared" si="12" ref="N9:N24">SUM(L9,+M9)</f>
        <v>499609</v>
      </c>
      <c r="O9" s="141">
        <v>65174</v>
      </c>
      <c r="P9" s="141">
        <v>165232</v>
      </c>
      <c r="Q9" s="141">
        <f aca="true" t="shared" si="13" ref="Q9:Q24">SUM(O9,+P9)</f>
        <v>230406</v>
      </c>
      <c r="R9" s="143"/>
      <c r="S9" s="143"/>
      <c r="T9" s="141">
        <v>0</v>
      </c>
      <c r="U9" s="141">
        <v>0</v>
      </c>
      <c r="V9" s="141">
        <f aca="true" t="shared" si="14" ref="V9:V24">+SUM(T9,U9)</f>
        <v>0</v>
      </c>
      <c r="W9" s="141">
        <v>0</v>
      </c>
      <c r="X9" s="141">
        <v>0</v>
      </c>
      <c r="Y9" s="141">
        <f aca="true" t="shared" si="15" ref="Y9:Y24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24">+SUM(AB9,AC9)</f>
        <v>0</v>
      </c>
      <c r="AE9" s="141">
        <v>0</v>
      </c>
      <c r="AF9" s="141">
        <v>0</v>
      </c>
      <c r="AG9" s="141">
        <f aca="true" t="shared" si="17" ref="AG9:AG24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24">SUM(AJ9,+AK9)</f>
        <v>0</v>
      </c>
      <c r="AM9" s="141">
        <v>0</v>
      </c>
      <c r="AN9" s="141">
        <v>0</v>
      </c>
      <c r="AO9" s="141">
        <f aca="true" t="shared" si="19" ref="AO9:AO24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24">SUM(AR9,+AS9)</f>
        <v>0</v>
      </c>
      <c r="AU9" s="141">
        <v>0</v>
      </c>
      <c r="AV9" s="141">
        <v>0</v>
      </c>
      <c r="AW9" s="141">
        <f aca="true" t="shared" si="21" ref="AW9:AW24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24">SUM(AZ9,BA9)</f>
        <v>0</v>
      </c>
      <c r="BC9" s="141">
        <v>0</v>
      </c>
      <c r="BD9" s="141">
        <v>0</v>
      </c>
      <c r="BE9" s="141">
        <f aca="true" t="shared" si="23" ref="BE9:BE24">SUM(BC9,+BD9)</f>
        <v>0</v>
      </c>
    </row>
    <row r="10" spans="1:57" ht="12" customHeight="1">
      <c r="A10" s="142" t="s">
        <v>115</v>
      </c>
      <c r="B10" s="140" t="s">
        <v>328</v>
      </c>
      <c r="C10" s="142" t="s">
        <v>345</v>
      </c>
      <c r="D10" s="141">
        <f t="shared" si="6"/>
        <v>0</v>
      </c>
      <c r="E10" s="141">
        <f t="shared" si="7"/>
        <v>35067</v>
      </c>
      <c r="F10" s="141">
        <f t="shared" si="8"/>
        <v>35067</v>
      </c>
      <c r="G10" s="141">
        <f t="shared" si="9"/>
        <v>0</v>
      </c>
      <c r="H10" s="141">
        <f t="shared" si="10"/>
        <v>97576</v>
      </c>
      <c r="I10" s="141">
        <f t="shared" si="11"/>
        <v>97576</v>
      </c>
      <c r="J10" s="143"/>
      <c r="K10" s="143" t="s">
        <v>378</v>
      </c>
      <c r="L10" s="141">
        <v>0</v>
      </c>
      <c r="M10" s="141">
        <v>35067</v>
      </c>
      <c r="N10" s="141">
        <f t="shared" si="12"/>
        <v>35067</v>
      </c>
      <c r="O10" s="141">
        <v>0</v>
      </c>
      <c r="P10" s="141">
        <v>97576</v>
      </c>
      <c r="Q10" s="141">
        <f t="shared" si="13"/>
        <v>97576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115</v>
      </c>
      <c r="B11" s="140" t="s">
        <v>329</v>
      </c>
      <c r="C11" s="142" t="s">
        <v>346</v>
      </c>
      <c r="D11" s="141">
        <f t="shared" si="6"/>
        <v>0</v>
      </c>
      <c r="E11" s="141">
        <f t="shared" si="7"/>
        <v>96453</v>
      </c>
      <c r="F11" s="141">
        <f t="shared" si="8"/>
        <v>96453</v>
      </c>
      <c r="G11" s="141">
        <f t="shared" si="9"/>
        <v>19742</v>
      </c>
      <c r="H11" s="141">
        <f t="shared" si="10"/>
        <v>53399</v>
      </c>
      <c r="I11" s="141">
        <f t="shared" si="11"/>
        <v>73141</v>
      </c>
      <c r="J11" s="143" t="s">
        <v>367</v>
      </c>
      <c r="K11" s="143" t="s">
        <v>375</v>
      </c>
      <c r="L11" s="141">
        <v>0</v>
      </c>
      <c r="M11" s="141">
        <v>96453</v>
      </c>
      <c r="N11" s="141">
        <f t="shared" si="12"/>
        <v>96453</v>
      </c>
      <c r="O11" s="141">
        <v>19742</v>
      </c>
      <c r="P11" s="141">
        <v>53399</v>
      </c>
      <c r="Q11" s="141">
        <f t="shared" si="13"/>
        <v>73141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115</v>
      </c>
      <c r="B12" s="140" t="s">
        <v>330</v>
      </c>
      <c r="C12" s="142" t="s">
        <v>347</v>
      </c>
      <c r="D12" s="141">
        <f t="shared" si="6"/>
        <v>0</v>
      </c>
      <c r="E12" s="141">
        <f t="shared" si="7"/>
        <v>15713</v>
      </c>
      <c r="F12" s="141">
        <f t="shared" si="8"/>
        <v>15713</v>
      </c>
      <c r="G12" s="141">
        <f t="shared" si="9"/>
        <v>0</v>
      </c>
      <c r="H12" s="141">
        <f t="shared" si="10"/>
        <v>66173</v>
      </c>
      <c r="I12" s="141">
        <f t="shared" si="11"/>
        <v>66173</v>
      </c>
      <c r="J12" s="143" t="s">
        <v>367</v>
      </c>
      <c r="K12" s="143" t="s">
        <v>373</v>
      </c>
      <c r="L12" s="141">
        <v>0</v>
      </c>
      <c r="M12" s="141">
        <v>15713</v>
      </c>
      <c r="N12" s="141">
        <f t="shared" si="12"/>
        <v>15713</v>
      </c>
      <c r="O12" s="141">
        <v>0</v>
      </c>
      <c r="P12" s="141">
        <v>0</v>
      </c>
      <c r="Q12" s="141">
        <f t="shared" si="13"/>
        <v>0</v>
      </c>
      <c r="R12" s="143" t="s">
        <v>363</v>
      </c>
      <c r="S12" s="143" t="s">
        <v>371</v>
      </c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66173</v>
      </c>
      <c r="Y12" s="141">
        <f t="shared" si="15"/>
        <v>66173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115</v>
      </c>
      <c r="B13" s="140" t="s">
        <v>331</v>
      </c>
      <c r="C13" s="142" t="s">
        <v>348</v>
      </c>
      <c r="D13" s="141">
        <f t="shared" si="6"/>
        <v>0</v>
      </c>
      <c r="E13" s="141">
        <f t="shared" si="7"/>
        <v>318046</v>
      </c>
      <c r="F13" s="141">
        <f t="shared" si="8"/>
        <v>318046</v>
      </c>
      <c r="G13" s="141">
        <f t="shared" si="9"/>
        <v>0</v>
      </c>
      <c r="H13" s="141">
        <f t="shared" si="10"/>
        <v>60088</v>
      </c>
      <c r="I13" s="141">
        <f t="shared" si="11"/>
        <v>60088</v>
      </c>
      <c r="J13" s="143" t="s">
        <v>364</v>
      </c>
      <c r="K13" s="143" t="s">
        <v>372</v>
      </c>
      <c r="L13" s="141">
        <v>0</v>
      </c>
      <c r="M13" s="141">
        <v>0</v>
      </c>
      <c r="N13" s="141">
        <f t="shared" si="12"/>
        <v>0</v>
      </c>
      <c r="O13" s="141">
        <v>0</v>
      </c>
      <c r="P13" s="141">
        <v>60088</v>
      </c>
      <c r="Q13" s="141">
        <f t="shared" si="13"/>
        <v>60088</v>
      </c>
      <c r="R13" s="143" t="s">
        <v>369</v>
      </c>
      <c r="S13" s="143" t="s">
        <v>377</v>
      </c>
      <c r="T13" s="141">
        <v>0</v>
      </c>
      <c r="U13" s="141">
        <v>318046</v>
      </c>
      <c r="V13" s="141">
        <f t="shared" si="14"/>
        <v>318046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115</v>
      </c>
      <c r="B14" s="140" t="s">
        <v>332</v>
      </c>
      <c r="C14" s="142" t="s">
        <v>349</v>
      </c>
      <c r="D14" s="141">
        <f t="shared" si="6"/>
        <v>0</v>
      </c>
      <c r="E14" s="141">
        <f t="shared" si="7"/>
        <v>210584</v>
      </c>
      <c r="F14" s="141">
        <f t="shared" si="8"/>
        <v>210584</v>
      </c>
      <c r="G14" s="141">
        <f t="shared" si="9"/>
        <v>0</v>
      </c>
      <c r="H14" s="141">
        <f t="shared" si="10"/>
        <v>51849</v>
      </c>
      <c r="I14" s="141">
        <f t="shared" si="11"/>
        <v>51849</v>
      </c>
      <c r="J14" s="143" t="s">
        <v>369</v>
      </c>
      <c r="K14" s="143" t="s">
        <v>377</v>
      </c>
      <c r="L14" s="141">
        <v>0</v>
      </c>
      <c r="M14" s="141">
        <v>210584</v>
      </c>
      <c r="N14" s="141">
        <f t="shared" si="12"/>
        <v>210584</v>
      </c>
      <c r="O14" s="141">
        <v>0</v>
      </c>
      <c r="P14" s="141">
        <v>0</v>
      </c>
      <c r="Q14" s="141">
        <f t="shared" si="13"/>
        <v>0</v>
      </c>
      <c r="R14" s="143" t="s">
        <v>364</v>
      </c>
      <c r="S14" s="143" t="s">
        <v>372</v>
      </c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51849</v>
      </c>
      <c r="Y14" s="141">
        <f t="shared" si="15"/>
        <v>51849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115</v>
      </c>
      <c r="B15" s="140" t="s">
        <v>333</v>
      </c>
      <c r="C15" s="142" t="s">
        <v>350</v>
      </c>
      <c r="D15" s="141">
        <f t="shared" si="6"/>
        <v>53682</v>
      </c>
      <c r="E15" s="141">
        <f t="shared" si="7"/>
        <v>328396</v>
      </c>
      <c r="F15" s="141">
        <f t="shared" si="8"/>
        <v>382078</v>
      </c>
      <c r="G15" s="141">
        <f t="shared" si="9"/>
        <v>3133</v>
      </c>
      <c r="H15" s="141">
        <f t="shared" si="10"/>
        <v>23827</v>
      </c>
      <c r="I15" s="141">
        <f t="shared" si="11"/>
        <v>26960</v>
      </c>
      <c r="J15" s="143" t="s">
        <v>365</v>
      </c>
      <c r="K15" s="143" t="s">
        <v>373</v>
      </c>
      <c r="L15" s="141">
        <v>53682</v>
      </c>
      <c r="M15" s="141">
        <v>328396</v>
      </c>
      <c r="N15" s="141">
        <f t="shared" si="12"/>
        <v>382078</v>
      </c>
      <c r="O15" s="141">
        <v>0</v>
      </c>
      <c r="P15" s="141">
        <v>0</v>
      </c>
      <c r="Q15" s="141">
        <f t="shared" si="13"/>
        <v>0</v>
      </c>
      <c r="R15" s="143" t="s">
        <v>363</v>
      </c>
      <c r="S15" s="143" t="s">
        <v>371</v>
      </c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23827</v>
      </c>
      <c r="Y15" s="141">
        <f t="shared" si="15"/>
        <v>23827</v>
      </c>
      <c r="Z15" s="143" t="s">
        <v>367</v>
      </c>
      <c r="AA15" s="141" t="s">
        <v>381</v>
      </c>
      <c r="AB15" s="141">
        <v>0</v>
      </c>
      <c r="AC15" s="141">
        <v>0</v>
      </c>
      <c r="AD15" s="141">
        <f t="shared" si="16"/>
        <v>0</v>
      </c>
      <c r="AE15" s="141">
        <v>3133</v>
      </c>
      <c r="AF15" s="141">
        <v>0</v>
      </c>
      <c r="AG15" s="141">
        <f t="shared" si="17"/>
        <v>3133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115</v>
      </c>
      <c r="B16" s="140" t="s">
        <v>334</v>
      </c>
      <c r="C16" s="142" t="s">
        <v>351</v>
      </c>
      <c r="D16" s="141">
        <f t="shared" si="6"/>
        <v>0</v>
      </c>
      <c r="E16" s="141">
        <f t="shared" si="7"/>
        <v>97581</v>
      </c>
      <c r="F16" s="141">
        <f t="shared" si="8"/>
        <v>97581</v>
      </c>
      <c r="G16" s="141">
        <f t="shared" si="9"/>
        <v>0</v>
      </c>
      <c r="H16" s="141">
        <f t="shared" si="10"/>
        <v>137584</v>
      </c>
      <c r="I16" s="141">
        <f t="shared" si="11"/>
        <v>137584</v>
      </c>
      <c r="J16" s="143" t="s">
        <v>366</v>
      </c>
      <c r="K16" s="143" t="s">
        <v>374</v>
      </c>
      <c r="L16" s="141">
        <v>0</v>
      </c>
      <c r="M16" s="141">
        <v>97581</v>
      </c>
      <c r="N16" s="141">
        <f t="shared" si="12"/>
        <v>97581</v>
      </c>
      <c r="O16" s="141">
        <v>0</v>
      </c>
      <c r="P16" s="141">
        <v>0</v>
      </c>
      <c r="Q16" s="141">
        <f t="shared" si="13"/>
        <v>0</v>
      </c>
      <c r="R16" s="143" t="s">
        <v>362</v>
      </c>
      <c r="S16" s="143" t="s">
        <v>370</v>
      </c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137584</v>
      </c>
      <c r="Y16" s="141">
        <f t="shared" si="15"/>
        <v>137584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115</v>
      </c>
      <c r="B17" s="140" t="s">
        <v>335</v>
      </c>
      <c r="C17" s="142" t="s">
        <v>352</v>
      </c>
      <c r="D17" s="141">
        <f t="shared" si="6"/>
        <v>0</v>
      </c>
      <c r="E17" s="141">
        <f t="shared" si="7"/>
        <v>228187</v>
      </c>
      <c r="F17" s="141">
        <f t="shared" si="8"/>
        <v>228187</v>
      </c>
      <c r="G17" s="141">
        <f t="shared" si="9"/>
        <v>0</v>
      </c>
      <c r="H17" s="141">
        <f t="shared" si="10"/>
        <v>43301</v>
      </c>
      <c r="I17" s="141">
        <f t="shared" si="11"/>
        <v>43301</v>
      </c>
      <c r="J17" s="143" t="s">
        <v>366</v>
      </c>
      <c r="K17" s="143" t="s">
        <v>374</v>
      </c>
      <c r="L17" s="141">
        <v>0</v>
      </c>
      <c r="M17" s="141">
        <v>228187</v>
      </c>
      <c r="N17" s="141">
        <f t="shared" si="12"/>
        <v>228187</v>
      </c>
      <c r="O17" s="141">
        <v>0</v>
      </c>
      <c r="P17" s="141">
        <v>0</v>
      </c>
      <c r="Q17" s="141">
        <f t="shared" si="13"/>
        <v>0</v>
      </c>
      <c r="R17" s="143" t="s">
        <v>362</v>
      </c>
      <c r="S17" s="143" t="s">
        <v>370</v>
      </c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43301</v>
      </c>
      <c r="Y17" s="141">
        <f t="shared" si="15"/>
        <v>43301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115</v>
      </c>
      <c r="B18" s="140" t="s">
        <v>336</v>
      </c>
      <c r="C18" s="142" t="s">
        <v>353</v>
      </c>
      <c r="D18" s="141">
        <f t="shared" si="6"/>
        <v>0</v>
      </c>
      <c r="E18" s="141">
        <f t="shared" si="7"/>
        <v>227933</v>
      </c>
      <c r="F18" s="141">
        <f t="shared" si="8"/>
        <v>227933</v>
      </c>
      <c r="G18" s="141">
        <f t="shared" si="9"/>
        <v>0</v>
      </c>
      <c r="H18" s="141">
        <f t="shared" si="10"/>
        <v>0</v>
      </c>
      <c r="I18" s="141">
        <f t="shared" si="11"/>
        <v>0</v>
      </c>
      <c r="J18" s="143" t="s">
        <v>369</v>
      </c>
      <c r="K18" s="143" t="s">
        <v>379</v>
      </c>
      <c r="L18" s="141">
        <v>0</v>
      </c>
      <c r="M18" s="141">
        <v>227933</v>
      </c>
      <c r="N18" s="141">
        <f t="shared" si="12"/>
        <v>227933</v>
      </c>
      <c r="O18" s="141">
        <v>0</v>
      </c>
      <c r="P18" s="141">
        <v>0</v>
      </c>
      <c r="Q18" s="141">
        <f t="shared" si="13"/>
        <v>0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115</v>
      </c>
      <c r="B19" s="140" t="s">
        <v>337</v>
      </c>
      <c r="C19" s="142" t="s">
        <v>354</v>
      </c>
      <c r="D19" s="141">
        <f t="shared" si="6"/>
        <v>0</v>
      </c>
      <c r="E19" s="141">
        <f t="shared" si="7"/>
        <v>0</v>
      </c>
      <c r="F19" s="141">
        <f t="shared" si="8"/>
        <v>0</v>
      </c>
      <c r="G19" s="141">
        <f t="shared" si="9"/>
        <v>0</v>
      </c>
      <c r="H19" s="141">
        <f t="shared" si="10"/>
        <v>0</v>
      </c>
      <c r="I19" s="141">
        <f t="shared" si="11"/>
        <v>0</v>
      </c>
      <c r="J19" s="143"/>
      <c r="K19" s="143"/>
      <c r="L19" s="141">
        <v>0</v>
      </c>
      <c r="M19" s="141">
        <v>0</v>
      </c>
      <c r="N19" s="141">
        <f t="shared" si="12"/>
        <v>0</v>
      </c>
      <c r="O19" s="141">
        <v>0</v>
      </c>
      <c r="P19" s="141">
        <v>0</v>
      </c>
      <c r="Q19" s="141">
        <f t="shared" si="13"/>
        <v>0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115</v>
      </c>
      <c r="B20" s="140" t="s">
        <v>338</v>
      </c>
      <c r="C20" s="142" t="s">
        <v>355</v>
      </c>
      <c r="D20" s="141">
        <f t="shared" si="6"/>
        <v>0</v>
      </c>
      <c r="E20" s="141">
        <f t="shared" si="7"/>
        <v>12641</v>
      </c>
      <c r="F20" s="141">
        <f t="shared" si="8"/>
        <v>12641</v>
      </c>
      <c r="G20" s="141">
        <f t="shared" si="9"/>
        <v>0</v>
      </c>
      <c r="H20" s="141">
        <f t="shared" si="10"/>
        <v>10597</v>
      </c>
      <c r="I20" s="141">
        <f t="shared" si="11"/>
        <v>10597</v>
      </c>
      <c r="J20" s="143" t="s">
        <v>338</v>
      </c>
      <c r="K20" s="143" t="s">
        <v>380</v>
      </c>
      <c r="L20" s="141">
        <v>0</v>
      </c>
      <c r="M20" s="141">
        <v>12641</v>
      </c>
      <c r="N20" s="141">
        <f t="shared" si="12"/>
        <v>12641</v>
      </c>
      <c r="O20" s="141">
        <v>0</v>
      </c>
      <c r="P20" s="141">
        <v>10597</v>
      </c>
      <c r="Q20" s="141">
        <f t="shared" si="13"/>
        <v>10597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115</v>
      </c>
      <c r="B21" s="140" t="s">
        <v>339</v>
      </c>
      <c r="C21" s="142" t="s">
        <v>356</v>
      </c>
      <c r="D21" s="141">
        <f t="shared" si="6"/>
        <v>0</v>
      </c>
      <c r="E21" s="141">
        <f t="shared" si="7"/>
        <v>0</v>
      </c>
      <c r="F21" s="141">
        <f t="shared" si="8"/>
        <v>0</v>
      </c>
      <c r="G21" s="141">
        <f t="shared" si="9"/>
        <v>0</v>
      </c>
      <c r="H21" s="141">
        <f t="shared" si="10"/>
        <v>0</v>
      </c>
      <c r="I21" s="141">
        <f t="shared" si="11"/>
        <v>0</v>
      </c>
      <c r="J21" s="143"/>
      <c r="K21" s="143"/>
      <c r="L21" s="141">
        <v>0</v>
      </c>
      <c r="M21" s="141">
        <v>0</v>
      </c>
      <c r="N21" s="141">
        <f t="shared" si="12"/>
        <v>0</v>
      </c>
      <c r="O21" s="141">
        <v>0</v>
      </c>
      <c r="P21" s="141">
        <v>0</v>
      </c>
      <c r="Q21" s="141">
        <f t="shared" si="13"/>
        <v>0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115</v>
      </c>
      <c r="B22" s="140" t="s">
        <v>340</v>
      </c>
      <c r="C22" s="142" t="s">
        <v>357</v>
      </c>
      <c r="D22" s="141">
        <f t="shared" si="6"/>
        <v>0</v>
      </c>
      <c r="E22" s="141">
        <f t="shared" si="7"/>
        <v>49625</v>
      </c>
      <c r="F22" s="141">
        <f t="shared" si="8"/>
        <v>49625</v>
      </c>
      <c r="G22" s="141">
        <f t="shared" si="9"/>
        <v>7663</v>
      </c>
      <c r="H22" s="141">
        <f t="shared" si="10"/>
        <v>23974</v>
      </c>
      <c r="I22" s="141">
        <f t="shared" si="11"/>
        <v>31637</v>
      </c>
      <c r="J22" s="143" t="s">
        <v>367</v>
      </c>
      <c r="K22" s="143" t="s">
        <v>381</v>
      </c>
      <c r="L22" s="141">
        <v>0</v>
      </c>
      <c r="M22" s="141">
        <v>49625</v>
      </c>
      <c r="N22" s="141">
        <f t="shared" si="12"/>
        <v>49625</v>
      </c>
      <c r="O22" s="141">
        <v>7663</v>
      </c>
      <c r="P22" s="141">
        <v>23974</v>
      </c>
      <c r="Q22" s="141">
        <f t="shared" si="13"/>
        <v>31637</v>
      </c>
      <c r="R22" s="143"/>
      <c r="S22" s="143"/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115</v>
      </c>
      <c r="B23" s="140" t="s">
        <v>341</v>
      </c>
      <c r="C23" s="142" t="s">
        <v>358</v>
      </c>
      <c r="D23" s="141">
        <f t="shared" si="6"/>
        <v>0</v>
      </c>
      <c r="E23" s="141">
        <f t="shared" si="7"/>
        <v>91912</v>
      </c>
      <c r="F23" s="141">
        <f t="shared" si="8"/>
        <v>91912</v>
      </c>
      <c r="G23" s="141">
        <f t="shared" si="9"/>
        <v>0</v>
      </c>
      <c r="H23" s="141">
        <f t="shared" si="10"/>
        <v>49447</v>
      </c>
      <c r="I23" s="141">
        <f t="shared" si="11"/>
        <v>49447</v>
      </c>
      <c r="J23" s="143" t="s">
        <v>341</v>
      </c>
      <c r="K23" s="143" t="s">
        <v>375</v>
      </c>
      <c r="L23" s="141">
        <v>0</v>
      </c>
      <c r="M23" s="141">
        <v>91912</v>
      </c>
      <c r="N23" s="141">
        <f t="shared" si="12"/>
        <v>91912</v>
      </c>
      <c r="O23" s="141">
        <v>0</v>
      </c>
      <c r="P23" s="141">
        <v>49447</v>
      </c>
      <c r="Q23" s="141">
        <f t="shared" si="13"/>
        <v>49447</v>
      </c>
      <c r="R23" s="143"/>
      <c r="S23" s="143"/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115</v>
      </c>
      <c r="B24" s="140" t="s">
        <v>342</v>
      </c>
      <c r="C24" s="142" t="s">
        <v>359</v>
      </c>
      <c r="D24" s="141">
        <f t="shared" si="6"/>
        <v>0</v>
      </c>
      <c r="E24" s="141">
        <f t="shared" si="7"/>
        <v>87574</v>
      </c>
      <c r="F24" s="141">
        <f t="shared" si="8"/>
        <v>87574</v>
      </c>
      <c r="G24" s="141">
        <f t="shared" si="9"/>
        <v>15205</v>
      </c>
      <c r="H24" s="141">
        <f t="shared" si="10"/>
        <v>44591</v>
      </c>
      <c r="I24" s="141">
        <f t="shared" si="11"/>
        <v>59796</v>
      </c>
      <c r="J24" s="143" t="s">
        <v>367</v>
      </c>
      <c r="K24" s="143"/>
      <c r="L24" s="141">
        <v>0</v>
      </c>
      <c r="M24" s="141">
        <v>87574</v>
      </c>
      <c r="N24" s="141">
        <f t="shared" si="12"/>
        <v>87574</v>
      </c>
      <c r="O24" s="141">
        <v>15205</v>
      </c>
      <c r="P24" s="141">
        <v>44591</v>
      </c>
      <c r="Q24" s="141">
        <f t="shared" si="13"/>
        <v>59796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383</v>
      </c>
      <c r="B7" s="140" t="s">
        <v>385</v>
      </c>
      <c r="C7" s="139" t="s">
        <v>384</v>
      </c>
      <c r="D7" s="141">
        <f>SUM(D8:D15)</f>
        <v>2120790</v>
      </c>
      <c r="E7" s="141">
        <f>SUM(E8:E15)</f>
        <v>751924</v>
      </c>
      <c r="F7" s="144"/>
      <c r="G7" s="143" t="s">
        <v>382</v>
      </c>
      <c r="H7" s="141">
        <f>SUM(H8:H15)</f>
        <v>1007737</v>
      </c>
      <c r="I7" s="141">
        <f>SUM(I8:I15)</f>
        <v>454243</v>
      </c>
      <c r="J7" s="144"/>
      <c r="K7" s="143" t="s">
        <v>382</v>
      </c>
      <c r="L7" s="141">
        <f>SUM(L8:L15)</f>
        <v>799393</v>
      </c>
      <c r="M7" s="141">
        <f>SUM(M8:M15)</f>
        <v>159414</v>
      </c>
      <c r="N7" s="144"/>
      <c r="O7" s="143" t="s">
        <v>382</v>
      </c>
      <c r="P7" s="141">
        <f>SUM(P8:P15)</f>
        <v>185845</v>
      </c>
      <c r="Q7" s="141">
        <f>SUM(Q8:Q15)</f>
        <v>31637</v>
      </c>
      <c r="R7" s="144"/>
      <c r="S7" s="143" t="s">
        <v>382</v>
      </c>
      <c r="T7" s="141">
        <f>SUM(T8:T15)</f>
        <v>91912</v>
      </c>
      <c r="U7" s="141">
        <f>SUM(U8:U15)</f>
        <v>49447</v>
      </c>
      <c r="V7" s="144"/>
      <c r="W7" s="143" t="s">
        <v>382</v>
      </c>
      <c r="X7" s="141">
        <f>SUM(X8:X15)</f>
        <v>35903</v>
      </c>
      <c r="Y7" s="141">
        <f>SUM(Y8:Y15)</f>
        <v>57183</v>
      </c>
      <c r="Z7" s="144"/>
      <c r="AA7" s="143" t="s">
        <v>382</v>
      </c>
      <c r="AB7" s="141">
        <f>SUM(AB8:AB15)</f>
        <v>0</v>
      </c>
      <c r="AC7" s="141">
        <f>SUM(AC8:AC15)</f>
        <v>0</v>
      </c>
      <c r="AD7" s="144"/>
      <c r="AE7" s="143" t="s">
        <v>382</v>
      </c>
      <c r="AF7" s="141">
        <f>SUM(AF8:AF15)</f>
        <v>0</v>
      </c>
      <c r="AG7" s="141">
        <f>SUM(AG8:AG15)</f>
        <v>0</v>
      </c>
      <c r="AH7" s="144"/>
      <c r="AI7" s="143" t="s">
        <v>382</v>
      </c>
      <c r="AJ7" s="141">
        <f>SUM(AJ8:AJ15)</f>
        <v>0</v>
      </c>
      <c r="AK7" s="141">
        <f>SUM(AK8:AK15)</f>
        <v>0</v>
      </c>
      <c r="AL7" s="144"/>
      <c r="AM7" s="143" t="s">
        <v>382</v>
      </c>
      <c r="AN7" s="141">
        <f>SUM(AN8:AN15)</f>
        <v>0</v>
      </c>
      <c r="AO7" s="141">
        <f>SUM(AO8:AO15)</f>
        <v>0</v>
      </c>
      <c r="AP7" s="144"/>
      <c r="AQ7" s="143" t="s">
        <v>382</v>
      </c>
      <c r="AR7" s="141">
        <f>SUM(AR8:AR15)</f>
        <v>0</v>
      </c>
      <c r="AS7" s="141">
        <f>SUM(AS8:AS15)</f>
        <v>0</v>
      </c>
      <c r="AT7" s="144"/>
      <c r="AU7" s="143" t="s">
        <v>382</v>
      </c>
      <c r="AV7" s="141">
        <f>SUM(AV8:AV15)</f>
        <v>0</v>
      </c>
      <c r="AW7" s="141">
        <f>SUM(AW8:AW15)</f>
        <v>0</v>
      </c>
      <c r="AX7" s="144"/>
      <c r="AY7" s="143" t="s">
        <v>382</v>
      </c>
      <c r="AZ7" s="141">
        <f>SUM(AZ8:AZ15)</f>
        <v>0</v>
      </c>
      <c r="BA7" s="141">
        <f>SUM(BA8:BA15)</f>
        <v>0</v>
      </c>
      <c r="BB7" s="144"/>
      <c r="BC7" s="143" t="s">
        <v>382</v>
      </c>
      <c r="BD7" s="141">
        <f>SUM(BD8:BD15)</f>
        <v>0</v>
      </c>
      <c r="BE7" s="141">
        <f>SUM(BE8:BE15)</f>
        <v>0</v>
      </c>
      <c r="BF7" s="144"/>
      <c r="BG7" s="143" t="s">
        <v>382</v>
      </c>
      <c r="BH7" s="141">
        <f>SUM(BH8:BH15)</f>
        <v>0</v>
      </c>
      <c r="BI7" s="141">
        <f>SUM(BI8:BI15)</f>
        <v>0</v>
      </c>
      <c r="BJ7" s="144"/>
      <c r="BK7" s="143" t="s">
        <v>382</v>
      </c>
      <c r="BL7" s="141">
        <f>SUM(BL8:BL15)</f>
        <v>0</v>
      </c>
      <c r="BM7" s="141">
        <f>SUM(BM8:BM15)</f>
        <v>0</v>
      </c>
      <c r="BN7" s="144"/>
      <c r="BO7" s="143" t="s">
        <v>382</v>
      </c>
      <c r="BP7" s="141">
        <f>SUM(BP8:BP15)</f>
        <v>0</v>
      </c>
      <c r="BQ7" s="141">
        <f>SUM(BQ8:BQ15)</f>
        <v>0</v>
      </c>
      <c r="BR7" s="144"/>
      <c r="BS7" s="143" t="s">
        <v>382</v>
      </c>
      <c r="BT7" s="141">
        <f>SUM(BT8:BT15)</f>
        <v>0</v>
      </c>
      <c r="BU7" s="141">
        <f>SUM(BU8:BU15)</f>
        <v>0</v>
      </c>
      <c r="BV7" s="144"/>
      <c r="BW7" s="143" t="s">
        <v>382</v>
      </c>
      <c r="BX7" s="141">
        <f>SUM(BX8:BX15)</f>
        <v>0</v>
      </c>
      <c r="BY7" s="141">
        <f>SUM(BY8:BY15)</f>
        <v>0</v>
      </c>
      <c r="BZ7" s="144"/>
      <c r="CA7" s="143" t="s">
        <v>382</v>
      </c>
      <c r="CB7" s="141">
        <f>SUM(CB8:CB15)</f>
        <v>0</v>
      </c>
      <c r="CC7" s="141">
        <f>SUM(CC8:CC15)</f>
        <v>0</v>
      </c>
      <c r="CD7" s="144"/>
      <c r="CE7" s="143" t="s">
        <v>382</v>
      </c>
      <c r="CF7" s="141">
        <f>SUM(CF8:CF15)</f>
        <v>0</v>
      </c>
      <c r="CG7" s="141">
        <f>SUM(CG8:CG15)</f>
        <v>0</v>
      </c>
      <c r="CH7" s="144"/>
      <c r="CI7" s="143" t="s">
        <v>382</v>
      </c>
      <c r="CJ7" s="141">
        <f>SUM(CJ8:CJ15)</f>
        <v>0</v>
      </c>
      <c r="CK7" s="141">
        <f>SUM(CK8:CK15)</f>
        <v>0</v>
      </c>
      <c r="CL7" s="144"/>
      <c r="CM7" s="143" t="s">
        <v>382</v>
      </c>
      <c r="CN7" s="141">
        <f>SUM(CN8:CN15)</f>
        <v>0</v>
      </c>
      <c r="CO7" s="141">
        <f>SUM(CO8:CO15)</f>
        <v>0</v>
      </c>
      <c r="CP7" s="144"/>
      <c r="CQ7" s="143" t="s">
        <v>382</v>
      </c>
      <c r="CR7" s="141">
        <f>SUM(CR8:CR15)</f>
        <v>0</v>
      </c>
      <c r="CS7" s="141">
        <f>SUM(CS8:CS15)</f>
        <v>0</v>
      </c>
      <c r="CT7" s="144"/>
      <c r="CU7" s="143" t="s">
        <v>382</v>
      </c>
      <c r="CV7" s="141">
        <f>SUM(CV8:CV15)</f>
        <v>0</v>
      </c>
      <c r="CW7" s="141">
        <f>SUM(CW8:CW15)</f>
        <v>0</v>
      </c>
      <c r="CX7" s="144"/>
      <c r="CY7" s="143" t="s">
        <v>382</v>
      </c>
      <c r="CZ7" s="141">
        <f>SUM(CZ8:CZ15)</f>
        <v>0</v>
      </c>
      <c r="DA7" s="141">
        <f>SUM(DA8:DA15)</f>
        <v>0</v>
      </c>
      <c r="DB7" s="144"/>
      <c r="DC7" s="143" t="s">
        <v>382</v>
      </c>
      <c r="DD7" s="141">
        <f>SUM(DD8:DD15)</f>
        <v>0</v>
      </c>
      <c r="DE7" s="141">
        <f>SUM(DE8:DE15)</f>
        <v>0</v>
      </c>
      <c r="DF7" s="144"/>
      <c r="DG7" s="143" t="s">
        <v>382</v>
      </c>
      <c r="DH7" s="141">
        <f>SUM(DH8:DH15)</f>
        <v>0</v>
      </c>
      <c r="DI7" s="141">
        <f>SUM(DI8:DI15)</f>
        <v>0</v>
      </c>
      <c r="DJ7" s="144"/>
      <c r="DK7" s="143" t="s">
        <v>382</v>
      </c>
      <c r="DL7" s="141">
        <f>SUM(DL8:DL15)</f>
        <v>0</v>
      </c>
      <c r="DM7" s="141">
        <f>SUM(DM8:DM15)</f>
        <v>0</v>
      </c>
      <c r="DN7" s="144"/>
      <c r="DO7" s="143" t="s">
        <v>382</v>
      </c>
      <c r="DP7" s="141">
        <f>SUM(DP8:DP15)</f>
        <v>0</v>
      </c>
      <c r="DQ7" s="141">
        <f>SUM(DQ8:DQ15)</f>
        <v>0</v>
      </c>
      <c r="DR7" s="144"/>
      <c r="DS7" s="143" t="s">
        <v>382</v>
      </c>
      <c r="DT7" s="141">
        <f>SUM(DT8:DT15)</f>
        <v>0</v>
      </c>
      <c r="DU7" s="141">
        <f>SUM(DU8:DU15)</f>
        <v>0</v>
      </c>
    </row>
    <row r="8" spans="1:125" ht="12" customHeight="1">
      <c r="A8" s="142" t="s">
        <v>115</v>
      </c>
      <c r="B8" s="140" t="s">
        <v>362</v>
      </c>
      <c r="C8" s="142" t="s">
        <v>370</v>
      </c>
      <c r="D8" s="141">
        <f>SUM(H8,L8,P8,T8,X8,AB8,AF8,AJ8,AN8,AR8,AV8,AZ8,BD8,BH8,BL8,BP8,BT8,BX8,CB8,CF8,CJ8,CN8,CR8,CV8,CZ8,DD8,DH8,DL8,DP8,DT8)</f>
        <v>0</v>
      </c>
      <c r="E8" s="141">
        <f>SUM(I8,M8,Q8,U8,Y8,AC8,AG8,AK8,AO8,AS8,AW8,BA8,BE8,BI8,BM8,BQ8,BU8,BY8,CC8,CG8,CK8,CO8,CS8,CW8,DA8,DE8,DI8,DM8,DQ8,DU8)</f>
        <v>0</v>
      </c>
      <c r="F8" s="145"/>
      <c r="G8" s="143"/>
      <c r="H8" s="141">
        <v>0</v>
      </c>
      <c r="I8" s="141">
        <v>0</v>
      </c>
      <c r="J8" s="145"/>
      <c r="K8" s="143"/>
      <c r="L8" s="141">
        <v>0</v>
      </c>
      <c r="M8" s="141">
        <v>0</v>
      </c>
      <c r="N8" s="145"/>
      <c r="O8" s="143"/>
      <c r="P8" s="141">
        <v>0</v>
      </c>
      <c r="Q8" s="141">
        <v>0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115</v>
      </c>
      <c r="B9" s="140" t="s">
        <v>363</v>
      </c>
      <c r="C9" s="142" t="s">
        <v>371</v>
      </c>
      <c r="D9" s="141">
        <f aca="true" t="shared" si="0" ref="D9:D15">SUM(H9,L9,P9,T9,X9,AB9,AF9,AJ9,AN9,AR9,AV9,AZ9,BD9,BH9,BL9,BP9,BT9,BX9,CB9,CF9,CJ9,CN9,CR9,CV9,CZ9,DD9,DH9,DL9,DP9,DT9)</f>
        <v>0</v>
      </c>
      <c r="E9" s="141">
        <f aca="true" t="shared" si="1" ref="E9:E15">SUM(I9,M9,Q9,U9,Y9,AC9,AG9,AK9,AO9,AS9,AW9,BA9,BE9,BI9,BM9,BQ9,BU9,BY9,CC9,CG9,CK9,CO9,CS9,CW9,DA9,DE9,DI9,DM9,DQ9,DU9)</f>
        <v>90000</v>
      </c>
      <c r="F9" s="145">
        <v>37205</v>
      </c>
      <c r="G9" s="143" t="s">
        <v>347</v>
      </c>
      <c r="H9" s="141">
        <v>0</v>
      </c>
      <c r="I9" s="141">
        <v>66173</v>
      </c>
      <c r="J9" s="145">
        <v>37208</v>
      </c>
      <c r="K9" s="143" t="s">
        <v>350</v>
      </c>
      <c r="L9" s="141">
        <v>0</v>
      </c>
      <c r="M9" s="141">
        <v>23827</v>
      </c>
      <c r="N9" s="145"/>
      <c r="O9" s="143"/>
      <c r="P9" s="141">
        <v>0</v>
      </c>
      <c r="Q9" s="141">
        <v>0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115</v>
      </c>
      <c r="B10" s="140" t="s">
        <v>364</v>
      </c>
      <c r="C10" s="142" t="s">
        <v>372</v>
      </c>
      <c r="D10" s="141">
        <f t="shared" si="0"/>
        <v>0</v>
      </c>
      <c r="E10" s="141">
        <f t="shared" si="1"/>
        <v>111937</v>
      </c>
      <c r="F10" s="145">
        <v>37206</v>
      </c>
      <c r="G10" s="143" t="s">
        <v>348</v>
      </c>
      <c r="H10" s="141">
        <v>0</v>
      </c>
      <c r="I10" s="141">
        <v>60088</v>
      </c>
      <c r="J10" s="145">
        <v>37207</v>
      </c>
      <c r="K10" s="143" t="s">
        <v>349</v>
      </c>
      <c r="L10" s="141">
        <v>0</v>
      </c>
      <c r="M10" s="141">
        <v>51849</v>
      </c>
      <c r="N10" s="145"/>
      <c r="O10" s="143"/>
      <c r="P10" s="141">
        <v>0</v>
      </c>
      <c r="Q10" s="141">
        <v>0</v>
      </c>
      <c r="R10" s="145"/>
      <c r="S10" s="143"/>
      <c r="T10" s="141">
        <v>0</v>
      </c>
      <c r="U10" s="141">
        <v>0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115</v>
      </c>
      <c r="B11" s="140" t="s">
        <v>365</v>
      </c>
      <c r="C11" s="142" t="s">
        <v>373</v>
      </c>
      <c r="D11" s="141">
        <f t="shared" si="0"/>
        <v>439512</v>
      </c>
      <c r="E11" s="141">
        <f t="shared" si="1"/>
        <v>0</v>
      </c>
      <c r="F11" s="145">
        <v>37205</v>
      </c>
      <c r="G11" s="143" t="s">
        <v>347</v>
      </c>
      <c r="H11" s="141">
        <v>57434</v>
      </c>
      <c r="I11" s="141">
        <v>0</v>
      </c>
      <c r="J11" s="145">
        <v>37208</v>
      </c>
      <c r="K11" s="143" t="s">
        <v>350</v>
      </c>
      <c r="L11" s="141">
        <v>382078</v>
      </c>
      <c r="M11" s="141">
        <v>0</v>
      </c>
      <c r="N11" s="145"/>
      <c r="O11" s="143"/>
      <c r="P11" s="141">
        <v>0</v>
      </c>
      <c r="Q11" s="141">
        <v>0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115</v>
      </c>
      <c r="B12" s="140" t="s">
        <v>366</v>
      </c>
      <c r="C12" s="142" t="s">
        <v>374</v>
      </c>
      <c r="D12" s="141">
        <f t="shared" si="0"/>
        <v>195218</v>
      </c>
      <c r="E12" s="141">
        <f t="shared" si="1"/>
        <v>0</v>
      </c>
      <c r="F12" s="145">
        <v>37322</v>
      </c>
      <c r="G12" s="143" t="s">
        <v>351</v>
      </c>
      <c r="H12" s="141">
        <v>97581</v>
      </c>
      <c r="I12" s="141">
        <v>0</v>
      </c>
      <c r="J12" s="145">
        <v>37324</v>
      </c>
      <c r="K12" s="143" t="s">
        <v>352</v>
      </c>
      <c r="L12" s="141">
        <v>97637</v>
      </c>
      <c r="M12" s="141">
        <v>0</v>
      </c>
      <c r="N12" s="145"/>
      <c r="O12" s="143"/>
      <c r="P12" s="141">
        <v>0</v>
      </c>
      <c r="Q12" s="141">
        <v>0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115</v>
      </c>
      <c r="B13" s="140" t="s">
        <v>367</v>
      </c>
      <c r="C13" s="142" t="s">
        <v>375</v>
      </c>
      <c r="D13" s="141">
        <f t="shared" si="0"/>
        <v>773502</v>
      </c>
      <c r="E13" s="141">
        <f t="shared" si="1"/>
        <v>441814</v>
      </c>
      <c r="F13" s="145">
        <v>37202</v>
      </c>
      <c r="G13" s="143" t="s">
        <v>344</v>
      </c>
      <c r="H13" s="141">
        <v>499609</v>
      </c>
      <c r="I13" s="141">
        <v>230406</v>
      </c>
      <c r="J13" s="145">
        <v>37204</v>
      </c>
      <c r="K13" s="143" t="s">
        <v>346</v>
      </c>
      <c r="L13" s="141">
        <v>96453</v>
      </c>
      <c r="M13" s="141">
        <v>73141</v>
      </c>
      <c r="N13" s="145">
        <v>37403</v>
      </c>
      <c r="O13" s="143" t="s">
        <v>357</v>
      </c>
      <c r="P13" s="141">
        <v>49625</v>
      </c>
      <c r="Q13" s="141">
        <v>31637</v>
      </c>
      <c r="R13" s="145">
        <v>37404</v>
      </c>
      <c r="S13" s="143" t="s">
        <v>358</v>
      </c>
      <c r="T13" s="141">
        <v>91912</v>
      </c>
      <c r="U13" s="141">
        <v>49447</v>
      </c>
      <c r="V13" s="145">
        <v>37406</v>
      </c>
      <c r="W13" s="143" t="s">
        <v>359</v>
      </c>
      <c r="X13" s="141">
        <v>35903</v>
      </c>
      <c r="Y13" s="141">
        <v>57183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115</v>
      </c>
      <c r="B14" s="140" t="s">
        <v>368</v>
      </c>
      <c r="C14" s="142" t="s">
        <v>376</v>
      </c>
      <c r="D14" s="141">
        <f t="shared" si="0"/>
        <v>47708</v>
      </c>
      <c r="E14" s="141">
        <f t="shared" si="1"/>
        <v>108173</v>
      </c>
      <c r="F14" s="145">
        <v>37203</v>
      </c>
      <c r="G14" s="143" t="s">
        <v>345</v>
      </c>
      <c r="H14" s="141">
        <v>35067</v>
      </c>
      <c r="I14" s="141">
        <v>97576</v>
      </c>
      <c r="J14" s="145">
        <v>37386</v>
      </c>
      <c r="K14" s="143" t="s">
        <v>355</v>
      </c>
      <c r="L14" s="141">
        <v>12641</v>
      </c>
      <c r="M14" s="141">
        <v>10597</v>
      </c>
      <c r="N14" s="145"/>
      <c r="O14" s="143"/>
      <c r="P14" s="141">
        <v>0</v>
      </c>
      <c r="Q14" s="141">
        <v>0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115</v>
      </c>
      <c r="B15" s="140" t="s">
        <v>369</v>
      </c>
      <c r="C15" s="142" t="s">
        <v>377</v>
      </c>
      <c r="D15" s="141">
        <f t="shared" si="0"/>
        <v>664850</v>
      </c>
      <c r="E15" s="141">
        <f t="shared" si="1"/>
        <v>0</v>
      </c>
      <c r="F15" s="145">
        <v>37206</v>
      </c>
      <c r="G15" s="143" t="s">
        <v>348</v>
      </c>
      <c r="H15" s="141">
        <v>318046</v>
      </c>
      <c r="I15" s="141">
        <v>0</v>
      </c>
      <c r="J15" s="145">
        <v>37207</v>
      </c>
      <c r="K15" s="143" t="s">
        <v>349</v>
      </c>
      <c r="L15" s="141">
        <v>210584</v>
      </c>
      <c r="M15" s="141">
        <v>0</v>
      </c>
      <c r="N15" s="145">
        <v>37341</v>
      </c>
      <c r="O15" s="143" t="s">
        <v>353</v>
      </c>
      <c r="P15" s="141">
        <v>136220</v>
      </c>
      <c r="Q15" s="141">
        <v>0</v>
      </c>
      <c r="R15" s="145"/>
      <c r="S15" s="143"/>
      <c r="T15" s="141">
        <v>0</v>
      </c>
      <c r="U15" s="141">
        <v>0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388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37</v>
      </c>
      <c r="M2" s="12" t="str">
        <f>IF(L2&lt;&gt;"",VLOOKUP(L2,$AK$6:$AL$52,2,FALSE),"-")</f>
        <v>香川県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15430</v>
      </c>
      <c r="F7" s="27">
        <f aca="true" t="shared" si="1" ref="F7:F12">AF14</f>
        <v>854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0</v>
      </c>
      <c r="M7" s="27">
        <f aca="true" t="shared" si="3" ref="M7:M12">AF42</f>
        <v>3344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15430</v>
      </c>
      <c r="AG7" s="137"/>
      <c r="AH7" s="11" t="str">
        <f>'廃棄物事業経費（市町村）'!B7</f>
        <v>37000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0</v>
      </c>
      <c r="F8" s="27">
        <f t="shared" si="1"/>
        <v>0</v>
      </c>
      <c r="H8" s="188"/>
      <c r="I8" s="188"/>
      <c r="J8" s="182" t="s">
        <v>42</v>
      </c>
      <c r="K8" s="184"/>
      <c r="L8" s="27">
        <f t="shared" si="2"/>
        <v>157543</v>
      </c>
      <c r="M8" s="27">
        <f t="shared" si="3"/>
        <v>204084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0</v>
      </c>
      <c r="AG8" s="137"/>
      <c r="AH8" s="11" t="str">
        <f>'廃棄物事業経費（市町村）'!B8</f>
        <v>37201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97600</v>
      </c>
      <c r="F9" s="27">
        <f t="shared" si="1"/>
        <v>4800</v>
      </c>
      <c r="H9" s="188"/>
      <c r="I9" s="188"/>
      <c r="J9" s="200" t="s">
        <v>44</v>
      </c>
      <c r="K9" s="202"/>
      <c r="L9" s="27">
        <f t="shared" si="2"/>
        <v>10526</v>
      </c>
      <c r="M9" s="27">
        <f t="shared" si="3"/>
        <v>23151</v>
      </c>
      <c r="AC9" s="25" t="s">
        <v>43</v>
      </c>
      <c r="AD9" s="138" t="s">
        <v>62</v>
      </c>
      <c r="AE9" s="137" t="s">
        <v>65</v>
      </c>
      <c r="AF9" s="133">
        <f ca="1" t="shared" si="4"/>
        <v>97600</v>
      </c>
      <c r="AG9" s="137"/>
      <c r="AH9" s="11" t="str">
        <f>'廃棄物事業経費（市町村）'!B9</f>
        <v>37202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2536373</v>
      </c>
      <c r="F10" s="27">
        <f t="shared" si="1"/>
        <v>935348</v>
      </c>
      <c r="H10" s="188"/>
      <c r="I10" s="189"/>
      <c r="J10" s="200" t="s">
        <v>46</v>
      </c>
      <c r="K10" s="202"/>
      <c r="L10" s="27">
        <f t="shared" si="2"/>
        <v>15207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2536373</v>
      </c>
      <c r="AG10" s="137"/>
      <c r="AH10" s="11" t="str">
        <f>'廃棄物事業経費（市町村）'!B10</f>
        <v>37203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2120790</v>
      </c>
      <c r="F11" s="27">
        <f t="shared" si="1"/>
        <v>751924</v>
      </c>
      <c r="H11" s="188"/>
      <c r="I11" s="191" t="s">
        <v>47</v>
      </c>
      <c r="J11" s="191"/>
      <c r="K11" s="191"/>
      <c r="L11" s="27">
        <f t="shared" si="2"/>
        <v>105443</v>
      </c>
      <c r="M11" s="27">
        <f t="shared" si="3"/>
        <v>5250</v>
      </c>
      <c r="AC11" s="25" t="s">
        <v>303</v>
      </c>
      <c r="AD11" s="138" t="s">
        <v>62</v>
      </c>
      <c r="AE11" s="137" t="s">
        <v>67</v>
      </c>
      <c r="AF11" s="133">
        <f ca="1" t="shared" si="4"/>
        <v>2120790</v>
      </c>
      <c r="AG11" s="137"/>
      <c r="AH11" s="11" t="str">
        <f>'廃棄物事業経費（市町村）'!B11</f>
        <v>37204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667363</v>
      </c>
      <c r="F12" s="27">
        <f t="shared" si="1"/>
        <v>254770</v>
      </c>
      <c r="H12" s="188"/>
      <c r="I12" s="191" t="s">
        <v>48</v>
      </c>
      <c r="J12" s="191"/>
      <c r="K12" s="191"/>
      <c r="L12" s="27">
        <f t="shared" si="2"/>
        <v>53682</v>
      </c>
      <c r="M12" s="27">
        <f t="shared" si="3"/>
        <v>110917</v>
      </c>
      <c r="AC12" s="25" t="s">
        <v>46</v>
      </c>
      <c r="AD12" s="138" t="s">
        <v>62</v>
      </c>
      <c r="AE12" s="137" t="s">
        <v>68</v>
      </c>
      <c r="AF12" s="133">
        <f ca="1" t="shared" si="4"/>
        <v>667363</v>
      </c>
      <c r="AG12" s="137"/>
      <c r="AH12" s="11" t="str">
        <f>'廃棄物事業経費（市町村）'!B12</f>
        <v>37205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5437556</v>
      </c>
      <c r="F13" s="28">
        <f>SUM(F7:F12)</f>
        <v>1947696</v>
      </c>
      <c r="H13" s="188"/>
      <c r="I13" s="179" t="s">
        <v>32</v>
      </c>
      <c r="J13" s="194"/>
      <c r="K13" s="195"/>
      <c r="L13" s="29">
        <f>SUM(L7:L12)</f>
        <v>342401</v>
      </c>
      <c r="M13" s="29">
        <f>SUM(M7:M12)</f>
        <v>346746</v>
      </c>
      <c r="AC13" s="25" t="s">
        <v>51</v>
      </c>
      <c r="AD13" s="138" t="s">
        <v>62</v>
      </c>
      <c r="AE13" s="137" t="s">
        <v>69</v>
      </c>
      <c r="AF13" s="133">
        <f ca="1" t="shared" si="4"/>
        <v>9438025</v>
      </c>
      <c r="AG13" s="137"/>
      <c r="AH13" s="11" t="str">
        <f>'廃棄物事業経費（市町村）'!B13</f>
        <v>37206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3316766</v>
      </c>
      <c r="F14" s="32">
        <f>F13-F11</f>
        <v>1195772</v>
      </c>
      <c r="H14" s="189"/>
      <c r="I14" s="30"/>
      <c r="J14" s="34"/>
      <c r="K14" s="31" t="s">
        <v>50</v>
      </c>
      <c r="L14" s="33">
        <f>L13-L12</f>
        <v>288719</v>
      </c>
      <c r="M14" s="33">
        <f>M13-M12</f>
        <v>235829</v>
      </c>
      <c r="AC14" s="25" t="s">
        <v>37</v>
      </c>
      <c r="AD14" s="138" t="s">
        <v>62</v>
      </c>
      <c r="AE14" s="137" t="s">
        <v>70</v>
      </c>
      <c r="AF14" s="133">
        <f ca="1" t="shared" si="4"/>
        <v>854</v>
      </c>
      <c r="AG14" s="137"/>
      <c r="AH14" s="11" t="str">
        <f>'廃棄物事業経費（市町村）'!B14</f>
        <v>37207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9438025</v>
      </c>
      <c r="F15" s="27">
        <f>AF20</f>
        <v>2410496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1163182</v>
      </c>
      <c r="M15" s="27">
        <f>AF48</f>
        <v>348700</v>
      </c>
      <c r="AC15" s="25" t="s">
        <v>41</v>
      </c>
      <c r="AD15" s="138" t="s">
        <v>62</v>
      </c>
      <c r="AE15" s="137" t="s">
        <v>71</v>
      </c>
      <c r="AF15" s="133">
        <f ca="1" t="shared" si="4"/>
        <v>0</v>
      </c>
      <c r="AG15" s="137"/>
      <c r="AH15" s="11" t="str">
        <f>'廃棄物事業経費（市町村）'!B15</f>
        <v>37208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14875581</v>
      </c>
      <c r="F16" s="28">
        <f>SUM(F13,F15)</f>
        <v>4358192</v>
      </c>
      <c r="H16" s="204"/>
      <c r="I16" s="188"/>
      <c r="J16" s="188" t="s">
        <v>183</v>
      </c>
      <c r="K16" s="23" t="s">
        <v>132</v>
      </c>
      <c r="L16" s="27">
        <f>AF28</f>
        <v>2197845</v>
      </c>
      <c r="M16" s="27">
        <f aca="true" t="shared" si="5" ref="M16:M28">AF49</f>
        <v>429775</v>
      </c>
      <c r="AC16" s="25" t="s">
        <v>43</v>
      </c>
      <c r="AD16" s="138" t="s">
        <v>62</v>
      </c>
      <c r="AE16" s="137" t="s">
        <v>72</v>
      </c>
      <c r="AF16" s="133">
        <f ca="1" t="shared" si="4"/>
        <v>4800</v>
      </c>
      <c r="AG16" s="137"/>
      <c r="AH16" s="11" t="str">
        <f>'廃棄物事業経費（市町村）'!B16</f>
        <v>37322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12754791</v>
      </c>
      <c r="F17" s="32">
        <f>SUM(F14:F15)</f>
        <v>3606268</v>
      </c>
      <c r="H17" s="204"/>
      <c r="I17" s="188"/>
      <c r="J17" s="188"/>
      <c r="K17" s="23" t="s">
        <v>133</v>
      </c>
      <c r="L17" s="27">
        <f>AF29</f>
        <v>389650</v>
      </c>
      <c r="M17" s="27">
        <f t="shared" si="5"/>
        <v>119898</v>
      </c>
      <c r="AC17" s="25" t="s">
        <v>45</v>
      </c>
      <c r="AD17" s="138" t="s">
        <v>62</v>
      </c>
      <c r="AE17" s="137" t="s">
        <v>73</v>
      </c>
      <c r="AF17" s="133">
        <f ca="1" t="shared" si="4"/>
        <v>935348</v>
      </c>
      <c r="AG17" s="137"/>
      <c r="AH17" s="11" t="str">
        <f>'廃棄物事業経費（市町村）'!B17</f>
        <v>37324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70933</v>
      </c>
      <c r="M18" s="27">
        <f t="shared" si="5"/>
        <v>28088</v>
      </c>
      <c r="AC18" s="25" t="s">
        <v>303</v>
      </c>
      <c r="AD18" s="138" t="s">
        <v>62</v>
      </c>
      <c r="AE18" s="137" t="s">
        <v>74</v>
      </c>
      <c r="AF18" s="133">
        <f ca="1" t="shared" si="4"/>
        <v>751924</v>
      </c>
      <c r="AG18" s="137"/>
      <c r="AH18" s="11" t="str">
        <f>'廃棄物事業経費（市町村）'!B18</f>
        <v>37341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339048</v>
      </c>
      <c r="M19" s="27">
        <f t="shared" si="5"/>
        <v>247747</v>
      </c>
      <c r="AC19" s="25" t="s">
        <v>46</v>
      </c>
      <c r="AD19" s="138" t="s">
        <v>62</v>
      </c>
      <c r="AE19" s="137" t="s">
        <v>75</v>
      </c>
      <c r="AF19" s="133">
        <f ca="1" t="shared" si="4"/>
        <v>254770</v>
      </c>
      <c r="AG19" s="137"/>
      <c r="AH19" s="11" t="str">
        <f>'廃棄物事業経費（市町村）'!B19</f>
        <v>37364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2120790</v>
      </c>
      <c r="F20" s="39">
        <f>F11</f>
        <v>751924</v>
      </c>
      <c r="H20" s="204"/>
      <c r="I20" s="188"/>
      <c r="J20" s="200" t="s">
        <v>56</v>
      </c>
      <c r="K20" s="202"/>
      <c r="L20" s="27">
        <f t="shared" si="6"/>
        <v>1988831</v>
      </c>
      <c r="M20" s="27">
        <f t="shared" si="5"/>
        <v>759640</v>
      </c>
      <c r="AC20" s="25" t="s">
        <v>51</v>
      </c>
      <c r="AD20" s="138" t="s">
        <v>62</v>
      </c>
      <c r="AE20" s="137" t="s">
        <v>76</v>
      </c>
      <c r="AF20" s="133">
        <f ca="1" t="shared" si="4"/>
        <v>2410496</v>
      </c>
      <c r="AG20" s="137"/>
      <c r="AH20" s="11" t="str">
        <f>'廃棄物事業経費（市町村）'!B20</f>
        <v>37386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2353003</v>
      </c>
      <c r="F21" s="39">
        <f>M12+M27</f>
        <v>938555</v>
      </c>
      <c r="H21" s="204"/>
      <c r="I21" s="189"/>
      <c r="J21" s="200" t="s">
        <v>57</v>
      </c>
      <c r="K21" s="202"/>
      <c r="L21" s="27">
        <f t="shared" si="6"/>
        <v>128088</v>
      </c>
      <c r="M21" s="27">
        <f t="shared" si="5"/>
        <v>220832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37387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39608</v>
      </c>
      <c r="M22" s="27">
        <f t="shared" si="5"/>
        <v>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157543</v>
      </c>
      <c r="AH22" s="11" t="str">
        <f>'廃棄物事業経費（市町村）'!B22</f>
        <v>37403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2113173</v>
      </c>
      <c r="M23" s="27">
        <f t="shared" si="5"/>
        <v>274807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10526</v>
      </c>
      <c r="AH23" s="11" t="str">
        <f>'廃棄物事業経費（市町村）'!B23</f>
        <v>37404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2578708</v>
      </c>
      <c r="M24" s="27">
        <f t="shared" si="5"/>
        <v>335830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15207</v>
      </c>
      <c r="AH24" s="11" t="str">
        <f>'廃棄物事業経費（市町村）'!B24</f>
        <v>37406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526542</v>
      </c>
      <c r="M25" s="27">
        <f t="shared" si="5"/>
        <v>84703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105443</v>
      </c>
      <c r="AH25" s="11">
        <f>'廃棄物事業経費（市町村）'!B25</f>
        <v>0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338626</v>
      </c>
      <c r="M26" s="27">
        <f t="shared" si="5"/>
        <v>26838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53682</v>
      </c>
      <c r="AH26" s="11">
        <f>'廃棄物事業経費（市町村）'!B26</f>
        <v>0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2299321</v>
      </c>
      <c r="M27" s="27">
        <f t="shared" si="5"/>
        <v>827638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1163182</v>
      </c>
      <c r="AH27" s="11">
        <f>'廃棄物事業経費（市町村）'!B27</f>
        <v>0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0</v>
      </c>
      <c r="M28" s="27">
        <f t="shared" si="5"/>
        <v>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2197845</v>
      </c>
      <c r="AH28" s="11">
        <f>'廃棄物事業経費（市町村）'!B28</f>
        <v>0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14173555</v>
      </c>
      <c r="M29" s="29">
        <f>SUM(M15:M28)</f>
        <v>3704496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389650</v>
      </c>
      <c r="AH29" s="11">
        <f>'廃棄物事業経費（市町村）'!B29</f>
        <v>0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11874234</v>
      </c>
      <c r="M30" s="33">
        <f>M29-M27</f>
        <v>2876858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70933</v>
      </c>
      <c r="AH30" s="11">
        <f>'廃棄物事業経費（市町村）'!B30</f>
        <v>0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359625</v>
      </c>
      <c r="M31" s="27">
        <f>AF62</f>
        <v>306950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339048</v>
      </c>
      <c r="AH31" s="11">
        <f>'廃棄物事業経費（市町村）'!B31</f>
        <v>0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14875581</v>
      </c>
      <c r="M32" s="29">
        <f>SUM(M13,M29,M31)</f>
        <v>4358192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1988831</v>
      </c>
      <c r="AH32" s="11">
        <f>'廃棄物事業経費（市町村）'!B32</f>
        <v>0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12522578</v>
      </c>
      <c r="M33" s="33">
        <f>SUM(M14,M30,M31)</f>
        <v>3419637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128088</v>
      </c>
      <c r="AH33" s="11">
        <f>'廃棄物事業経費（市町村）'!B33</f>
        <v>0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39608</v>
      </c>
      <c r="AH34" s="11">
        <f>'廃棄物事業経費（市町村）'!B34</f>
        <v>0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2113173</v>
      </c>
      <c r="AH35" s="11">
        <f>'廃棄物事業経費（市町村）'!B35</f>
        <v>0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2578708</v>
      </c>
      <c r="AH36" s="11">
        <f>'廃棄物事業経費（市町村）'!B36</f>
        <v>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526542</v>
      </c>
      <c r="AH37" s="11">
        <f>'廃棄物事業経費（市町村）'!B37</f>
        <v>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338626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2299321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0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359625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3344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204084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23151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5250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110917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348700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429775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119898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28088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247747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759640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220832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0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274807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335830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84703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26838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827638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306950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2010-04-10T02:27:50Z</dcterms:modified>
  <cp:category/>
  <cp:version/>
  <cp:contentType/>
  <cp:contentStatus/>
</cp:coreProperties>
</file>