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<sst xmlns="http://schemas.openxmlformats.org/spreadsheetml/2006/main" count="3514" uniqueCount="589">
  <si>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</si>
  <si>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</si>
  <si>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</si>
  <si>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</si>
  <si>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</si>
  <si>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</si>
  <si>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</si>
  <si>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</si>
  <si>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</si>
  <si>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</si>
  <si>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</si>
  <si>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</si>
  <si>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</si>
  <si>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</si>
  <si>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</si>
  <si>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</si>
  <si>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</si>
  <si>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</si>
  <si>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</si>
  <si>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</si>
  <si>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</si>
  <si>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</si>
  <si>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</si>
  <si>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</si>
  <si>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</si>
  <si>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</si>
  <si>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</si>
  <si>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</si>
  <si>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</si>
  <si>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</si>
  <si>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</si>
  <si>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</si>
  <si>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</si>
  <si>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</si>
  <si>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</si>
  <si>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</si>
  <si>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</si>
  <si>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</si>
  <si>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</si>
  <si>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</si>
  <si>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</si>
  <si>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</si>
  <si>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</si>
  <si>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</si>
  <si>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</si>
  <si>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</si>
  <si>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</si>
  <si>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</si>
  <si>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</si>
  <si>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</si>
  <si>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</si>
  <si>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</si>
  <si>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</si>
  <si>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</si>
  <si>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</si>
  <si>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</si>
  <si>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</si>
  <si>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</si>
  <si>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</si>
  <si>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</si>
  <si>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</si>
  <si>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</si>
  <si>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</si>
  <si>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</si>
  <si>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</si>
  <si>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</si>
  <si>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</si>
  <si>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</si>
  <si>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</si>
  <si>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</si>
  <si>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</si>
  <si>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</si>
  <si>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</si>
  <si>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</si>
  <si>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</si>
  <si>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</si>
  <si>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</si>
  <si>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</si>
  <si>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</si>
  <si>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</si>
  <si>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</si>
  <si>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</si>
  <si>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</si>
  <si>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</si>
  <si>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</si>
  <si>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</si>
  <si>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</si>
  <si>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</si>
  <si>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</si>
  <si>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</si>
  <si>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</si>
  <si>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</si>
  <si>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</si>
  <si>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</si>
  <si>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</si>
  <si>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</si>
  <si>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</si>
  <si>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</si>
  <si>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</si>
  <si>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</si>
  <si>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</si>
  <si>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</si>
  <si>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</si>
  <si>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</si>
  <si>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</si>
  <si>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</si>
  <si>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</si>
  <si>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</si>
  <si>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</si>
  <si>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</si>
  <si>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</si>
  <si>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</si>
  <si>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</si>
  <si>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</si>
  <si>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</si>
  <si>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</si>
  <si>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</si>
  <si>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</si>
  <si>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</si>
  <si>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</si>
  <si>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</si>
  <si>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</si>
  <si>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</si>
  <si>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</si>
  <si>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</si>
  <si>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</si>
  <si>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</si>
  <si>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</si>
  <si>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</si>
  <si>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</si>
  <si>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</si>
  <si>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</si>
  <si>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</si>
  <si>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</si>
  <si>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</si>
  <si>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</si>
  <si>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</si>
  <si>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</si>
  <si>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</si>
  <si>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</si>
  <si>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</si>
  <si>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</si>
  <si>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</si>
  <si>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</si>
  <si>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</si>
  <si>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</si>
  <si>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</si>
  <si>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</si>
  <si>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</si>
  <si>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</si>
  <si>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</si>
  <si>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</si>
  <si>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</si>
  <si>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</si>
  <si>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</si>
  <si>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</si>
  <si>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</si>
  <si>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</si>
  <si>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</si>
  <si>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</si>
  <si>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</si>
  <si>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</si>
  <si>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</si>
  <si>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</si>
  <si>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</si>
  <si>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</si>
  <si>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</si>
  <si>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</si>
  <si>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</si>
  <si>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</si>
  <si>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</si>
  <si>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</si>
  <si>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</si>
  <si>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</si>
  <si>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</si>
  <si>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</si>
  <si>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</si>
  <si>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</si>
  <si>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</si>
  <si>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</si>
  <si>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</si>
  <si>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</si>
  <si>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</si>
  <si>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</si>
  <si>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</si>
  <si>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</si>
  <si>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</si>
  <si>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</si>
  <si>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</si>
  <si>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</si>
  <si>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</si>
  <si>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</si>
  <si>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</si>
  <si>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</si>
  <si>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</si>
  <si>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</si>
  <si>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</si>
  <si>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</si>
  <si>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</si>
  <si>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</si>
  <si>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</si>
  <si>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</si>
  <si>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</si>
  <si>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</si>
  <si>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</si>
  <si>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</si>
  <si>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</si>
  <si>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</si>
  <si>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</si>
  <si>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</si>
  <si>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</si>
  <si>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</si>
  <si>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</si>
  <si>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</si>
  <si>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</si>
  <si>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</si>
  <si>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</si>
  <si>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</si>
  <si>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</si>
  <si>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</si>
  <si>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</si>
  <si>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</si>
  <si>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</si>
  <si>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</si>
  <si>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</si>
  <si>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</si>
  <si>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</si>
  <si>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</si>
  <si>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</si>
  <si>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</si>
  <si>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</si>
  <si>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</si>
  <si>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</si>
  <si>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</si>
  <si>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</si>
  <si>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</si>
  <si>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</si>
  <si>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</si>
  <si>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</si>
  <si>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</si>
  <si>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</si>
  <si>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</si>
  <si>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</si>
  <si>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</si>
  <si>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</si>
  <si>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</si>
  <si>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</si>
  <si>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</si>
  <si>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</si>
  <si>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</si>
  <si>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</si>
  <si>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</si>
  <si>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</si>
  <si>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</si>
  <si>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</si>
  <si>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</si>
  <si>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</si>
  <si>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</si>
  <si>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</si>
  <si>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</si>
  <si>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</si>
  <si>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</si>
  <si>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</si>
  <si>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</si>
  <si>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</si>
  <si>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</si>
  <si>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</si>
  <si>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</si>
  <si>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</si>
  <si>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</si>
  <si>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</si>
  <si>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</si>
  <si>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</si>
  <si>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</si>
  <si>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</si>
  <si>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</si>
  <si>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</si>
  <si>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</si>
  <si>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</si>
  <si>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</si>
  <si>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</si>
  <si>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</si>
  <si>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</si>
  <si>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</si>
  <si>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</si>
  <si>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</si>
  <si>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</si>
  <si>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</si>
  <si>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</si>
  <si>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</si>
  <si>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</si>
  <si>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</si>
  <si>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</si>
  <si>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</si>
  <si>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</si>
  <si>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</si>
  <si>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</si>
  <si>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</si>
  <si>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</si>
  <si>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</si>
  <si>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</si>
  <si>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</si>
  <si>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</si>
  <si>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</si>
  <si>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</si>
  <si>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</si>
  <si>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</si>
  <si>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</si>
  <si>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</si>
  <si>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</si>
  <si>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</si>
  <si>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</si>
  <si>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</si>
  <si>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</si>
  <si>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</si>
  <si>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</si>
  <si>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</si>
  <si>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</si>
  <si>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</si>
  <si>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</si>
  <si>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</si>
  <si>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</si>
  <si>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</si>
  <si>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</si>
  <si>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</si>
  <si>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</si>
  <si>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</si>
  <si>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</si>
  <si>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</si>
  <si>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</si>
  <si>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</si>
  <si>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</si>
  <si>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</si>
  <si>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</si>
  <si>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</si>
  <si>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</si>
  <si>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</si>
  <si>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</si>
  <si>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</si>
  <si>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</si>
  <si>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</si>
  <si>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</si>
  <si>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</si>
  <si>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</si>
  <si>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</si>
  <si>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</si>
  <si>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</si>
  <si>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</si>
  <si>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</si>
  <si>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</si>
  <si>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</si>
  <si>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</si>
  <si>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</si>
  <si>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</si>
  <si>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</si>
  <si>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</si>
  <si>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</si>
  <si>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</si>
  <si>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</si>
  <si>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</si>
  <si>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</si>
  <si>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</si>
  <si>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</si>
  <si>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</si>
  <si>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</si>
  <si>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</si>
  <si>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</si>
  <si>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</si>
  <si>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</si>
  <si>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</si>
  <si>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</si>
  <si>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</si>
  <si>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</si>
  <si>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</si>
  <si>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</si>
  <si>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</si>
  <si>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</si>
  <si>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</si>
  <si>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</si>
  <si>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</si>
  <si>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</si>
  <si>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</si>
  <si>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</si>
  <si>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</si>
  <si>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</si>
  <si>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</si>
  <si>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</si>
  <si>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</si>
  <si>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</si>
  <si>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</si>
  <si>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</si>
  <si>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</si>
  <si>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</si>
  <si>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</si>
  <si>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</si>
  <si>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</si>
  <si>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</si>
  <si>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</si>
  <si>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</si>
  <si>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</si>
  <si>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</si>
  <si>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</si>
  <si>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</si>
  <si>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</si>
  <si>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</si>
  <si>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</si>
  <si>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</si>
  <si>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</si>
  <si>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</si>
  <si>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</si>
  <si>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</si>
  <si>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</si>
  <si>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</si>
  <si>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</si>
  <si>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</si>
  <si>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</si>
  <si>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</si>
  <si>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</si>
  <si>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</si>
  <si>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</si>
  <si>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</si>
  <si>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</si>
  <si>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</si>
  <si>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</si>
  <si>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</si>
  <si>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</si>
  <si>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</si>
  <si>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</si>
  <si>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</si>
  <si>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</si>
  <si>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</si>
  <si>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</si>
  <si>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</si>
  <si>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</si>
  <si>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</si>
  <si>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</si>
  <si>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</si>
  <si>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</si>
  <si>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</si>
  <si>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</si>
  <si>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</si>
  <si>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</si>
  <si>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</si>
  <si>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</si>
  <si>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</si>
  <si>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</si>
  <si>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</si>
  <si>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</si>
  <si>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</si>
  <si>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</si>
  <si>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</si>
  <si>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</si>
  <si>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</si>
  <si>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</si>
  <si>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</si>
  <si>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</si>
  <si>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</si>
  <si>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</si>
  <si>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</si>
  <si>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</si>
  <si>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</si>
  <si>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</si>
  <si>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</si>
  <si>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</si>
  <si>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</si>
  <si>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</si>
  <si>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</si>
  <si>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</si>
  <si>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</si>
  <si>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</si>
  <si>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</si>
  <si>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</si>
  <si>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</si>
  <si>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</si>
  <si>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</si>
  <si>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</si>
  <si>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</si>
  <si>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</si>
  <si>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</si>
  <si>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</si>
  <si>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</si>
  <si>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</si>
  <si>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</si>
  <si>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</si>
  <si>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</si>
  <si>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</si>
  <si>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</si>
  <si>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</si>
  <si>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</si>
  <si>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</si>
  <si>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</si>
  <si>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</si>
  <si>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</si>
  <si>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</si>
  <si>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</si>
  <si>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</si>
  <si>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</si>
  <si>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</si>
  <si>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</si>
  <si>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</si>
  <si>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</si>
  <si>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</si>
  <si>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</si>
  <si>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</si>
  <si>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</si>
  <si>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</si>
  <si>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</si>
  <si>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</si>
  <si>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</si>
  <si>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</si>
  <si>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</si>
  <si>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</si>
  <si>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</si>
  <si>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</si>
  <si>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</si>
  <si>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</si>
  <si>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</si>
  <si>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</si>
  <si>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</si>
  <si>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</si>
  <si>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</si>
  <si>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</si>
  <si>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</si>
  <si>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</si>
  <si>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</si>
  <si>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</si>
  <si>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</si>
  <si>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</si>
  <si>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</si>
  <si>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</si>
  <si>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</si>
  <si>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</si>
  <si>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</si>
  <si>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</si>
  <si>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</si>
  <si>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</si>
  <si>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</si>
  <si>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</si>
  <si>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</si>
  <si>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</si>
  <si>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</si>
  <si>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</si>
  <si>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</si>
  <si>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</si>
  <si>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</si>
  <si>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</si>
  <si>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</si>
  <si>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</si>
  <si>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</si>
  <si>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</si>
  <si>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</si>
  <si>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</si>
  <si>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</si>
  <si>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</si>
  <si>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</si>
  <si>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</si>
  <si>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</si>
  <si>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37322</t>
  </si>
  <si>
    <t>37324</t>
  </si>
  <si>
    <t>37341</t>
  </si>
  <si>
    <t>37364</t>
  </si>
  <si>
    <t>37386</t>
  </si>
  <si>
    <t>37387</t>
  </si>
  <si>
    <t>37403</t>
  </si>
  <si>
    <t>37404</t>
  </si>
  <si>
    <t>37406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</si>
  <si>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</si>
  <si>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</si>
  <si>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</si>
  <si>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</si>
  <si>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</si>
  <si>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</si>
  <si>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</si>
  <si>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</si>
  <si>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</si>
  <si>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</si>
  <si>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</si>
  <si>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</si>
  <si>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</si>
  <si>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</si>
  <si>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</si>
  <si>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</si>
  <si>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</si>
  <si>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-</t>
  </si>
  <si>
    <t>有る</t>
  </si>
  <si>
    <t>香川県</t>
  </si>
  <si>
    <t>37000</t>
  </si>
  <si>
    <t>合計</t>
  </si>
  <si>
    <t>37000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</si>
</sst>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585</v>
      </c>
      <c r="B7" s="278" t="s">
        <v>586</v>
      </c>
      <c r="C7" s="279" t="s">
        <v>587</v>
      </c>
      <c r="D7" s="280">
        <f aca="true" t="shared" si="0" ref="D7:K7">SUM(D8:D24)</f>
        <v>1019417</v>
      </c>
      <c r="E7" s="280">
        <f t="shared" si="0"/>
        <v>1018703</v>
      </c>
      <c r="F7" s="280">
        <f t="shared" si="0"/>
        <v>714</v>
      </c>
      <c r="G7" s="280">
        <f t="shared" si="0"/>
        <v>8862</v>
      </c>
      <c r="H7" s="280">
        <f t="shared" si="0"/>
        <v>331221</v>
      </c>
      <c r="I7" s="280">
        <f t="shared" si="0"/>
        <v>14808</v>
      </c>
      <c r="J7" s="280">
        <f t="shared" si="0"/>
        <v>5705</v>
      </c>
      <c r="K7" s="280">
        <f t="shared" si="0"/>
        <v>351734</v>
      </c>
      <c r="L7" s="280">
        <f>K7/D7/365*1000000</f>
        <v>945.2999062410652</v>
      </c>
      <c r="M7" s="280">
        <f>('ごみ搬入量内訳'!BR7+'ごみ処理概要'!J7)/'ごみ処理概要'!D7/365*1000000</f>
        <v>684.4148268952167</v>
      </c>
      <c r="N7" s="280">
        <f>'ごみ搬入量内訳'!CM7/'ごみ処理概要'!D7/365*1000000</f>
        <v>260.8850793458485</v>
      </c>
      <c r="O7" s="280">
        <f aca="true" t="shared" si="1" ref="O7:AA7">SUM(O8:O24)</f>
        <v>72</v>
      </c>
      <c r="P7" s="280">
        <f t="shared" si="1"/>
        <v>255487</v>
      </c>
      <c r="Q7" s="280">
        <f t="shared" si="1"/>
        <v>10632</v>
      </c>
      <c r="R7" s="280">
        <f t="shared" si="1"/>
        <v>64027</v>
      </c>
      <c r="S7" s="280">
        <f t="shared" si="1"/>
        <v>12979</v>
      </c>
      <c r="T7" s="280">
        <f t="shared" si="1"/>
        <v>49357</v>
      </c>
      <c r="U7" s="280">
        <f t="shared" si="1"/>
        <v>0</v>
      </c>
      <c r="V7" s="280">
        <f t="shared" si="1"/>
        <v>0</v>
      </c>
      <c r="W7" s="280">
        <f t="shared" si="1"/>
        <v>0</v>
      </c>
      <c r="X7" s="280">
        <f t="shared" si="1"/>
        <v>1678</v>
      </c>
      <c r="Y7" s="280">
        <f t="shared" si="1"/>
        <v>13</v>
      </c>
      <c r="Z7" s="280">
        <f t="shared" si="1"/>
        <v>15883</v>
      </c>
      <c r="AA7" s="280">
        <f t="shared" si="1"/>
        <v>346029</v>
      </c>
      <c r="AB7" s="281">
        <f>(Z7+P7+R7)/AA7*100</f>
        <v>96.92742515800698</v>
      </c>
      <c r="AC7" s="280">
        <f aca="true" t="shared" si="2" ref="AC7:AJ7">SUM(AC8:AC24)</f>
        <v>7406</v>
      </c>
      <c r="AD7" s="280">
        <f t="shared" si="2"/>
        <v>1973</v>
      </c>
      <c r="AE7" s="280">
        <f t="shared" si="2"/>
        <v>0</v>
      </c>
      <c r="AF7" s="280">
        <f t="shared" si="2"/>
        <v>0</v>
      </c>
      <c r="AG7" s="280">
        <f t="shared" si="2"/>
        <v>0</v>
      </c>
      <c r="AH7" s="280">
        <f t="shared" si="2"/>
        <v>1581</v>
      </c>
      <c r="AI7" s="280">
        <f t="shared" si="2"/>
        <v>40159</v>
      </c>
      <c r="AJ7" s="280">
        <f t="shared" si="2"/>
        <v>51119</v>
      </c>
      <c r="AK7" s="281">
        <f>(Z7+AJ7+J7)/(AA7+J7)*100</f>
        <v>20.67101844007119</v>
      </c>
      <c r="AL7" s="281">
        <f>('資源化量内訳'!D7-'資源化量内訳'!Q7-'資源化量内訳'!S7-'資源化量内訳'!U7)/(AA7+J7)*100</f>
        <v>19.268253850921436</v>
      </c>
      <c r="AM7" s="280">
        <f>SUM(AM8:AM24)</f>
        <v>10632</v>
      </c>
      <c r="AN7" s="280">
        <f>SUM(AN8:AN24)</f>
        <v>26371</v>
      </c>
      <c r="AO7" s="280">
        <f>SUM(AO8:AO24)</f>
        <v>7708</v>
      </c>
      <c r="AP7" s="280">
        <f>SUM(AP8:AP24)</f>
        <v>44711</v>
      </c>
    </row>
    <row r="8" spans="1:42" ht="12" customHeight="1">
      <c r="A8" s="282" t="s">
        <v>187</v>
      </c>
      <c r="B8" s="283" t="s">
        <v>549</v>
      </c>
      <c r="C8" s="282" t="s">
        <v>566</v>
      </c>
      <c r="D8" s="280">
        <v>423450</v>
      </c>
      <c r="E8" s="280">
        <v>423450</v>
      </c>
      <c r="F8" s="280">
        <v>0</v>
      </c>
      <c r="G8" s="280">
        <v>3175</v>
      </c>
      <c r="H8" s="280">
        <f>SUM('ごみ搬入量内訳'!E8,+'ごみ搬入量内訳'!AD8)</f>
        <v>154342</v>
      </c>
      <c r="I8" s="280">
        <f>'ごみ搬入量内訳'!BC8</f>
        <v>3708</v>
      </c>
      <c r="J8" s="280">
        <f>'資源化量内訳'!BL8</f>
        <v>0</v>
      </c>
      <c r="K8" s="280">
        <f>SUM(H8:J8)</f>
        <v>158050</v>
      </c>
      <c r="L8" s="280">
        <f>K8/D8/365*1000000</f>
        <v>1022.5851898220262</v>
      </c>
      <c r="M8" s="280">
        <f>(SUM('ごみ搬入量内訳'!BR8,'ごみ処理概要'!J8))/'ごみ処理概要'!D8/365*1000000</f>
        <v>644.2577846359891</v>
      </c>
      <c r="N8" s="280">
        <f>'ごみ搬入量内訳'!CM8/'ごみ処理概要'!D8/365*1000000</f>
        <v>378.3274051860371</v>
      </c>
      <c r="O8" s="284">
        <f>'ごみ搬入量内訳'!DH8</f>
        <v>0</v>
      </c>
      <c r="P8" s="284">
        <f>'ごみ処理量内訳'!E8</f>
        <v>111289</v>
      </c>
      <c r="Q8" s="284">
        <f>'ごみ処理量内訳'!N8</f>
        <v>877</v>
      </c>
      <c r="R8" s="280">
        <f>SUM(S8:Y8)</f>
        <v>45830</v>
      </c>
      <c r="S8" s="284">
        <f>'ごみ処理量内訳'!G8</f>
        <v>7891</v>
      </c>
      <c r="T8" s="284">
        <f>'ごみ処理量内訳'!L8</f>
        <v>37939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54</v>
      </c>
      <c r="AA8" s="280">
        <f>SUM(P8,Q8,R8,Z8)</f>
        <v>158050</v>
      </c>
      <c r="AB8" s="281">
        <f>(SUM(Z8,P8,R8))/AA8*100</f>
        <v>99.4451123062322</v>
      </c>
      <c r="AC8" s="280">
        <f>'施設資源化量内訳'!X8</f>
        <v>2476</v>
      </c>
      <c r="AD8" s="280">
        <f>'施設資源化量内訳'!AR8</f>
        <v>1150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30480</v>
      </c>
      <c r="AJ8" s="280">
        <f>SUM(AC8:AI8)</f>
        <v>34106</v>
      </c>
      <c r="AK8" s="281">
        <f>(SUM(Z8,AJ8,J8))/(SUM(AA8,J8))*100</f>
        <v>21.613413476747866</v>
      </c>
      <c r="AL8" s="281">
        <f>(SUM('資源化量内訳'!D8,-'資源化量内訳'!Q8,-'資源化量内訳'!S8,-'資源化量内訳'!U8))/(SUM(AA8,J8))*100</f>
        <v>20.182220816197404</v>
      </c>
      <c r="AM8" s="280">
        <f>'ごみ処理量内訳'!AA8</f>
        <v>877</v>
      </c>
      <c r="AN8" s="280">
        <f>'ごみ処理量内訳'!AB8</f>
        <v>12479</v>
      </c>
      <c r="AO8" s="280">
        <f>'ごみ処理量内訳'!AC8</f>
        <v>5156</v>
      </c>
      <c r="AP8" s="280">
        <f>SUM(AM8:AO8)</f>
        <v>18512</v>
      </c>
    </row>
    <row r="9" spans="1:42" ht="12" customHeight="1">
      <c r="A9" s="282" t="s">
        <v>187</v>
      </c>
      <c r="B9" s="283" t="s">
        <v>550</v>
      </c>
      <c r="C9" s="282" t="s">
        <v>567</v>
      </c>
      <c r="D9" s="280">
        <v>111926</v>
      </c>
      <c r="E9" s="280">
        <v>111926</v>
      </c>
      <c r="F9" s="280">
        <v>0</v>
      </c>
      <c r="G9" s="280">
        <v>1496</v>
      </c>
      <c r="H9" s="280">
        <f>SUM('ごみ搬入量内訳'!E9,+'ごみ搬入量内訳'!AD9)</f>
        <v>35455</v>
      </c>
      <c r="I9" s="280">
        <f>'ごみ搬入量内訳'!BC9</f>
        <v>1873</v>
      </c>
      <c r="J9" s="280">
        <f>'資源化量内訳'!BL9</f>
        <v>0</v>
      </c>
      <c r="K9" s="280">
        <f aca="true" t="shared" si="3" ref="K9:K24">SUM(H9:J9)</f>
        <v>37328</v>
      </c>
      <c r="L9" s="280">
        <f aca="true" t="shared" si="4" ref="L9:L24">K9/D9/365*1000000</f>
        <v>913.7152507074758</v>
      </c>
      <c r="M9" s="280">
        <f>(SUM('ごみ搬入量内訳'!BR9,'ごみ処理概要'!J9))/'ごみ処理概要'!D9/365*1000000</f>
        <v>685.261960018104</v>
      </c>
      <c r="N9" s="280">
        <f>'ごみ搬入量内訳'!CM9/'ごみ処理概要'!D9/365*1000000</f>
        <v>228.4532906893718</v>
      </c>
      <c r="O9" s="284">
        <f>'ごみ搬入量内訳'!DH9</f>
        <v>0</v>
      </c>
      <c r="P9" s="284">
        <f>'ごみ処理量内訳'!E9</f>
        <v>29186</v>
      </c>
      <c r="Q9" s="284">
        <f>'ごみ処理量内訳'!N9</f>
        <v>0</v>
      </c>
      <c r="R9" s="280">
        <f aca="true" t="shared" si="5" ref="R9:R24">SUM(S9:Y9)</f>
        <v>4231</v>
      </c>
      <c r="S9" s="284">
        <f>'ごみ処理量内訳'!G9</f>
        <v>2507</v>
      </c>
      <c r="T9" s="284">
        <f>'ごみ処理量内訳'!L9</f>
        <v>1724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3911</v>
      </c>
      <c r="AA9" s="280">
        <f aca="true" t="shared" si="6" ref="AA9:AA24">SUM(P9,Q9,R9,Z9)</f>
        <v>37328</v>
      </c>
      <c r="AB9" s="281">
        <f aca="true" t="shared" si="7" ref="AB9:AB24">(SUM(Z9,P9,R9))/AA9*100</f>
        <v>100</v>
      </c>
      <c r="AC9" s="280">
        <f>'施設資源化量内訳'!X9</f>
        <v>0</v>
      </c>
      <c r="AD9" s="280">
        <f>'施設資源化量内訳'!AR9</f>
        <v>458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1655</v>
      </c>
      <c r="AJ9" s="280">
        <f aca="true" t="shared" si="8" ref="AJ9:AJ24">SUM(AC9:AI9)</f>
        <v>2113</v>
      </c>
      <c r="AK9" s="281">
        <f aca="true" t="shared" si="9" ref="AK9:AK24">(SUM(Z9,AJ9,J9))/(SUM(AA9,J9))*100</f>
        <v>16.13801971710244</v>
      </c>
      <c r="AL9" s="281">
        <f>(SUM('資源化量内訳'!D9,-'資源化量内訳'!Q9,-'資源化量内訳'!S9,-'資源化量内訳'!U9))/(SUM(AA9,J9))*100</f>
        <v>16.13801971710244</v>
      </c>
      <c r="AM9" s="280">
        <f>'ごみ処理量内訳'!AA9</f>
        <v>0</v>
      </c>
      <c r="AN9" s="280">
        <f>'ごみ処理量内訳'!AB9</f>
        <v>3610</v>
      </c>
      <c r="AO9" s="280">
        <f>'ごみ処理量内訳'!AC9</f>
        <v>955</v>
      </c>
      <c r="AP9" s="280">
        <f aca="true" t="shared" si="10" ref="AP9:AP24">SUM(AM9:AO9)</f>
        <v>4565</v>
      </c>
    </row>
    <row r="10" spans="1:42" ht="12" customHeight="1">
      <c r="A10" s="282" t="s">
        <v>187</v>
      </c>
      <c r="B10" s="283" t="s">
        <v>551</v>
      </c>
      <c r="C10" s="282" t="s">
        <v>568</v>
      </c>
      <c r="D10" s="280">
        <v>57850</v>
      </c>
      <c r="E10" s="280">
        <v>57850</v>
      </c>
      <c r="F10" s="280">
        <v>0</v>
      </c>
      <c r="G10" s="280">
        <v>362</v>
      </c>
      <c r="H10" s="280">
        <f>SUM('ごみ搬入量内訳'!E10,+'ごみ搬入量内訳'!AD10)</f>
        <v>19491</v>
      </c>
      <c r="I10" s="280">
        <f>'ごみ搬入量内訳'!BC10</f>
        <v>2283</v>
      </c>
      <c r="J10" s="280">
        <f>'資源化量内訳'!BL10</f>
        <v>568</v>
      </c>
      <c r="K10" s="280">
        <f t="shared" si="3"/>
        <v>22342</v>
      </c>
      <c r="L10" s="280">
        <f t="shared" si="4"/>
        <v>1058.0978202957579</v>
      </c>
      <c r="M10" s="280">
        <f>(SUM('ごみ搬入量内訳'!BR10,'ごみ処理概要'!J10))/'ごみ処理概要'!D10/365*1000000</f>
        <v>757.03579166716</v>
      </c>
      <c r="N10" s="280">
        <f>'ごみ搬入量内訳'!CM10/'ごみ処理概要'!D10/365*1000000</f>
        <v>301.06202862859783</v>
      </c>
      <c r="O10" s="284">
        <f>'ごみ搬入量内訳'!DH10</f>
        <v>0</v>
      </c>
      <c r="P10" s="284">
        <f>'ごみ処理量内訳'!E10</f>
        <v>17319</v>
      </c>
      <c r="Q10" s="284">
        <f>'ごみ処理量内訳'!N10</f>
        <v>544</v>
      </c>
      <c r="R10" s="280">
        <f t="shared" si="5"/>
        <v>2152</v>
      </c>
      <c r="S10" s="284">
        <f>'ごみ処理量内訳'!G10</f>
        <v>0</v>
      </c>
      <c r="T10" s="284">
        <f>'ごみ処理量内訳'!L10</f>
        <v>2152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1759</v>
      </c>
      <c r="AA10" s="280">
        <f t="shared" si="6"/>
        <v>21774</v>
      </c>
      <c r="AB10" s="281">
        <f t="shared" si="7"/>
        <v>97.5016074216956</v>
      </c>
      <c r="AC10" s="280">
        <f>'施設資源化量内訳'!X10</f>
        <v>0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1135</v>
      </c>
      <c r="AJ10" s="280">
        <f t="shared" si="8"/>
        <v>1135</v>
      </c>
      <c r="AK10" s="281">
        <f t="shared" si="9"/>
        <v>15.495479366216095</v>
      </c>
      <c r="AL10" s="281">
        <f>(SUM('資源化量内訳'!D10,-'資源化量内訳'!Q10,-'資源化量内訳'!S10,-'資源化量内訳'!U10))/(SUM(AA10,J10))*100</f>
        <v>15.495479366216095</v>
      </c>
      <c r="AM10" s="280">
        <f>'ごみ処理量内訳'!AA10</f>
        <v>544</v>
      </c>
      <c r="AN10" s="280">
        <f>'ごみ処理量内訳'!AB10</f>
        <v>2372</v>
      </c>
      <c r="AO10" s="280">
        <f>'ごみ処理量内訳'!AC10</f>
        <v>402</v>
      </c>
      <c r="AP10" s="280">
        <f t="shared" si="10"/>
        <v>3318</v>
      </c>
    </row>
    <row r="11" spans="1:42" ht="12" customHeight="1">
      <c r="A11" s="282" t="s">
        <v>187</v>
      </c>
      <c r="B11" s="283" t="s">
        <v>552</v>
      </c>
      <c r="C11" s="282" t="s">
        <v>569</v>
      </c>
      <c r="D11" s="280">
        <v>34504</v>
      </c>
      <c r="E11" s="280">
        <v>34504</v>
      </c>
      <c r="F11" s="280">
        <v>0</v>
      </c>
      <c r="G11" s="280">
        <v>436</v>
      </c>
      <c r="H11" s="280">
        <f>SUM('ごみ搬入量内訳'!E11,+'ごみ搬入量内訳'!AD11)</f>
        <v>10601</v>
      </c>
      <c r="I11" s="280">
        <f>'ごみ搬入量内訳'!BC11</f>
        <v>21</v>
      </c>
      <c r="J11" s="280">
        <f>'資源化量内訳'!BL11</f>
        <v>0</v>
      </c>
      <c r="K11" s="280">
        <f t="shared" si="3"/>
        <v>10622</v>
      </c>
      <c r="L11" s="280">
        <f t="shared" si="4"/>
        <v>843.420179197012</v>
      </c>
      <c r="M11" s="280">
        <f>(SUM('ごみ搬入量内訳'!BR11,'ごみ処理概要'!J11))/'ごみ処理概要'!D11/365*1000000</f>
        <v>685.8049414163614</v>
      </c>
      <c r="N11" s="280">
        <f>'ごみ搬入量内訳'!CM11/'ごみ処理概要'!D11/365*1000000</f>
        <v>157.61523778065043</v>
      </c>
      <c r="O11" s="284">
        <f>'ごみ搬入量内訳'!DH11</f>
        <v>0</v>
      </c>
      <c r="P11" s="284">
        <f>'ごみ処理量内訳'!E11</f>
        <v>6349</v>
      </c>
      <c r="Q11" s="284">
        <f>'ごみ処理量内訳'!N11</f>
        <v>1743</v>
      </c>
      <c r="R11" s="280">
        <f t="shared" si="5"/>
        <v>2530</v>
      </c>
      <c r="S11" s="284">
        <f>'ごみ処理量内訳'!G11</f>
        <v>0</v>
      </c>
      <c r="T11" s="284">
        <f>'ごみ処理量内訳'!L11</f>
        <v>2530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0</v>
      </c>
      <c r="AA11" s="280">
        <f t="shared" si="6"/>
        <v>10622</v>
      </c>
      <c r="AB11" s="281">
        <f t="shared" si="7"/>
        <v>83.59066089248729</v>
      </c>
      <c r="AC11" s="280">
        <f>'施設資源化量内訳'!X11</f>
        <v>0</v>
      </c>
      <c r="AD11" s="280">
        <f>'施設資源化量内訳'!AR11</f>
        <v>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2350</v>
      </c>
      <c r="AJ11" s="280">
        <f t="shared" si="8"/>
        <v>2350</v>
      </c>
      <c r="AK11" s="281">
        <f t="shared" si="9"/>
        <v>22.123893805309734</v>
      </c>
      <c r="AL11" s="281">
        <f>(SUM('資源化量内訳'!D11,-'資源化量内訳'!Q11,-'資源化量内訳'!S11,-'資源化量内訳'!U11))/(SUM(AA11,J11))*100</f>
        <v>22.123893805309734</v>
      </c>
      <c r="AM11" s="280">
        <f>'ごみ処理量内訳'!AA11</f>
        <v>1743</v>
      </c>
      <c r="AN11" s="280">
        <f>'ごみ処理量内訳'!AB11</f>
        <v>813</v>
      </c>
      <c r="AO11" s="280">
        <f>'ごみ処理量内訳'!AC11</f>
        <v>0</v>
      </c>
      <c r="AP11" s="280">
        <f t="shared" si="10"/>
        <v>2556</v>
      </c>
    </row>
    <row r="12" spans="1:42" ht="12" customHeight="1">
      <c r="A12" s="282" t="s">
        <v>187</v>
      </c>
      <c r="B12" s="283" t="s">
        <v>553</v>
      </c>
      <c r="C12" s="282" t="s">
        <v>570</v>
      </c>
      <c r="D12" s="280">
        <v>64834</v>
      </c>
      <c r="E12" s="280">
        <v>64834</v>
      </c>
      <c r="F12" s="280">
        <v>0</v>
      </c>
      <c r="G12" s="280">
        <v>487</v>
      </c>
      <c r="H12" s="280">
        <f>SUM('ごみ搬入量内訳'!E12,+'ごみ搬入量内訳'!AD12)</f>
        <v>17772</v>
      </c>
      <c r="I12" s="280">
        <f>'ごみ搬入量内訳'!BC12</f>
        <v>0</v>
      </c>
      <c r="J12" s="280">
        <f>'資源化量内訳'!BL12</f>
        <v>1569</v>
      </c>
      <c r="K12" s="280">
        <f t="shared" si="3"/>
        <v>19341</v>
      </c>
      <c r="L12" s="280">
        <f t="shared" si="4"/>
        <v>817.3032837074746</v>
      </c>
      <c r="M12" s="280">
        <f>(SUM('ごみ搬入量内訳'!BR12,'ごみ処理概要'!J12))/'ごみ処理概要'!D12/365*1000000</f>
        <v>817.3032837074746</v>
      </c>
      <c r="N12" s="280">
        <f>'ごみ搬入量内訳'!CM12/'ごみ処理概要'!D12/365*1000000</f>
        <v>0</v>
      </c>
      <c r="O12" s="284">
        <f>'ごみ搬入量内訳'!DH12</f>
        <v>0</v>
      </c>
      <c r="P12" s="284">
        <f>'ごみ処理量内訳'!E12</f>
        <v>14644</v>
      </c>
      <c r="Q12" s="284">
        <f>'ごみ処理量内訳'!N12</f>
        <v>0</v>
      </c>
      <c r="R12" s="280">
        <f t="shared" si="5"/>
        <v>1301</v>
      </c>
      <c r="S12" s="284">
        <f>'ごみ処理量内訳'!G12</f>
        <v>0</v>
      </c>
      <c r="T12" s="284">
        <f>'ごみ処理量内訳'!L12</f>
        <v>0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1301</v>
      </c>
      <c r="Y12" s="284">
        <f>'ごみ処理量内訳'!M12</f>
        <v>0</v>
      </c>
      <c r="Z12" s="280">
        <f>'資源化量内訳'!X12</f>
        <v>1827</v>
      </c>
      <c r="AA12" s="280">
        <f t="shared" si="6"/>
        <v>17772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0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1204</v>
      </c>
      <c r="AI12" s="280">
        <f>'施設資源化量内訳'!EN12</f>
        <v>0</v>
      </c>
      <c r="AJ12" s="280">
        <f t="shared" si="8"/>
        <v>1204</v>
      </c>
      <c r="AK12" s="281">
        <f t="shared" si="9"/>
        <v>23.78367199214105</v>
      </c>
      <c r="AL12" s="281">
        <f>(SUM('資源化量内訳'!D12,-'資源化量内訳'!Q12,-'資源化量内訳'!S12,-'資源化量内訳'!U12))/(SUM(AA12,J12))*100</f>
        <v>17.558554366371958</v>
      </c>
      <c r="AM12" s="280">
        <f>'ごみ処理量内訳'!AA12</f>
        <v>0</v>
      </c>
      <c r="AN12" s="280">
        <f>'ごみ処理量内訳'!AB12</f>
        <v>996</v>
      </c>
      <c r="AO12" s="280">
        <f>'ごみ処理量内訳'!AC12</f>
        <v>97</v>
      </c>
      <c r="AP12" s="280">
        <f t="shared" si="10"/>
        <v>1093</v>
      </c>
    </row>
    <row r="13" spans="1:42" ht="12" customHeight="1">
      <c r="A13" s="282" t="s">
        <v>187</v>
      </c>
      <c r="B13" s="283" t="s">
        <v>554</v>
      </c>
      <c r="C13" s="282" t="s">
        <v>571</v>
      </c>
      <c r="D13" s="280">
        <v>54748</v>
      </c>
      <c r="E13" s="280">
        <v>54748</v>
      </c>
      <c r="F13" s="280">
        <v>0</v>
      </c>
      <c r="G13" s="280">
        <v>293</v>
      </c>
      <c r="H13" s="280">
        <f>SUM('ごみ搬入量内訳'!E13,+'ごみ搬入量内訳'!AD13)</f>
        <v>17165</v>
      </c>
      <c r="I13" s="280">
        <f>'ごみ搬入量内訳'!BC13</f>
        <v>0</v>
      </c>
      <c r="J13" s="280">
        <f>'資源化量内訳'!BL13</f>
        <v>0</v>
      </c>
      <c r="K13" s="280">
        <f t="shared" si="3"/>
        <v>17165</v>
      </c>
      <c r="L13" s="280">
        <f t="shared" si="4"/>
        <v>858.9792734031192</v>
      </c>
      <c r="M13" s="280">
        <f>(SUM('ごみ搬入量内訳'!BR13,'ごみ処理概要'!J13))/'ごみ処理概要'!D13/365*1000000</f>
        <v>696.4913211316407</v>
      </c>
      <c r="N13" s="280">
        <f>'ごみ搬入量内訳'!CM13/'ごみ処理概要'!D13/365*1000000</f>
        <v>162.48795227147846</v>
      </c>
      <c r="O13" s="284">
        <f>'ごみ搬入量内訳'!DH13</f>
        <v>0</v>
      </c>
      <c r="P13" s="284">
        <f>'ごみ処理量内訳'!E13</f>
        <v>14740</v>
      </c>
      <c r="Q13" s="284">
        <f>'ごみ処理量内訳'!N13</f>
        <v>0</v>
      </c>
      <c r="R13" s="280">
        <f t="shared" si="5"/>
        <v>675</v>
      </c>
      <c r="S13" s="284">
        <f>'ごみ処理量内訳'!G13</f>
        <v>0</v>
      </c>
      <c r="T13" s="284">
        <f>'ごみ処理量内訳'!L13</f>
        <v>675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1750</v>
      </c>
      <c r="AA13" s="280">
        <f t="shared" si="6"/>
        <v>17165</v>
      </c>
      <c r="AB13" s="281">
        <f t="shared" si="7"/>
        <v>100</v>
      </c>
      <c r="AC13" s="280">
        <f>'施設資源化量内訳'!X13</f>
        <v>2326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563</v>
      </c>
      <c r="AJ13" s="280">
        <f t="shared" si="8"/>
        <v>2889</v>
      </c>
      <c r="AK13" s="281">
        <f t="shared" si="9"/>
        <v>27.02592484707253</v>
      </c>
      <c r="AL13" s="281">
        <f>(SUM('資源化量内訳'!D13,-'資源化量内訳'!Q13,-'資源化量内訳'!S13,-'資源化量内訳'!U13))/(SUM(AA13,J13))*100</f>
        <v>24.013981939994174</v>
      </c>
      <c r="AM13" s="280">
        <f>'ごみ処理量内訳'!AA13</f>
        <v>0</v>
      </c>
      <c r="AN13" s="280">
        <f>'ごみ処理量内訳'!AB13</f>
        <v>0</v>
      </c>
      <c r="AO13" s="280">
        <f>'ごみ処理量内訳'!AC13</f>
        <v>0</v>
      </c>
      <c r="AP13" s="280">
        <f t="shared" si="10"/>
        <v>0</v>
      </c>
    </row>
    <row r="14" spans="1:42" ht="12" customHeight="1">
      <c r="A14" s="282" t="s">
        <v>187</v>
      </c>
      <c r="B14" s="283" t="s">
        <v>555</v>
      </c>
      <c r="C14" s="282" t="s">
        <v>572</v>
      </c>
      <c r="D14" s="280">
        <v>35974</v>
      </c>
      <c r="E14" s="280">
        <v>35974</v>
      </c>
      <c r="F14" s="280">
        <v>0</v>
      </c>
      <c r="G14" s="280">
        <v>222</v>
      </c>
      <c r="H14" s="280">
        <f>SUM('ごみ搬入量内訳'!E14,+'ごみ搬入量内訳'!AD14)</f>
        <v>10499</v>
      </c>
      <c r="I14" s="280">
        <f>'ごみ搬入量内訳'!BC14</f>
        <v>679</v>
      </c>
      <c r="J14" s="280">
        <f>'資源化量内訳'!BL14</f>
        <v>330</v>
      </c>
      <c r="K14" s="280">
        <f t="shared" si="3"/>
        <v>11508</v>
      </c>
      <c r="L14" s="280">
        <f t="shared" si="4"/>
        <v>876.4320654719429</v>
      </c>
      <c r="M14" s="280">
        <f>(SUM('ごみ搬入量内訳'!BR14,'ごみ処理概要'!J14))/'ごみ処理概要'!D14/365*1000000</f>
        <v>722.287253122689</v>
      </c>
      <c r="N14" s="280">
        <f>'ごみ搬入量内訳'!CM14/'ごみ処理概要'!D14/365*1000000</f>
        <v>154.14481234925375</v>
      </c>
      <c r="O14" s="284">
        <f>'ごみ搬入量内訳'!DH14</f>
        <v>0</v>
      </c>
      <c r="P14" s="284">
        <f>'ごみ処理量内訳'!E14</f>
        <v>9855</v>
      </c>
      <c r="Q14" s="284">
        <f>'ごみ処理量内訳'!N14</f>
        <v>0</v>
      </c>
      <c r="R14" s="280">
        <f t="shared" si="5"/>
        <v>131</v>
      </c>
      <c r="S14" s="284">
        <f>'ごみ処理量内訳'!G14</f>
        <v>0</v>
      </c>
      <c r="T14" s="284">
        <f>'ごみ処理量内訳'!L14</f>
        <v>131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1192</v>
      </c>
      <c r="AA14" s="280">
        <f t="shared" si="6"/>
        <v>11178</v>
      </c>
      <c r="AB14" s="281">
        <f t="shared" si="7"/>
        <v>100</v>
      </c>
      <c r="AC14" s="280">
        <f>'施設資源化量内訳'!X14</f>
        <v>1545</v>
      </c>
      <c r="AD14" s="280">
        <f>'施設資源化量内訳'!AR14</f>
        <v>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131</v>
      </c>
      <c r="AJ14" s="280">
        <f t="shared" si="8"/>
        <v>1676</v>
      </c>
      <c r="AK14" s="281">
        <f t="shared" si="9"/>
        <v>27.78936392075078</v>
      </c>
      <c r="AL14" s="281">
        <f>(SUM('資源化量内訳'!D14,-'資源化量内訳'!Q14,-'資源化量内訳'!S14,-'資源化量内訳'!U14))/(SUM(AA14,J14))*100</f>
        <v>24.80882864094543</v>
      </c>
      <c r="AM14" s="280">
        <f>'ごみ処理量内訳'!AA14</f>
        <v>0</v>
      </c>
      <c r="AN14" s="280">
        <f>'ごみ処理量内訳'!AB14</f>
        <v>0</v>
      </c>
      <c r="AO14" s="280">
        <f>'ごみ処理量内訳'!AC14</f>
        <v>0</v>
      </c>
      <c r="AP14" s="280">
        <f t="shared" si="10"/>
        <v>0</v>
      </c>
    </row>
    <row r="15" spans="1:42" ht="12" customHeight="1">
      <c r="A15" s="282" t="s">
        <v>187</v>
      </c>
      <c r="B15" s="283" t="s">
        <v>556</v>
      </c>
      <c r="C15" s="282" t="s">
        <v>573</v>
      </c>
      <c r="D15" s="280">
        <v>71654</v>
      </c>
      <c r="E15" s="280">
        <v>71654</v>
      </c>
      <c r="F15" s="280">
        <v>0</v>
      </c>
      <c r="G15" s="280">
        <v>666</v>
      </c>
      <c r="H15" s="280">
        <f>SUM('ごみ搬入量内訳'!E15,+'ごみ搬入量内訳'!AD15)</f>
        <v>15294</v>
      </c>
      <c r="I15" s="280">
        <f>'ごみ搬入量内訳'!BC15</f>
        <v>328</v>
      </c>
      <c r="J15" s="280">
        <f>'資源化量内訳'!BL15</f>
        <v>2551</v>
      </c>
      <c r="K15" s="280">
        <f t="shared" si="3"/>
        <v>18173</v>
      </c>
      <c r="L15" s="280">
        <f t="shared" si="4"/>
        <v>694.8536173261843</v>
      </c>
      <c r="M15" s="280">
        <f>(SUM('ごみ搬入量内訳'!BR15,'ごみ処理概要'!J15))/'ごみ処理概要'!D15/365*1000000</f>
        <v>524.3233178008014</v>
      </c>
      <c r="N15" s="280">
        <f>'ごみ搬入量内訳'!CM15/'ごみ処理概要'!D15/365*1000000</f>
        <v>170.53029952538284</v>
      </c>
      <c r="O15" s="284">
        <f>'ごみ搬入量内訳'!DH15</f>
        <v>0</v>
      </c>
      <c r="P15" s="284">
        <f>'ごみ処理量内訳'!E15</f>
        <v>12886</v>
      </c>
      <c r="Q15" s="284">
        <f>'ごみ処理量内訳'!N15</f>
        <v>0</v>
      </c>
      <c r="R15" s="280">
        <f t="shared" si="5"/>
        <v>2736</v>
      </c>
      <c r="S15" s="284">
        <f>'ごみ処理量内訳'!G15</f>
        <v>1134</v>
      </c>
      <c r="T15" s="284">
        <f>'ごみ処理量内訳'!L15</f>
        <v>1225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377</v>
      </c>
      <c r="Y15" s="284">
        <f>'ごみ処理量内訳'!M15</f>
        <v>0</v>
      </c>
      <c r="Z15" s="280">
        <f>'資源化量内訳'!X15</f>
        <v>0</v>
      </c>
      <c r="AA15" s="280">
        <f t="shared" si="6"/>
        <v>15622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222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377</v>
      </c>
      <c r="AI15" s="280">
        <f>'施設資源化量内訳'!EN15</f>
        <v>965</v>
      </c>
      <c r="AJ15" s="280">
        <f t="shared" si="8"/>
        <v>1564</v>
      </c>
      <c r="AK15" s="281">
        <f t="shared" si="9"/>
        <v>22.643482088813073</v>
      </c>
      <c r="AL15" s="281">
        <f>(SUM('資源化量内訳'!D15,-'資源化量内訳'!Q15,-'資源化量内訳'!S15,-'資源化量内訳'!U15))/(SUM(AA15,J15))*100</f>
        <v>20.59098662851483</v>
      </c>
      <c r="AM15" s="280">
        <f>'ごみ処理量内訳'!AA15</f>
        <v>0</v>
      </c>
      <c r="AN15" s="280">
        <f>'ごみ処理量内訳'!AB15</f>
        <v>2040</v>
      </c>
      <c r="AO15" s="280">
        <f>'ごみ処理量内訳'!AC15</f>
        <v>455</v>
      </c>
      <c r="AP15" s="280">
        <f t="shared" si="10"/>
        <v>2495</v>
      </c>
    </row>
    <row r="16" spans="1:42" ht="12" customHeight="1">
      <c r="A16" s="282" t="s">
        <v>187</v>
      </c>
      <c r="B16" s="283" t="s">
        <v>557</v>
      </c>
      <c r="C16" s="282" t="s">
        <v>574</v>
      </c>
      <c r="D16" s="280">
        <v>16448</v>
      </c>
      <c r="E16" s="280">
        <v>16432</v>
      </c>
      <c r="F16" s="280">
        <v>16</v>
      </c>
      <c r="G16" s="280">
        <v>80</v>
      </c>
      <c r="H16" s="280">
        <f>SUM('ごみ搬入量内訳'!E16,+'ごみ搬入量内訳'!AD16)</f>
        <v>6772</v>
      </c>
      <c r="I16" s="280">
        <f>'ごみ搬入量内訳'!BC16</f>
        <v>680</v>
      </c>
      <c r="J16" s="280">
        <f>'資源化量内訳'!BL16</f>
        <v>11</v>
      </c>
      <c r="K16" s="280">
        <f t="shared" si="3"/>
        <v>7463</v>
      </c>
      <c r="L16" s="280">
        <f t="shared" si="4"/>
        <v>1243.1040456265657</v>
      </c>
      <c r="M16" s="280">
        <f>(SUM('ごみ搬入量内訳'!BR16,'ごみ処理概要'!J16))/'ごみ処理概要'!D16/365*1000000</f>
        <v>1078.700495709184</v>
      </c>
      <c r="N16" s="280">
        <f>'ごみ搬入量内訳'!CM16/'ごみ処理概要'!D16/365*1000000</f>
        <v>164.4035499173818</v>
      </c>
      <c r="O16" s="284">
        <f>'ごみ搬入量内訳'!DH16</f>
        <v>7</v>
      </c>
      <c r="P16" s="284">
        <f>'ごみ処理量内訳'!E16</f>
        <v>4954</v>
      </c>
      <c r="Q16" s="284">
        <f>'ごみ処理量内訳'!N16</f>
        <v>1706</v>
      </c>
      <c r="R16" s="280">
        <f t="shared" si="5"/>
        <v>182</v>
      </c>
      <c r="S16" s="284">
        <f>'ごみ処理量内訳'!G16</f>
        <v>0</v>
      </c>
      <c r="T16" s="284">
        <f>'ごみ処理量内訳'!L16</f>
        <v>182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610</v>
      </c>
      <c r="AA16" s="280">
        <f t="shared" si="6"/>
        <v>7452</v>
      </c>
      <c r="AB16" s="281">
        <f t="shared" si="7"/>
        <v>77.10681696188942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182</v>
      </c>
      <c r="AJ16" s="280">
        <f t="shared" si="8"/>
        <v>182</v>
      </c>
      <c r="AK16" s="281">
        <f t="shared" si="9"/>
        <v>10.759748090580196</v>
      </c>
      <c r="AL16" s="281">
        <f>(SUM('資源化量内訳'!D16,-'資源化量内訳'!Q16,-'資源化量内訳'!S16,-'資源化量内訳'!U16))/(SUM(AA16,J16))*100</f>
        <v>10.759748090580196</v>
      </c>
      <c r="AM16" s="280">
        <f>'ごみ処理量内訳'!AA16</f>
        <v>1706</v>
      </c>
      <c r="AN16" s="280">
        <f>'ごみ処理量内訳'!AB16</f>
        <v>711</v>
      </c>
      <c r="AO16" s="280">
        <f>'ごみ処理量内訳'!AC16</f>
        <v>0</v>
      </c>
      <c r="AP16" s="280">
        <f t="shared" si="10"/>
        <v>2417</v>
      </c>
    </row>
    <row r="17" spans="1:42" ht="12" customHeight="1">
      <c r="A17" s="282" t="s">
        <v>187</v>
      </c>
      <c r="B17" s="283" t="s">
        <v>558</v>
      </c>
      <c r="C17" s="282" t="s">
        <v>575</v>
      </c>
      <c r="D17" s="280">
        <v>17006</v>
      </c>
      <c r="E17" s="280">
        <v>17006</v>
      </c>
      <c r="F17" s="280">
        <v>0</v>
      </c>
      <c r="G17" s="280">
        <v>185</v>
      </c>
      <c r="H17" s="280">
        <f>SUM('ごみ搬入量内訳'!E17,+'ごみ搬入量内訳'!AD17)</f>
        <v>6152</v>
      </c>
      <c r="I17" s="280">
        <f>'ごみ搬入量内訳'!BC17</f>
        <v>3759</v>
      </c>
      <c r="J17" s="280">
        <f>'資源化量内訳'!BL17</f>
        <v>184</v>
      </c>
      <c r="K17" s="280">
        <f t="shared" si="3"/>
        <v>10095</v>
      </c>
      <c r="L17" s="280">
        <f t="shared" si="4"/>
        <v>1626.3397769361015</v>
      </c>
      <c r="M17" s="280">
        <f>(SUM('ごみ搬入量内訳'!BR17,'ごみ処理概要'!J17))/'ごみ処理概要'!D17/365*1000000</f>
        <v>965.9765529974111</v>
      </c>
      <c r="N17" s="280">
        <f>'ごみ搬入量内訳'!CM17/'ごみ処理概要'!D17/365*1000000</f>
        <v>660.3632239386905</v>
      </c>
      <c r="O17" s="284">
        <f>'ごみ搬入量内訳'!DH17</f>
        <v>0</v>
      </c>
      <c r="P17" s="284">
        <f>'ごみ処理量内訳'!E17</f>
        <v>4536</v>
      </c>
      <c r="Q17" s="284">
        <f>'ごみ処理量内訳'!N17</f>
        <v>4615</v>
      </c>
      <c r="R17" s="280">
        <f t="shared" si="5"/>
        <v>760</v>
      </c>
      <c r="S17" s="284">
        <f>'ごみ処理量内訳'!G17</f>
        <v>0</v>
      </c>
      <c r="T17" s="284">
        <f>'ごみ処理量内訳'!L17</f>
        <v>760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0</v>
      </c>
      <c r="AA17" s="280">
        <f t="shared" si="6"/>
        <v>9911</v>
      </c>
      <c r="AB17" s="281">
        <f t="shared" si="7"/>
        <v>53.435576632025025</v>
      </c>
      <c r="AC17" s="280">
        <f>'施設資源化量内訳'!X17</f>
        <v>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752</v>
      </c>
      <c r="AJ17" s="280">
        <f t="shared" si="8"/>
        <v>752</v>
      </c>
      <c r="AK17" s="281">
        <f t="shared" si="9"/>
        <v>9.271916790490343</v>
      </c>
      <c r="AL17" s="281">
        <f>(SUM('資源化量内訳'!D17,-'資源化量内訳'!Q17,-'資源化量内訳'!S17,-'資源化量内訳'!U17))/(SUM(AA17,J17))*100</f>
        <v>9.271916790490343</v>
      </c>
      <c r="AM17" s="280">
        <f>'ごみ処理量内訳'!AA17</f>
        <v>4615</v>
      </c>
      <c r="AN17" s="280">
        <f>'ごみ処理量内訳'!AB17</f>
        <v>655</v>
      </c>
      <c r="AO17" s="280">
        <f>'ごみ処理量内訳'!AC17</f>
        <v>3</v>
      </c>
      <c r="AP17" s="280">
        <f t="shared" si="10"/>
        <v>5273</v>
      </c>
    </row>
    <row r="18" spans="1:42" ht="12" customHeight="1">
      <c r="A18" s="282" t="s">
        <v>187</v>
      </c>
      <c r="B18" s="283" t="s">
        <v>559</v>
      </c>
      <c r="C18" s="282" t="s">
        <v>576</v>
      </c>
      <c r="D18" s="280">
        <v>29388</v>
      </c>
      <c r="E18" s="280">
        <v>28690</v>
      </c>
      <c r="F18" s="280">
        <v>698</v>
      </c>
      <c r="G18" s="280">
        <v>206</v>
      </c>
      <c r="H18" s="280">
        <f>SUM('ごみ搬入量内訳'!E18,+'ごみ搬入量内訳'!AD18)</f>
        <v>8536</v>
      </c>
      <c r="I18" s="280">
        <f>'ごみ搬入量内訳'!BC18</f>
        <v>0</v>
      </c>
      <c r="J18" s="280">
        <f>'資源化量内訳'!BL18</f>
        <v>29</v>
      </c>
      <c r="K18" s="280">
        <f t="shared" si="3"/>
        <v>8565</v>
      </c>
      <c r="L18" s="280">
        <f t="shared" si="4"/>
        <v>798.4807889158002</v>
      </c>
      <c r="M18" s="280">
        <f>(SUM('ごみ搬入量内訳'!BR18,'ごみ処理概要'!J18))/'ごみ処理概要'!D18/365*1000000</f>
        <v>798.4807889158002</v>
      </c>
      <c r="N18" s="280">
        <f>'ごみ搬入量内訳'!CM18/'ごみ処理概要'!D18/365*1000000</f>
        <v>0</v>
      </c>
      <c r="O18" s="284">
        <f>'ごみ搬入量内訳'!DH18</f>
        <v>65</v>
      </c>
      <c r="P18" s="284">
        <f>'ごみ処理量内訳'!E18</f>
        <v>6777</v>
      </c>
      <c r="Q18" s="284">
        <f>'ごみ処理量内訳'!N18</f>
        <v>0</v>
      </c>
      <c r="R18" s="280">
        <f t="shared" si="5"/>
        <v>465</v>
      </c>
      <c r="S18" s="284">
        <f>'ごみ処理量内訳'!G18</f>
        <v>0</v>
      </c>
      <c r="T18" s="284">
        <f>'ごみ処理量内訳'!L18</f>
        <v>465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1294</v>
      </c>
      <c r="AA18" s="280">
        <f t="shared" si="6"/>
        <v>8536</v>
      </c>
      <c r="AB18" s="281">
        <f t="shared" si="7"/>
        <v>100</v>
      </c>
      <c r="AC18" s="280">
        <f>'施設資源化量内訳'!X18</f>
        <v>1059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410</v>
      </c>
      <c r="AJ18" s="280">
        <f t="shared" si="8"/>
        <v>1469</v>
      </c>
      <c r="AK18" s="281">
        <f t="shared" si="9"/>
        <v>32.59778166958552</v>
      </c>
      <c r="AL18" s="281">
        <f>(SUM('資源化量内訳'!D18,-'資源化量内訳'!Q18,-'資源化量内訳'!S18,-'資源化量内訳'!U18))/(SUM(AA18,J18))*100</f>
        <v>29.85405720957385</v>
      </c>
      <c r="AM18" s="280">
        <f>'ごみ処理量内訳'!AA18</f>
        <v>0</v>
      </c>
      <c r="AN18" s="280">
        <f>'ごみ処理量内訳'!AB18</f>
        <v>0</v>
      </c>
      <c r="AO18" s="280">
        <f>'ごみ処理量内訳'!AC18</f>
        <v>0</v>
      </c>
      <c r="AP18" s="280">
        <f t="shared" si="10"/>
        <v>0</v>
      </c>
    </row>
    <row r="19" spans="1:42" ht="12" customHeight="1">
      <c r="A19" s="282" t="s">
        <v>187</v>
      </c>
      <c r="B19" s="283" t="s">
        <v>560</v>
      </c>
      <c r="C19" s="282" t="s">
        <v>577</v>
      </c>
      <c r="D19" s="280">
        <v>3381</v>
      </c>
      <c r="E19" s="280">
        <v>3381</v>
      </c>
      <c r="F19" s="280">
        <v>0</v>
      </c>
      <c r="G19" s="280">
        <v>12</v>
      </c>
      <c r="H19" s="280">
        <f>SUM('ごみ搬入量内訳'!E19,+'ごみ搬入量内訳'!AD19)</f>
        <v>1008</v>
      </c>
      <c r="I19" s="280">
        <f>'ごみ搬入量内訳'!BC19</f>
        <v>900</v>
      </c>
      <c r="J19" s="280">
        <f>'資源化量内訳'!BL19</f>
        <v>0</v>
      </c>
      <c r="K19" s="280">
        <f t="shared" si="3"/>
        <v>1908</v>
      </c>
      <c r="L19" s="280">
        <f t="shared" si="4"/>
        <v>1546.1098078302198</v>
      </c>
      <c r="M19" s="280">
        <f>(SUM('ごみ搬入量内訳'!BR19,'ごみ処理概要'!J19))/'ごみ処理概要'!D19/365*1000000</f>
        <v>1546.1098078302198</v>
      </c>
      <c r="N19" s="280">
        <f>'ごみ搬入量内訳'!CM19/'ごみ処理概要'!D19/365*1000000</f>
        <v>0</v>
      </c>
      <c r="O19" s="284">
        <f>'ごみ搬入量内訳'!DH19</f>
        <v>0</v>
      </c>
      <c r="P19" s="284">
        <f>'ごみ処理量内訳'!E19</f>
        <v>1364</v>
      </c>
      <c r="Q19" s="284">
        <f>'ごみ処理量内訳'!N19</f>
        <v>256</v>
      </c>
      <c r="R19" s="280">
        <f t="shared" si="5"/>
        <v>128</v>
      </c>
      <c r="S19" s="284">
        <f>'ごみ処理量内訳'!G19</f>
        <v>0</v>
      </c>
      <c r="T19" s="284">
        <f>'ごみ処理量内訳'!L19</f>
        <v>128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160</v>
      </c>
      <c r="AA19" s="280">
        <f t="shared" si="6"/>
        <v>1908</v>
      </c>
      <c r="AB19" s="281">
        <f t="shared" si="7"/>
        <v>86.58280922431865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128</v>
      </c>
      <c r="AJ19" s="280">
        <f t="shared" si="8"/>
        <v>128</v>
      </c>
      <c r="AK19" s="281">
        <f t="shared" si="9"/>
        <v>15.09433962264151</v>
      </c>
      <c r="AL19" s="281">
        <f>(SUM('資源化量内訳'!D19,-'資源化量内訳'!Q19,-'資源化量内訳'!S19,-'資源化量内訳'!U19))/(SUM(AA19,J19))*100</f>
        <v>15.09433962264151</v>
      </c>
      <c r="AM19" s="280">
        <f>'ごみ処理量内訳'!AA19</f>
        <v>256</v>
      </c>
      <c r="AN19" s="280">
        <f>'ごみ処理量内訳'!AB19</f>
        <v>0</v>
      </c>
      <c r="AO19" s="280">
        <f>'ごみ処理量内訳'!AC19</f>
        <v>0</v>
      </c>
      <c r="AP19" s="280">
        <f t="shared" si="10"/>
        <v>256</v>
      </c>
    </row>
    <row r="20" spans="1:42" ht="12" customHeight="1">
      <c r="A20" s="282" t="s">
        <v>187</v>
      </c>
      <c r="B20" s="283" t="s">
        <v>561</v>
      </c>
      <c r="C20" s="282" t="s">
        <v>578</v>
      </c>
      <c r="D20" s="280">
        <v>17413</v>
      </c>
      <c r="E20" s="280">
        <v>17413</v>
      </c>
      <c r="F20" s="280">
        <v>0</v>
      </c>
      <c r="G20" s="280">
        <v>290</v>
      </c>
      <c r="H20" s="280">
        <f>SUM('ごみ搬入量内訳'!E20,+'ごみ搬入量内訳'!AD20)</f>
        <v>8157</v>
      </c>
      <c r="I20" s="280">
        <f>'ごみ搬入量内訳'!BC20</f>
        <v>323</v>
      </c>
      <c r="J20" s="280">
        <f>'資源化量内訳'!BL20</f>
        <v>0</v>
      </c>
      <c r="K20" s="280">
        <f t="shared" si="3"/>
        <v>8480</v>
      </c>
      <c r="L20" s="280">
        <f t="shared" si="4"/>
        <v>1334.2259640687284</v>
      </c>
      <c r="M20" s="280">
        <f>(SUM('ごみ搬入量内訳'!BR20,'ごみ処理概要'!J20))/'ごみ処理概要'!D20/365*1000000</f>
        <v>787.1618512070576</v>
      </c>
      <c r="N20" s="280">
        <f>'ごみ搬入量内訳'!CM20/'ごみ処理概要'!D20/365*1000000</f>
        <v>547.0641128616709</v>
      </c>
      <c r="O20" s="284">
        <f>'ごみ搬入量内訳'!DH20</f>
        <v>0</v>
      </c>
      <c r="P20" s="284">
        <f>'ごみ処理量内訳'!E20</f>
        <v>7163</v>
      </c>
      <c r="Q20" s="284">
        <f>'ごみ処理量内訳'!N20</f>
        <v>91</v>
      </c>
      <c r="R20" s="280">
        <f t="shared" si="5"/>
        <v>0</v>
      </c>
      <c r="S20" s="284">
        <f>'ごみ処理量内訳'!G20</f>
        <v>0</v>
      </c>
      <c r="T20" s="284">
        <f>'ごみ処理量内訳'!L20</f>
        <v>0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1226</v>
      </c>
      <c r="AA20" s="280">
        <f t="shared" si="6"/>
        <v>8480</v>
      </c>
      <c r="AB20" s="281">
        <f t="shared" si="7"/>
        <v>98.92688679245283</v>
      </c>
      <c r="AC20" s="280">
        <f>'施設資源化量内訳'!X20</f>
        <v>0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0</v>
      </c>
      <c r="AJ20" s="280">
        <f t="shared" si="8"/>
        <v>0</v>
      </c>
      <c r="AK20" s="281">
        <f t="shared" si="9"/>
        <v>14.457547169811322</v>
      </c>
      <c r="AL20" s="281">
        <f>(SUM('資源化量内訳'!D20,-'資源化量内訳'!Q20,-'資源化量内訳'!S20,-'資源化量内訳'!U20))/(SUM(AA20,J20))*100</f>
        <v>14.457547169811322</v>
      </c>
      <c r="AM20" s="280">
        <f>'ごみ処理量内訳'!AA20</f>
        <v>91</v>
      </c>
      <c r="AN20" s="280">
        <f>'ごみ処理量内訳'!AB20</f>
        <v>876</v>
      </c>
      <c r="AO20" s="280">
        <f>'ごみ処理量内訳'!AC20</f>
        <v>0</v>
      </c>
      <c r="AP20" s="280">
        <f t="shared" si="10"/>
        <v>967</v>
      </c>
    </row>
    <row r="21" spans="1:42" ht="12" customHeight="1">
      <c r="A21" s="282" t="s">
        <v>187</v>
      </c>
      <c r="B21" s="283" t="s">
        <v>562</v>
      </c>
      <c r="C21" s="282" t="s">
        <v>579</v>
      </c>
      <c r="D21" s="280">
        <v>25944</v>
      </c>
      <c r="E21" s="280">
        <v>25944</v>
      </c>
      <c r="F21" s="280">
        <v>0</v>
      </c>
      <c r="G21" s="280">
        <v>128</v>
      </c>
      <c r="H21" s="280">
        <f>SUM('ごみ搬入量内訳'!E21,+'ごみ搬入量内訳'!AD21)</f>
        <v>5536</v>
      </c>
      <c r="I21" s="280">
        <f>'ごみ搬入量内訳'!BC21</f>
        <v>41</v>
      </c>
      <c r="J21" s="280">
        <f>'資源化量内訳'!BL21</f>
        <v>290</v>
      </c>
      <c r="K21" s="280">
        <f t="shared" si="3"/>
        <v>5867</v>
      </c>
      <c r="L21" s="280">
        <f t="shared" si="4"/>
        <v>619.5641613760301</v>
      </c>
      <c r="M21" s="280">
        <f>(SUM('ごみ搬入量内訳'!BR21,'ごみ処理概要'!J21))/'ごみ処理概要'!D21/365*1000000</f>
        <v>506.6761285635236</v>
      </c>
      <c r="N21" s="280">
        <f>'ごみ搬入量内訳'!CM21/'ごみ処理概要'!D21/365*1000000</f>
        <v>112.8880328125066</v>
      </c>
      <c r="O21" s="284">
        <f>'ごみ搬入量内訳'!DH21</f>
        <v>0</v>
      </c>
      <c r="P21" s="284">
        <f>'ごみ処理量内訳'!E21</f>
        <v>4120</v>
      </c>
      <c r="Q21" s="284">
        <f>'ごみ処理量内訳'!N21</f>
        <v>0</v>
      </c>
      <c r="R21" s="280">
        <f t="shared" si="5"/>
        <v>1013</v>
      </c>
      <c r="S21" s="284">
        <f>'ごみ処理量内訳'!G21</f>
        <v>648</v>
      </c>
      <c r="T21" s="284">
        <f>'ごみ処理量内訳'!L21</f>
        <v>353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12</v>
      </c>
      <c r="Z21" s="280">
        <f>'資源化量内訳'!X21</f>
        <v>444</v>
      </c>
      <c r="AA21" s="280">
        <f t="shared" si="6"/>
        <v>5577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315</v>
      </c>
      <c r="AJ21" s="280">
        <f t="shared" si="8"/>
        <v>315</v>
      </c>
      <c r="AK21" s="281">
        <f t="shared" si="9"/>
        <v>17.87966592807227</v>
      </c>
      <c r="AL21" s="281">
        <f>(SUM('資源化量内訳'!D21,-'資源化量内訳'!Q21,-'資源化量内訳'!S21,-'資源化量内訳'!U21))/(SUM(AA21,J21))*100</f>
        <v>17.87966592807227</v>
      </c>
      <c r="AM21" s="280">
        <f>'ごみ処理量内訳'!AA21</f>
        <v>0</v>
      </c>
      <c r="AN21" s="280">
        <f>'ごみ処理量内訳'!AB21</f>
        <v>663</v>
      </c>
      <c r="AO21" s="280">
        <f>'ごみ処理量内訳'!AC21</f>
        <v>360</v>
      </c>
      <c r="AP21" s="280">
        <f t="shared" si="10"/>
        <v>1023</v>
      </c>
    </row>
    <row r="22" spans="1:42" ht="12" customHeight="1">
      <c r="A22" s="282" t="s">
        <v>187</v>
      </c>
      <c r="B22" s="283" t="s">
        <v>563</v>
      </c>
      <c r="C22" s="282" t="s">
        <v>580</v>
      </c>
      <c r="D22" s="280">
        <v>10610</v>
      </c>
      <c r="E22" s="280">
        <v>10610</v>
      </c>
      <c r="F22" s="280">
        <v>0</v>
      </c>
      <c r="G22" s="280">
        <v>70</v>
      </c>
      <c r="H22" s="280">
        <f>SUM('ごみ搬入量内訳'!E22,+'ごみ搬入量内訳'!AD22)</f>
        <v>4288</v>
      </c>
      <c r="I22" s="280">
        <f>'ごみ搬入量内訳'!BC22</f>
        <v>33</v>
      </c>
      <c r="J22" s="280">
        <f>'資源化量内訳'!BL22</f>
        <v>0</v>
      </c>
      <c r="K22" s="280">
        <f t="shared" si="3"/>
        <v>4321</v>
      </c>
      <c r="L22" s="280">
        <f t="shared" si="4"/>
        <v>1115.7734367939265</v>
      </c>
      <c r="M22" s="280">
        <f>(SUM('ごみ搬入量内訳'!BR22,'ごみ処理概要'!J22))/'ごみ処理概要'!D22/365*1000000</f>
        <v>833.537758382503</v>
      </c>
      <c r="N22" s="280">
        <f>'ごみ搬入量内訳'!CM22/'ごみ処理概要'!D22/365*1000000</f>
        <v>282.2356784114237</v>
      </c>
      <c r="O22" s="284">
        <f>'ごみ搬入量内訳'!DH22</f>
        <v>0</v>
      </c>
      <c r="P22" s="284">
        <f>'ごみ処理量内訳'!E22</f>
        <v>3366</v>
      </c>
      <c r="Q22" s="284">
        <f>'ごみ処理量内訳'!N22</f>
        <v>396</v>
      </c>
      <c r="R22" s="280">
        <f t="shared" si="5"/>
        <v>128</v>
      </c>
      <c r="S22" s="284">
        <f>'ごみ処理量内訳'!G22</f>
        <v>0</v>
      </c>
      <c r="T22" s="284">
        <f>'ごみ処理量内訳'!L22</f>
        <v>128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431</v>
      </c>
      <c r="AA22" s="280">
        <f t="shared" si="6"/>
        <v>4321</v>
      </c>
      <c r="AB22" s="281">
        <f t="shared" si="7"/>
        <v>90.83545475584356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128</v>
      </c>
      <c r="AJ22" s="280">
        <f t="shared" si="8"/>
        <v>128</v>
      </c>
      <c r="AK22" s="281">
        <f t="shared" si="9"/>
        <v>12.93682018051377</v>
      </c>
      <c r="AL22" s="281">
        <f>(SUM('資源化量内訳'!D22,-'資源化量内訳'!Q22,-'資源化量内訳'!S22,-'資源化量内訳'!U22))/(SUM(AA22,J22))*100</f>
        <v>12.93682018051377</v>
      </c>
      <c r="AM22" s="280">
        <f>'ごみ処理量内訳'!AA22</f>
        <v>396</v>
      </c>
      <c r="AN22" s="280">
        <f>'ごみ処理量内訳'!AB22</f>
        <v>431</v>
      </c>
      <c r="AO22" s="280">
        <f>'ごみ処理量内訳'!AC22</f>
        <v>0</v>
      </c>
      <c r="AP22" s="280">
        <f t="shared" si="10"/>
        <v>827</v>
      </c>
    </row>
    <row r="23" spans="1:42" ht="12" customHeight="1">
      <c r="A23" s="282" t="s">
        <v>187</v>
      </c>
      <c r="B23" s="283" t="s">
        <v>564</v>
      </c>
      <c r="C23" s="282" t="s">
        <v>581</v>
      </c>
      <c r="D23" s="280">
        <v>23938</v>
      </c>
      <c r="E23" s="280">
        <v>23938</v>
      </c>
      <c r="F23" s="280">
        <v>0</v>
      </c>
      <c r="G23" s="280">
        <v>620</v>
      </c>
      <c r="H23" s="280">
        <f>SUM('ごみ搬入量内訳'!E23,+'ごみ搬入量内訳'!AD23)</f>
        <v>6920</v>
      </c>
      <c r="I23" s="280">
        <f>'ごみ搬入量内訳'!BC23</f>
        <v>150</v>
      </c>
      <c r="J23" s="280">
        <f>'資源化量内訳'!BL23</f>
        <v>173</v>
      </c>
      <c r="K23" s="280">
        <f t="shared" si="3"/>
        <v>7243</v>
      </c>
      <c r="L23" s="280">
        <f t="shared" si="4"/>
        <v>828.9679846452651</v>
      </c>
      <c r="M23" s="280">
        <f>(SUM('ごみ搬入量内訳'!BR23,'ごみ処理概要'!J23))/'ごみ処理概要'!D23/365*1000000</f>
        <v>819.4685586166089</v>
      </c>
      <c r="N23" s="280">
        <f>'ごみ搬入量内訳'!CM23/'ごみ処理概要'!D23/365*1000000</f>
        <v>9.499426028656218</v>
      </c>
      <c r="O23" s="284">
        <f>'ごみ搬入量内訳'!DH23</f>
        <v>0</v>
      </c>
      <c r="P23" s="284">
        <f>'ごみ処理量内訳'!E23</f>
        <v>4949</v>
      </c>
      <c r="Q23" s="284">
        <f>'ごみ処理量内訳'!N23</f>
        <v>0</v>
      </c>
      <c r="R23" s="280">
        <f t="shared" si="5"/>
        <v>896</v>
      </c>
      <c r="S23" s="284">
        <f>'ごみ処理量内訳'!G23</f>
        <v>794</v>
      </c>
      <c r="T23" s="284">
        <f>'ごみ処理量内訳'!L23</f>
        <v>102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1225</v>
      </c>
      <c r="AA23" s="280">
        <f t="shared" si="6"/>
        <v>7070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143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102</v>
      </c>
      <c r="AJ23" s="280">
        <f t="shared" si="8"/>
        <v>245</v>
      </c>
      <c r="AK23" s="281">
        <f t="shared" si="9"/>
        <v>22.683970730360347</v>
      </c>
      <c r="AL23" s="281">
        <f>(SUM('資源化量内訳'!D23,-'資源化量内訳'!Q23,-'資源化量内訳'!S23,-'資源化量内訳'!U23))/(SUM(AA23,J23))*100</f>
        <v>22.683970730360347</v>
      </c>
      <c r="AM23" s="280">
        <f>'ごみ処理量内訳'!AA23</f>
        <v>0</v>
      </c>
      <c r="AN23" s="280">
        <f>'ごみ処理量内訳'!AB23</f>
        <v>470</v>
      </c>
      <c r="AO23" s="280">
        <f>'ごみ処理量内訳'!AC23</f>
        <v>280</v>
      </c>
      <c r="AP23" s="280">
        <f t="shared" si="10"/>
        <v>750</v>
      </c>
    </row>
    <row r="24" spans="1:42" ht="12" customHeight="1">
      <c r="A24" s="282" t="s">
        <v>187</v>
      </c>
      <c r="B24" s="283" t="s">
        <v>565</v>
      </c>
      <c r="C24" s="282" t="s">
        <v>582</v>
      </c>
      <c r="D24" s="280">
        <v>20349</v>
      </c>
      <c r="E24" s="280">
        <v>20349</v>
      </c>
      <c r="F24" s="280">
        <v>0</v>
      </c>
      <c r="G24" s="280">
        <v>134</v>
      </c>
      <c r="H24" s="280">
        <f>SUM('ごみ搬入量内訳'!E24,+'ごみ搬入量内訳'!AD24)</f>
        <v>3233</v>
      </c>
      <c r="I24" s="280">
        <f>'ごみ搬入量内訳'!BC24</f>
        <v>30</v>
      </c>
      <c r="J24" s="280">
        <f>'資源化量内訳'!BL24</f>
        <v>0</v>
      </c>
      <c r="K24" s="280">
        <f t="shared" si="3"/>
        <v>3263</v>
      </c>
      <c r="L24" s="280">
        <f t="shared" si="4"/>
        <v>439.32016449934935</v>
      </c>
      <c r="M24" s="280">
        <f>(SUM('ごみ搬入量内訳'!BR24,'ごみ処理概要'!J24))/'ごみ処理概要'!D24/365*1000000</f>
        <v>387.6195996302871</v>
      </c>
      <c r="N24" s="280">
        <f>'ごみ搬入量内訳'!CM24/'ごみ処理概要'!D24/365*1000000</f>
        <v>51.70056486906226</v>
      </c>
      <c r="O24" s="284">
        <f>'ごみ搬入量内訳'!DH24</f>
        <v>0</v>
      </c>
      <c r="P24" s="284">
        <f>'ごみ処理量内訳'!E24</f>
        <v>1990</v>
      </c>
      <c r="Q24" s="284">
        <f>'ごみ処理量内訳'!N24</f>
        <v>404</v>
      </c>
      <c r="R24" s="280">
        <f t="shared" si="5"/>
        <v>869</v>
      </c>
      <c r="S24" s="284">
        <f>'ごみ処理量内訳'!G24</f>
        <v>5</v>
      </c>
      <c r="T24" s="284">
        <f>'ごみ処理量内訳'!L24</f>
        <v>863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1</v>
      </c>
      <c r="Z24" s="280">
        <f>'資源化量内訳'!X24</f>
        <v>0</v>
      </c>
      <c r="AA24" s="280">
        <f t="shared" si="6"/>
        <v>3263</v>
      </c>
      <c r="AB24" s="281">
        <f t="shared" si="7"/>
        <v>87.6187557462458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863</v>
      </c>
      <c r="AJ24" s="280">
        <f t="shared" si="8"/>
        <v>863</v>
      </c>
      <c r="AK24" s="281">
        <f t="shared" si="9"/>
        <v>26.44805393809378</v>
      </c>
      <c r="AL24" s="281">
        <f>(SUM('資源化量内訳'!D24,-'資源化量内訳'!Q24,-'資源化量内訳'!S24,-'資源化量内訳'!U24))/(SUM(AA24,J24))*100</f>
        <v>26.44805393809378</v>
      </c>
      <c r="AM24" s="280">
        <f>'ごみ処理量内訳'!AA24</f>
        <v>404</v>
      </c>
      <c r="AN24" s="280">
        <f>'ごみ処理量内訳'!AB24</f>
        <v>255</v>
      </c>
      <c r="AO24" s="280">
        <f>'ごみ処理量内訳'!AC24</f>
        <v>0</v>
      </c>
      <c r="AP24" s="280">
        <f t="shared" si="10"/>
        <v>659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585</v>
      </c>
      <c r="B7" s="278" t="s">
        <v>586</v>
      </c>
      <c r="C7" s="279" t="s">
        <v>587</v>
      </c>
      <c r="D7" s="284">
        <f aca="true" t="shared" si="0" ref="D7:AI7">SUM(D8:D24)</f>
        <v>346029</v>
      </c>
      <c r="E7" s="284">
        <f t="shared" si="0"/>
        <v>243958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162052</v>
      </c>
      <c r="K7" s="284">
        <f t="shared" si="0"/>
        <v>57148</v>
      </c>
      <c r="L7" s="284">
        <f t="shared" si="0"/>
        <v>101034</v>
      </c>
      <c r="M7" s="284">
        <f t="shared" si="0"/>
        <v>3870</v>
      </c>
      <c r="N7" s="284">
        <f t="shared" si="0"/>
        <v>20430</v>
      </c>
      <c r="O7" s="284">
        <f t="shared" si="0"/>
        <v>14510</v>
      </c>
      <c r="P7" s="284">
        <f t="shared" si="0"/>
        <v>5920</v>
      </c>
      <c r="Q7" s="284">
        <f t="shared" si="0"/>
        <v>0</v>
      </c>
      <c r="R7" s="284">
        <f t="shared" si="0"/>
        <v>59071</v>
      </c>
      <c r="S7" s="284">
        <f t="shared" si="0"/>
        <v>23476</v>
      </c>
      <c r="T7" s="284">
        <f t="shared" si="0"/>
        <v>35572</v>
      </c>
      <c r="U7" s="284">
        <f t="shared" si="0"/>
        <v>23</v>
      </c>
      <c r="V7" s="284">
        <f t="shared" si="0"/>
        <v>8</v>
      </c>
      <c r="W7" s="284">
        <f t="shared" si="0"/>
        <v>8</v>
      </c>
      <c r="X7" s="284">
        <f t="shared" si="0"/>
        <v>0</v>
      </c>
      <c r="Y7" s="284">
        <f t="shared" si="0"/>
        <v>0</v>
      </c>
      <c r="Z7" s="284">
        <f t="shared" si="0"/>
        <v>2397</v>
      </c>
      <c r="AA7" s="284">
        <f t="shared" si="0"/>
        <v>1544</v>
      </c>
      <c r="AB7" s="284">
        <f t="shared" si="0"/>
        <v>853</v>
      </c>
      <c r="AC7" s="284">
        <f t="shared" si="0"/>
        <v>0</v>
      </c>
      <c r="AD7" s="284">
        <f t="shared" si="0"/>
        <v>87263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82929</v>
      </c>
      <c r="AJ7" s="284">
        <f aca="true" t="shared" si="1" ref="AJ7:BO7">SUM(AJ8:AJ24)</f>
        <v>0</v>
      </c>
      <c r="AK7" s="284">
        <f t="shared" si="1"/>
        <v>137</v>
      </c>
      <c r="AL7" s="284">
        <f t="shared" si="1"/>
        <v>82792</v>
      </c>
      <c r="AM7" s="284">
        <f t="shared" si="1"/>
        <v>4332</v>
      </c>
      <c r="AN7" s="284">
        <f t="shared" si="1"/>
        <v>0</v>
      </c>
      <c r="AO7" s="284">
        <f t="shared" si="1"/>
        <v>12</v>
      </c>
      <c r="AP7" s="284">
        <f t="shared" si="1"/>
        <v>4320</v>
      </c>
      <c r="AQ7" s="284">
        <f t="shared" si="1"/>
        <v>1</v>
      </c>
      <c r="AR7" s="284">
        <f t="shared" si="1"/>
        <v>0</v>
      </c>
      <c r="AS7" s="284">
        <f t="shared" si="1"/>
        <v>0</v>
      </c>
      <c r="AT7" s="284">
        <f t="shared" si="1"/>
        <v>1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1</v>
      </c>
      <c r="AZ7" s="284">
        <f t="shared" si="1"/>
        <v>0</v>
      </c>
      <c r="BA7" s="284">
        <f t="shared" si="1"/>
        <v>0</v>
      </c>
      <c r="BB7" s="284">
        <f t="shared" si="1"/>
        <v>1</v>
      </c>
      <c r="BC7" s="284">
        <f t="shared" si="1"/>
        <v>14808</v>
      </c>
      <c r="BD7" s="284">
        <f t="shared" si="1"/>
        <v>4999</v>
      </c>
      <c r="BE7" s="284">
        <f t="shared" si="1"/>
        <v>0</v>
      </c>
      <c r="BF7" s="284">
        <f t="shared" si="1"/>
        <v>2012</v>
      </c>
      <c r="BG7" s="284">
        <f t="shared" si="1"/>
        <v>1557</v>
      </c>
      <c r="BH7" s="284">
        <f t="shared" si="1"/>
        <v>316</v>
      </c>
      <c r="BI7" s="284">
        <f t="shared" si="1"/>
        <v>0</v>
      </c>
      <c r="BJ7" s="284">
        <f t="shared" si="1"/>
        <v>1114</v>
      </c>
      <c r="BK7" s="284">
        <f t="shared" si="1"/>
        <v>9809</v>
      </c>
      <c r="BL7" s="284">
        <f t="shared" si="1"/>
        <v>0</v>
      </c>
      <c r="BM7" s="284">
        <f t="shared" si="1"/>
        <v>5750</v>
      </c>
      <c r="BN7" s="284">
        <f t="shared" si="1"/>
        <v>3746</v>
      </c>
      <c r="BO7" s="284">
        <f t="shared" si="1"/>
        <v>255</v>
      </c>
      <c r="BP7" s="284">
        <f aca="true" t="shared" si="2" ref="BP7:CU7">SUM(BP8:BP24)</f>
        <v>0</v>
      </c>
      <c r="BQ7" s="284">
        <f t="shared" si="2"/>
        <v>58</v>
      </c>
      <c r="BR7" s="284">
        <f t="shared" si="2"/>
        <v>248957</v>
      </c>
      <c r="BS7" s="284">
        <f t="shared" si="2"/>
        <v>0</v>
      </c>
      <c r="BT7" s="284">
        <f t="shared" si="2"/>
        <v>164064</v>
      </c>
      <c r="BU7" s="284">
        <f t="shared" si="2"/>
        <v>21987</v>
      </c>
      <c r="BV7" s="284">
        <f t="shared" si="2"/>
        <v>59387</v>
      </c>
      <c r="BW7" s="284">
        <f t="shared" si="2"/>
        <v>8</v>
      </c>
      <c r="BX7" s="284">
        <f t="shared" si="2"/>
        <v>3511</v>
      </c>
      <c r="BY7" s="284">
        <f t="shared" si="2"/>
        <v>243958</v>
      </c>
      <c r="BZ7" s="284">
        <f t="shared" si="2"/>
        <v>0</v>
      </c>
      <c r="CA7" s="284">
        <f t="shared" si="2"/>
        <v>162052</v>
      </c>
      <c r="CB7" s="284">
        <f t="shared" si="2"/>
        <v>20430</v>
      </c>
      <c r="CC7" s="284">
        <f t="shared" si="2"/>
        <v>59071</v>
      </c>
      <c r="CD7" s="284">
        <f t="shared" si="2"/>
        <v>8</v>
      </c>
      <c r="CE7" s="284">
        <f t="shared" si="2"/>
        <v>2397</v>
      </c>
      <c r="CF7" s="284">
        <f t="shared" si="2"/>
        <v>4999</v>
      </c>
      <c r="CG7" s="284">
        <f t="shared" si="2"/>
        <v>0</v>
      </c>
      <c r="CH7" s="284">
        <f t="shared" si="2"/>
        <v>2012</v>
      </c>
      <c r="CI7" s="284">
        <f t="shared" si="2"/>
        <v>1557</v>
      </c>
      <c r="CJ7" s="284">
        <f t="shared" si="2"/>
        <v>316</v>
      </c>
      <c r="CK7" s="284">
        <f t="shared" si="2"/>
        <v>0</v>
      </c>
      <c r="CL7" s="284">
        <f t="shared" si="2"/>
        <v>1114</v>
      </c>
      <c r="CM7" s="284">
        <f t="shared" si="2"/>
        <v>97072</v>
      </c>
      <c r="CN7" s="284">
        <f t="shared" si="2"/>
        <v>0</v>
      </c>
      <c r="CO7" s="284">
        <f t="shared" si="2"/>
        <v>88679</v>
      </c>
      <c r="CP7" s="284">
        <f t="shared" si="2"/>
        <v>8078</v>
      </c>
      <c r="CQ7" s="284">
        <f t="shared" si="2"/>
        <v>256</v>
      </c>
      <c r="CR7" s="284">
        <f t="shared" si="2"/>
        <v>0</v>
      </c>
      <c r="CS7" s="284">
        <f t="shared" si="2"/>
        <v>59</v>
      </c>
      <c r="CT7" s="284">
        <f t="shared" si="2"/>
        <v>87263</v>
      </c>
      <c r="CU7" s="284">
        <f t="shared" si="2"/>
        <v>0</v>
      </c>
      <c r="CV7" s="284">
        <f aca="true" t="shared" si="3" ref="CV7:DM7">SUM(CV8:CV24)</f>
        <v>82929</v>
      </c>
      <c r="CW7" s="284">
        <f t="shared" si="3"/>
        <v>4332</v>
      </c>
      <c r="CX7" s="284">
        <f t="shared" si="3"/>
        <v>1</v>
      </c>
      <c r="CY7" s="284">
        <f t="shared" si="3"/>
        <v>0</v>
      </c>
      <c r="CZ7" s="284">
        <f t="shared" si="3"/>
        <v>1</v>
      </c>
      <c r="DA7" s="284">
        <f t="shared" si="3"/>
        <v>9809</v>
      </c>
      <c r="DB7" s="284">
        <f t="shared" si="3"/>
        <v>0</v>
      </c>
      <c r="DC7" s="284">
        <f t="shared" si="3"/>
        <v>5750</v>
      </c>
      <c r="DD7" s="284">
        <f t="shared" si="3"/>
        <v>3746</v>
      </c>
      <c r="DE7" s="284">
        <f t="shared" si="3"/>
        <v>255</v>
      </c>
      <c r="DF7" s="284">
        <f t="shared" si="3"/>
        <v>0</v>
      </c>
      <c r="DG7" s="284">
        <f t="shared" si="3"/>
        <v>58</v>
      </c>
      <c r="DH7" s="284">
        <f t="shared" si="3"/>
        <v>72</v>
      </c>
      <c r="DI7" s="284">
        <f t="shared" si="3"/>
        <v>49</v>
      </c>
      <c r="DJ7" s="284">
        <f t="shared" si="3"/>
        <v>42</v>
      </c>
      <c r="DK7" s="284">
        <f t="shared" si="3"/>
        <v>6</v>
      </c>
      <c r="DL7" s="284">
        <f t="shared" si="3"/>
        <v>0</v>
      </c>
      <c r="DM7" s="284">
        <f t="shared" si="3"/>
        <v>1</v>
      </c>
    </row>
    <row r="8" spans="1:117" ht="12" customHeight="1">
      <c r="A8" s="282" t="s">
        <v>187</v>
      </c>
      <c r="B8" s="283" t="s">
        <v>549</v>
      </c>
      <c r="C8" s="282" t="s">
        <v>566</v>
      </c>
      <c r="D8" s="284">
        <f>SUM(E8,AD8,BC8)</f>
        <v>158050</v>
      </c>
      <c r="E8" s="280">
        <f>SUM(F8,J8,N8,R8,V8,Z8)</f>
        <v>99576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58150</v>
      </c>
      <c r="K8" s="280">
        <v>108</v>
      </c>
      <c r="L8" s="280">
        <v>58042</v>
      </c>
      <c r="M8" s="280">
        <v>0</v>
      </c>
      <c r="N8" s="280">
        <f>SUM(O8:Q8)</f>
        <v>7142</v>
      </c>
      <c r="O8" s="280">
        <v>5991</v>
      </c>
      <c r="P8" s="280">
        <v>1151</v>
      </c>
      <c r="Q8" s="280">
        <v>0</v>
      </c>
      <c r="R8" s="280">
        <f>SUM(S8:U8)</f>
        <v>33551</v>
      </c>
      <c r="S8" s="280">
        <v>7520</v>
      </c>
      <c r="T8" s="280">
        <v>26031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733</v>
      </c>
      <c r="AA8" s="280">
        <v>733</v>
      </c>
      <c r="AB8" s="280">
        <v>0</v>
      </c>
      <c r="AC8" s="280">
        <v>0</v>
      </c>
      <c r="AD8" s="280">
        <f>SUM(AE8,AI8,AM8,AQ8,AU8,AY8)</f>
        <v>54766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50591</v>
      </c>
      <c r="AJ8" s="280">
        <v>0</v>
      </c>
      <c r="AK8" s="280">
        <v>0</v>
      </c>
      <c r="AL8" s="280">
        <v>50591</v>
      </c>
      <c r="AM8" s="280">
        <f>SUM(AN8:AP8)</f>
        <v>4174</v>
      </c>
      <c r="AN8" s="280">
        <v>0</v>
      </c>
      <c r="AO8" s="280">
        <v>0</v>
      </c>
      <c r="AP8" s="280">
        <v>4174</v>
      </c>
      <c r="AQ8" s="280">
        <f>SUM(AR8:AT8)</f>
        <v>1</v>
      </c>
      <c r="AR8" s="280">
        <v>0</v>
      </c>
      <c r="AS8" s="280">
        <v>0</v>
      </c>
      <c r="AT8" s="280">
        <v>1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3708</v>
      </c>
      <c r="BD8" s="284">
        <f>SUM(BE8:BJ8)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4">
        <f>SUM(BL8:BQ8)</f>
        <v>3708</v>
      </c>
      <c r="BL8" s="280">
        <v>0</v>
      </c>
      <c r="BM8" s="280">
        <v>2548</v>
      </c>
      <c r="BN8" s="280">
        <v>1159</v>
      </c>
      <c r="BO8" s="280">
        <v>1</v>
      </c>
      <c r="BP8" s="280">
        <v>0</v>
      </c>
      <c r="BQ8" s="280">
        <v>0</v>
      </c>
      <c r="BR8" s="280">
        <f aca="true" t="shared" si="4" ref="BR8:BX8">SUM(BY8,CF8)</f>
        <v>99576</v>
      </c>
      <c r="BS8" s="280">
        <f t="shared" si="4"/>
        <v>0</v>
      </c>
      <c r="BT8" s="280">
        <f t="shared" si="4"/>
        <v>58150</v>
      </c>
      <c r="BU8" s="280">
        <f t="shared" si="4"/>
        <v>7142</v>
      </c>
      <c r="BV8" s="280">
        <f t="shared" si="4"/>
        <v>33551</v>
      </c>
      <c r="BW8" s="280">
        <f t="shared" si="4"/>
        <v>0</v>
      </c>
      <c r="BX8" s="280">
        <f t="shared" si="4"/>
        <v>733</v>
      </c>
      <c r="BY8" s="284">
        <f>SUM(BZ8:CE8)</f>
        <v>99576</v>
      </c>
      <c r="BZ8" s="280">
        <f>F8</f>
        <v>0</v>
      </c>
      <c r="CA8" s="280">
        <f>J8</f>
        <v>58150</v>
      </c>
      <c r="CB8" s="280">
        <f>N8</f>
        <v>7142</v>
      </c>
      <c r="CC8" s="280">
        <f>R8</f>
        <v>33551</v>
      </c>
      <c r="CD8" s="280">
        <f>V8</f>
        <v>0</v>
      </c>
      <c r="CE8" s="280">
        <f>Z8</f>
        <v>733</v>
      </c>
      <c r="CF8" s="284">
        <f>SUM(CG8:CL8)</f>
        <v>0</v>
      </c>
      <c r="CG8" s="280">
        <f aca="true" t="shared" si="5" ref="CG8:CL8">BE8</f>
        <v>0</v>
      </c>
      <c r="CH8" s="280">
        <f t="shared" si="5"/>
        <v>0</v>
      </c>
      <c r="CI8" s="280">
        <f t="shared" si="5"/>
        <v>0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58474</v>
      </c>
      <c r="CN8" s="280">
        <f t="shared" si="6"/>
        <v>0</v>
      </c>
      <c r="CO8" s="280">
        <f t="shared" si="6"/>
        <v>53139</v>
      </c>
      <c r="CP8" s="280">
        <f t="shared" si="6"/>
        <v>5333</v>
      </c>
      <c r="CQ8" s="280">
        <f t="shared" si="6"/>
        <v>2</v>
      </c>
      <c r="CR8" s="280">
        <f t="shared" si="6"/>
        <v>0</v>
      </c>
      <c r="CS8" s="280">
        <f t="shared" si="6"/>
        <v>0</v>
      </c>
      <c r="CT8" s="284">
        <f>SUM(CU8:CZ8)</f>
        <v>54766</v>
      </c>
      <c r="CU8" s="280">
        <f>AE8</f>
        <v>0</v>
      </c>
      <c r="CV8" s="280">
        <f>AI8</f>
        <v>50591</v>
      </c>
      <c r="CW8" s="280">
        <f>AM8</f>
        <v>4174</v>
      </c>
      <c r="CX8" s="280">
        <f>AQ8</f>
        <v>1</v>
      </c>
      <c r="CY8" s="280">
        <f>AU8</f>
        <v>0</v>
      </c>
      <c r="CZ8" s="280">
        <f>AY8</f>
        <v>0</v>
      </c>
      <c r="DA8" s="284">
        <f>SUM(DB8:DG8)</f>
        <v>3708</v>
      </c>
      <c r="DB8" s="280">
        <f aca="true" t="shared" si="7" ref="DB8:DG8">BL8</f>
        <v>0</v>
      </c>
      <c r="DC8" s="280">
        <f t="shared" si="7"/>
        <v>2548</v>
      </c>
      <c r="DD8" s="280">
        <f t="shared" si="7"/>
        <v>1159</v>
      </c>
      <c r="DE8" s="280">
        <f t="shared" si="7"/>
        <v>1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23</v>
      </c>
      <c r="DJ8" s="280">
        <v>23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187</v>
      </c>
      <c r="B9" s="283" t="s">
        <v>550</v>
      </c>
      <c r="C9" s="282" t="s">
        <v>567</v>
      </c>
      <c r="D9" s="284">
        <f aca="true" t="shared" si="8" ref="D9:D24">SUM(E9,AD9,BC9)</f>
        <v>37328</v>
      </c>
      <c r="E9" s="280">
        <f aca="true" t="shared" si="9" ref="E9:E24">SUM(F9,J9,N9,R9,V9,Z9)</f>
        <v>27246</v>
      </c>
      <c r="F9" s="280">
        <f aca="true" t="shared" si="10" ref="F9:F24">SUM(G9:I9)</f>
        <v>0</v>
      </c>
      <c r="G9" s="280">
        <v>0</v>
      </c>
      <c r="H9" s="280">
        <v>0</v>
      </c>
      <c r="I9" s="280">
        <v>0</v>
      </c>
      <c r="J9" s="280">
        <f aca="true" t="shared" si="11" ref="J9:J24">SUM(K9:M9)</f>
        <v>19815</v>
      </c>
      <c r="K9" s="280">
        <v>10835</v>
      </c>
      <c r="L9" s="280">
        <v>8980</v>
      </c>
      <c r="M9" s="280">
        <v>0</v>
      </c>
      <c r="N9" s="280">
        <f aca="true" t="shared" si="12" ref="N9:N24">SUM(O9:Q9)</f>
        <v>1589</v>
      </c>
      <c r="O9" s="280">
        <v>818</v>
      </c>
      <c r="P9" s="280">
        <v>771</v>
      </c>
      <c r="Q9" s="280">
        <v>0</v>
      </c>
      <c r="R9" s="280">
        <f aca="true" t="shared" si="13" ref="R9:R24">SUM(S9:U9)</f>
        <v>5635</v>
      </c>
      <c r="S9" s="280">
        <v>5118</v>
      </c>
      <c r="T9" s="280">
        <v>517</v>
      </c>
      <c r="U9" s="280">
        <v>0</v>
      </c>
      <c r="V9" s="280">
        <f aca="true" t="shared" si="14" ref="V9:V24">SUM(W9:Y9)</f>
        <v>0</v>
      </c>
      <c r="W9" s="280">
        <v>0</v>
      </c>
      <c r="X9" s="280">
        <v>0</v>
      </c>
      <c r="Y9" s="280">
        <v>0</v>
      </c>
      <c r="Z9" s="280">
        <f aca="true" t="shared" si="15" ref="Z9:Z24">SUM(AA9:AC9)</f>
        <v>207</v>
      </c>
      <c r="AA9" s="280">
        <v>197</v>
      </c>
      <c r="AB9" s="280">
        <v>10</v>
      </c>
      <c r="AC9" s="280">
        <v>0</v>
      </c>
      <c r="AD9" s="280">
        <f aca="true" t="shared" si="16" ref="AD9:AD24">SUM(AE9,AI9,AM9,AQ9,AU9,AY9)</f>
        <v>8209</v>
      </c>
      <c r="AE9" s="280">
        <f aca="true" t="shared" si="17" ref="AE9:AE24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24">SUM(AJ9:AL9)</f>
        <v>8209</v>
      </c>
      <c r="AJ9" s="280">
        <v>0</v>
      </c>
      <c r="AK9" s="280">
        <v>0</v>
      </c>
      <c r="AL9" s="280">
        <v>8209</v>
      </c>
      <c r="AM9" s="280">
        <f aca="true" t="shared" si="19" ref="AM9:AM24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24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24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24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24">SUM(BD9,BK9)</f>
        <v>1873</v>
      </c>
      <c r="BD9" s="284">
        <f aca="true" t="shared" si="24" ref="BD9:BD24">SUM(BE9:BJ9)</f>
        <v>749</v>
      </c>
      <c r="BE9" s="280">
        <v>0</v>
      </c>
      <c r="BF9" s="280">
        <v>124</v>
      </c>
      <c r="BG9" s="280">
        <v>74</v>
      </c>
      <c r="BH9" s="280">
        <v>0</v>
      </c>
      <c r="BI9" s="280">
        <v>0</v>
      </c>
      <c r="BJ9" s="280">
        <v>551</v>
      </c>
      <c r="BK9" s="284">
        <f aca="true" t="shared" si="25" ref="BK9:BK24">SUM(BL9:BQ9)</f>
        <v>1124</v>
      </c>
      <c r="BL9" s="280">
        <v>0</v>
      </c>
      <c r="BM9" s="280">
        <v>1039</v>
      </c>
      <c r="BN9" s="280">
        <v>30</v>
      </c>
      <c r="BO9" s="280">
        <v>0</v>
      </c>
      <c r="BP9" s="280">
        <v>0</v>
      </c>
      <c r="BQ9" s="280">
        <v>55</v>
      </c>
      <c r="BR9" s="280">
        <f aca="true" t="shared" si="26" ref="BR9:BR24">SUM(BY9,CF9)</f>
        <v>27995</v>
      </c>
      <c r="BS9" s="280">
        <f aca="true" t="shared" si="27" ref="BS9:BS24">SUM(BZ9,CG9)</f>
        <v>0</v>
      </c>
      <c r="BT9" s="280">
        <f aca="true" t="shared" si="28" ref="BT9:BT24">SUM(CA9,CH9)</f>
        <v>19939</v>
      </c>
      <c r="BU9" s="280">
        <f aca="true" t="shared" si="29" ref="BU9:BU24">SUM(CB9,CI9)</f>
        <v>1663</v>
      </c>
      <c r="BV9" s="280">
        <f aca="true" t="shared" si="30" ref="BV9:BV24">SUM(CC9,CJ9)</f>
        <v>5635</v>
      </c>
      <c r="BW9" s="280">
        <f aca="true" t="shared" si="31" ref="BW9:BW24">SUM(CD9,CK9)</f>
        <v>0</v>
      </c>
      <c r="BX9" s="280">
        <f aca="true" t="shared" si="32" ref="BX9:BX24">SUM(CE9,CL9)</f>
        <v>758</v>
      </c>
      <c r="BY9" s="284">
        <f aca="true" t="shared" si="33" ref="BY9:BY24">SUM(BZ9:CE9)</f>
        <v>27246</v>
      </c>
      <c r="BZ9" s="280">
        <f aca="true" t="shared" si="34" ref="BZ9:BZ24">F9</f>
        <v>0</v>
      </c>
      <c r="CA9" s="280">
        <f aca="true" t="shared" si="35" ref="CA9:CA24">J9</f>
        <v>19815</v>
      </c>
      <c r="CB9" s="280">
        <f aca="true" t="shared" si="36" ref="CB9:CB24">N9</f>
        <v>1589</v>
      </c>
      <c r="CC9" s="280">
        <f aca="true" t="shared" si="37" ref="CC9:CC24">R9</f>
        <v>5635</v>
      </c>
      <c r="CD9" s="280">
        <f aca="true" t="shared" si="38" ref="CD9:CD24">V9</f>
        <v>0</v>
      </c>
      <c r="CE9" s="280">
        <f aca="true" t="shared" si="39" ref="CE9:CE24">Z9</f>
        <v>207</v>
      </c>
      <c r="CF9" s="284">
        <f aca="true" t="shared" si="40" ref="CF9:CF24">SUM(CG9:CL9)</f>
        <v>749</v>
      </c>
      <c r="CG9" s="280">
        <f aca="true" t="shared" si="41" ref="CG9:CG24">BE9</f>
        <v>0</v>
      </c>
      <c r="CH9" s="280">
        <f aca="true" t="shared" si="42" ref="CH9:CH24">BF9</f>
        <v>124</v>
      </c>
      <c r="CI9" s="280">
        <f aca="true" t="shared" si="43" ref="CI9:CI24">BG9</f>
        <v>74</v>
      </c>
      <c r="CJ9" s="280">
        <f aca="true" t="shared" si="44" ref="CJ9:CJ24">BH9</f>
        <v>0</v>
      </c>
      <c r="CK9" s="280">
        <f aca="true" t="shared" si="45" ref="CK9:CK24">BI9</f>
        <v>0</v>
      </c>
      <c r="CL9" s="280">
        <f aca="true" t="shared" si="46" ref="CL9:CL24">BJ9</f>
        <v>551</v>
      </c>
      <c r="CM9" s="280">
        <f aca="true" t="shared" si="47" ref="CM9:CM24">SUM(CT9,DA9)</f>
        <v>9333</v>
      </c>
      <c r="CN9" s="280">
        <f aca="true" t="shared" si="48" ref="CN9:CN24">SUM(CU9,DB9)</f>
        <v>0</v>
      </c>
      <c r="CO9" s="280">
        <f aca="true" t="shared" si="49" ref="CO9:CO24">SUM(CV9,DC9)</f>
        <v>9248</v>
      </c>
      <c r="CP9" s="280">
        <f aca="true" t="shared" si="50" ref="CP9:CP24">SUM(CW9,DD9)</f>
        <v>30</v>
      </c>
      <c r="CQ9" s="280">
        <f aca="true" t="shared" si="51" ref="CQ9:CQ24">SUM(CX9,DE9)</f>
        <v>0</v>
      </c>
      <c r="CR9" s="280">
        <f aca="true" t="shared" si="52" ref="CR9:CR24">SUM(CY9,DF9)</f>
        <v>0</v>
      </c>
      <c r="CS9" s="280">
        <f aca="true" t="shared" si="53" ref="CS9:CS24">SUM(CZ9,DG9)</f>
        <v>55</v>
      </c>
      <c r="CT9" s="284">
        <f aca="true" t="shared" si="54" ref="CT9:CT24">SUM(CU9:CZ9)</f>
        <v>8209</v>
      </c>
      <c r="CU9" s="280">
        <f aca="true" t="shared" si="55" ref="CU9:CU24">AE9</f>
        <v>0</v>
      </c>
      <c r="CV9" s="280">
        <f aca="true" t="shared" si="56" ref="CV9:CV24">AI9</f>
        <v>8209</v>
      </c>
      <c r="CW9" s="280">
        <f aca="true" t="shared" si="57" ref="CW9:CW24">AM9</f>
        <v>0</v>
      </c>
      <c r="CX9" s="280">
        <f aca="true" t="shared" si="58" ref="CX9:CX24">AQ9</f>
        <v>0</v>
      </c>
      <c r="CY9" s="280">
        <f aca="true" t="shared" si="59" ref="CY9:CY24">AU9</f>
        <v>0</v>
      </c>
      <c r="CZ9" s="280">
        <f aca="true" t="shared" si="60" ref="CZ9:CZ24">AY9</f>
        <v>0</v>
      </c>
      <c r="DA9" s="284">
        <f aca="true" t="shared" si="61" ref="DA9:DA24">SUM(DB9:DG9)</f>
        <v>1124</v>
      </c>
      <c r="DB9" s="280">
        <f aca="true" t="shared" si="62" ref="DB9:DB24">BL9</f>
        <v>0</v>
      </c>
      <c r="DC9" s="280">
        <f aca="true" t="shared" si="63" ref="DC9:DC24">BM9</f>
        <v>1039</v>
      </c>
      <c r="DD9" s="280">
        <f aca="true" t="shared" si="64" ref="DD9:DD24">BN9</f>
        <v>30</v>
      </c>
      <c r="DE9" s="280">
        <f aca="true" t="shared" si="65" ref="DE9:DE24">BO9</f>
        <v>0</v>
      </c>
      <c r="DF9" s="280">
        <f aca="true" t="shared" si="66" ref="DF9:DF24">BP9</f>
        <v>0</v>
      </c>
      <c r="DG9" s="280">
        <f aca="true" t="shared" si="67" ref="DG9:DG24">BQ9</f>
        <v>55</v>
      </c>
      <c r="DH9" s="280">
        <v>0</v>
      </c>
      <c r="DI9" s="284">
        <f aca="true" t="shared" si="68" ref="DI9:DI24">SUM(DJ9:DM9)</f>
        <v>3</v>
      </c>
      <c r="DJ9" s="280">
        <v>3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187</v>
      </c>
      <c r="B10" s="283" t="s">
        <v>551</v>
      </c>
      <c r="C10" s="282" t="s">
        <v>568</v>
      </c>
      <c r="D10" s="284">
        <f t="shared" si="8"/>
        <v>21774</v>
      </c>
      <c r="E10" s="280">
        <f t="shared" si="9"/>
        <v>14498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10889</v>
      </c>
      <c r="K10" s="280">
        <v>3729</v>
      </c>
      <c r="L10" s="280">
        <v>7160</v>
      </c>
      <c r="M10" s="280">
        <v>0</v>
      </c>
      <c r="N10" s="280">
        <f t="shared" si="12"/>
        <v>873</v>
      </c>
      <c r="O10" s="280">
        <v>873</v>
      </c>
      <c r="P10" s="280">
        <v>0</v>
      </c>
      <c r="Q10" s="280">
        <v>0</v>
      </c>
      <c r="R10" s="280">
        <f t="shared" si="13"/>
        <v>2692</v>
      </c>
      <c r="S10" s="280">
        <v>1521</v>
      </c>
      <c r="T10" s="280">
        <v>1171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44</v>
      </c>
      <c r="AA10" s="280">
        <v>44</v>
      </c>
      <c r="AB10" s="280">
        <v>0</v>
      </c>
      <c r="AC10" s="280">
        <v>0</v>
      </c>
      <c r="AD10" s="280">
        <f t="shared" si="16"/>
        <v>4993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4993</v>
      </c>
      <c r="AJ10" s="280">
        <v>0</v>
      </c>
      <c r="AK10" s="280">
        <v>0</v>
      </c>
      <c r="AL10" s="280">
        <v>4993</v>
      </c>
      <c r="AM10" s="280">
        <f t="shared" si="19"/>
        <v>0</v>
      </c>
      <c r="AN10" s="280">
        <v>0</v>
      </c>
      <c r="AO10" s="280">
        <v>0</v>
      </c>
      <c r="AP10" s="280">
        <v>0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2283</v>
      </c>
      <c r="BD10" s="284">
        <f t="shared" si="24"/>
        <v>919</v>
      </c>
      <c r="BE10" s="280">
        <v>0</v>
      </c>
      <c r="BF10" s="280">
        <v>177</v>
      </c>
      <c r="BG10" s="280">
        <v>742</v>
      </c>
      <c r="BH10" s="280">
        <v>0</v>
      </c>
      <c r="BI10" s="280">
        <v>0</v>
      </c>
      <c r="BJ10" s="280">
        <v>0</v>
      </c>
      <c r="BK10" s="284">
        <f t="shared" si="25"/>
        <v>1364</v>
      </c>
      <c r="BL10" s="280">
        <v>0</v>
      </c>
      <c r="BM10" s="280">
        <v>1260</v>
      </c>
      <c r="BN10" s="280">
        <v>104</v>
      </c>
      <c r="BO10" s="280">
        <v>0</v>
      </c>
      <c r="BP10" s="280">
        <v>0</v>
      </c>
      <c r="BQ10" s="280">
        <v>0</v>
      </c>
      <c r="BR10" s="280">
        <f t="shared" si="26"/>
        <v>15417</v>
      </c>
      <c r="BS10" s="280">
        <f t="shared" si="27"/>
        <v>0</v>
      </c>
      <c r="BT10" s="280">
        <f t="shared" si="28"/>
        <v>11066</v>
      </c>
      <c r="BU10" s="280">
        <f t="shared" si="29"/>
        <v>1615</v>
      </c>
      <c r="BV10" s="280">
        <f t="shared" si="30"/>
        <v>2692</v>
      </c>
      <c r="BW10" s="280">
        <f t="shared" si="31"/>
        <v>0</v>
      </c>
      <c r="BX10" s="280">
        <f t="shared" si="32"/>
        <v>44</v>
      </c>
      <c r="BY10" s="284">
        <f t="shared" si="33"/>
        <v>14498</v>
      </c>
      <c r="BZ10" s="280">
        <f t="shared" si="34"/>
        <v>0</v>
      </c>
      <c r="CA10" s="280">
        <f t="shared" si="35"/>
        <v>10889</v>
      </c>
      <c r="CB10" s="280">
        <f t="shared" si="36"/>
        <v>873</v>
      </c>
      <c r="CC10" s="280">
        <f t="shared" si="37"/>
        <v>2692</v>
      </c>
      <c r="CD10" s="280">
        <f t="shared" si="38"/>
        <v>0</v>
      </c>
      <c r="CE10" s="280">
        <f t="shared" si="39"/>
        <v>44</v>
      </c>
      <c r="CF10" s="284">
        <f t="shared" si="40"/>
        <v>919</v>
      </c>
      <c r="CG10" s="280">
        <f t="shared" si="41"/>
        <v>0</v>
      </c>
      <c r="CH10" s="280">
        <f t="shared" si="42"/>
        <v>177</v>
      </c>
      <c r="CI10" s="280">
        <f t="shared" si="43"/>
        <v>742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6357</v>
      </c>
      <c r="CN10" s="280">
        <f t="shared" si="48"/>
        <v>0</v>
      </c>
      <c r="CO10" s="280">
        <f t="shared" si="49"/>
        <v>6253</v>
      </c>
      <c r="CP10" s="280">
        <f t="shared" si="50"/>
        <v>104</v>
      </c>
      <c r="CQ10" s="280">
        <f t="shared" si="51"/>
        <v>0</v>
      </c>
      <c r="CR10" s="280">
        <f t="shared" si="52"/>
        <v>0</v>
      </c>
      <c r="CS10" s="280">
        <f t="shared" si="53"/>
        <v>0</v>
      </c>
      <c r="CT10" s="284">
        <f t="shared" si="54"/>
        <v>4993</v>
      </c>
      <c r="CU10" s="280">
        <f t="shared" si="55"/>
        <v>0</v>
      </c>
      <c r="CV10" s="280">
        <f t="shared" si="56"/>
        <v>4993</v>
      </c>
      <c r="CW10" s="280">
        <f t="shared" si="57"/>
        <v>0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1364</v>
      </c>
      <c r="DB10" s="280">
        <f t="shared" si="62"/>
        <v>0</v>
      </c>
      <c r="DC10" s="280">
        <f t="shared" si="63"/>
        <v>1260</v>
      </c>
      <c r="DD10" s="280">
        <f t="shared" si="64"/>
        <v>104</v>
      </c>
      <c r="DE10" s="280">
        <f t="shared" si="65"/>
        <v>0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5</v>
      </c>
      <c r="DJ10" s="280">
        <v>5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187</v>
      </c>
      <c r="B11" s="283" t="s">
        <v>552</v>
      </c>
      <c r="C11" s="282" t="s">
        <v>569</v>
      </c>
      <c r="D11" s="284">
        <f t="shared" si="8"/>
        <v>10622</v>
      </c>
      <c r="E11" s="280">
        <f t="shared" si="9"/>
        <v>8632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4380</v>
      </c>
      <c r="K11" s="280">
        <v>4380</v>
      </c>
      <c r="L11" s="280">
        <v>0</v>
      </c>
      <c r="M11" s="280">
        <v>0</v>
      </c>
      <c r="N11" s="280">
        <f t="shared" si="12"/>
        <v>1680</v>
      </c>
      <c r="O11" s="280">
        <v>1680</v>
      </c>
      <c r="P11" s="280">
        <v>0</v>
      </c>
      <c r="Q11" s="280">
        <v>0</v>
      </c>
      <c r="R11" s="280">
        <f t="shared" si="13"/>
        <v>2526</v>
      </c>
      <c r="S11" s="280">
        <v>2526</v>
      </c>
      <c r="T11" s="280">
        <v>0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46</v>
      </c>
      <c r="AA11" s="280">
        <v>46</v>
      </c>
      <c r="AB11" s="280">
        <v>0</v>
      </c>
      <c r="AC11" s="280">
        <v>0</v>
      </c>
      <c r="AD11" s="280">
        <f t="shared" si="16"/>
        <v>1969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1969</v>
      </c>
      <c r="AJ11" s="280">
        <v>0</v>
      </c>
      <c r="AK11" s="280">
        <v>0</v>
      </c>
      <c r="AL11" s="280">
        <v>1969</v>
      </c>
      <c r="AM11" s="280">
        <f t="shared" si="19"/>
        <v>0</v>
      </c>
      <c r="AN11" s="280">
        <v>0</v>
      </c>
      <c r="AO11" s="280">
        <v>0</v>
      </c>
      <c r="AP11" s="280">
        <v>0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21</v>
      </c>
      <c r="BD11" s="284">
        <f t="shared" si="24"/>
        <v>5</v>
      </c>
      <c r="BE11" s="280">
        <v>0</v>
      </c>
      <c r="BF11" s="280">
        <v>0</v>
      </c>
      <c r="BG11" s="280">
        <v>5</v>
      </c>
      <c r="BH11" s="280">
        <v>0</v>
      </c>
      <c r="BI11" s="280">
        <v>0</v>
      </c>
      <c r="BJ11" s="280">
        <v>0</v>
      </c>
      <c r="BK11" s="284">
        <f t="shared" si="25"/>
        <v>16</v>
      </c>
      <c r="BL11" s="280">
        <v>0</v>
      </c>
      <c r="BM11" s="280">
        <v>0</v>
      </c>
      <c r="BN11" s="280">
        <v>12</v>
      </c>
      <c r="BO11" s="280">
        <v>4</v>
      </c>
      <c r="BP11" s="280">
        <v>0</v>
      </c>
      <c r="BQ11" s="280">
        <v>0</v>
      </c>
      <c r="BR11" s="280">
        <f t="shared" si="26"/>
        <v>8637</v>
      </c>
      <c r="BS11" s="280">
        <f t="shared" si="27"/>
        <v>0</v>
      </c>
      <c r="BT11" s="280">
        <f t="shared" si="28"/>
        <v>4380</v>
      </c>
      <c r="BU11" s="280">
        <f t="shared" si="29"/>
        <v>1685</v>
      </c>
      <c r="BV11" s="280">
        <f t="shared" si="30"/>
        <v>2526</v>
      </c>
      <c r="BW11" s="280">
        <f t="shared" si="31"/>
        <v>0</v>
      </c>
      <c r="BX11" s="280">
        <f t="shared" si="32"/>
        <v>46</v>
      </c>
      <c r="BY11" s="284">
        <f t="shared" si="33"/>
        <v>8632</v>
      </c>
      <c r="BZ11" s="280">
        <f t="shared" si="34"/>
        <v>0</v>
      </c>
      <c r="CA11" s="280">
        <f t="shared" si="35"/>
        <v>4380</v>
      </c>
      <c r="CB11" s="280">
        <f t="shared" si="36"/>
        <v>1680</v>
      </c>
      <c r="CC11" s="280">
        <f t="shared" si="37"/>
        <v>2526</v>
      </c>
      <c r="CD11" s="280">
        <f t="shared" si="38"/>
        <v>0</v>
      </c>
      <c r="CE11" s="280">
        <f t="shared" si="39"/>
        <v>46</v>
      </c>
      <c r="CF11" s="284">
        <f t="shared" si="40"/>
        <v>5</v>
      </c>
      <c r="CG11" s="280">
        <f t="shared" si="41"/>
        <v>0</v>
      </c>
      <c r="CH11" s="280">
        <f t="shared" si="42"/>
        <v>0</v>
      </c>
      <c r="CI11" s="280">
        <f t="shared" si="43"/>
        <v>5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1985</v>
      </c>
      <c r="CN11" s="280">
        <f t="shared" si="48"/>
        <v>0</v>
      </c>
      <c r="CO11" s="280">
        <f t="shared" si="49"/>
        <v>1969</v>
      </c>
      <c r="CP11" s="280">
        <f t="shared" si="50"/>
        <v>12</v>
      </c>
      <c r="CQ11" s="280">
        <f t="shared" si="51"/>
        <v>4</v>
      </c>
      <c r="CR11" s="280">
        <f t="shared" si="52"/>
        <v>0</v>
      </c>
      <c r="CS11" s="280">
        <f t="shared" si="53"/>
        <v>0</v>
      </c>
      <c r="CT11" s="284">
        <f t="shared" si="54"/>
        <v>1969</v>
      </c>
      <c r="CU11" s="280">
        <f t="shared" si="55"/>
        <v>0</v>
      </c>
      <c r="CV11" s="280">
        <f t="shared" si="56"/>
        <v>1969</v>
      </c>
      <c r="CW11" s="280">
        <f t="shared" si="57"/>
        <v>0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16</v>
      </c>
      <c r="DB11" s="280">
        <f t="shared" si="62"/>
        <v>0</v>
      </c>
      <c r="DC11" s="280">
        <f t="shared" si="63"/>
        <v>0</v>
      </c>
      <c r="DD11" s="280">
        <f t="shared" si="64"/>
        <v>12</v>
      </c>
      <c r="DE11" s="280">
        <f t="shared" si="65"/>
        <v>4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5</v>
      </c>
      <c r="DJ11" s="280">
        <v>5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187</v>
      </c>
      <c r="B12" s="283" t="s">
        <v>553</v>
      </c>
      <c r="C12" s="282" t="s">
        <v>570</v>
      </c>
      <c r="D12" s="284">
        <f t="shared" si="8"/>
        <v>17772</v>
      </c>
      <c r="E12" s="280">
        <f t="shared" si="9"/>
        <v>17772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14644</v>
      </c>
      <c r="K12" s="280">
        <v>11672</v>
      </c>
      <c r="L12" s="280">
        <v>1592</v>
      </c>
      <c r="M12" s="280">
        <v>1380</v>
      </c>
      <c r="N12" s="280">
        <f t="shared" si="12"/>
        <v>1301</v>
      </c>
      <c r="O12" s="280">
        <v>0</v>
      </c>
      <c r="P12" s="280">
        <v>1301</v>
      </c>
      <c r="Q12" s="280">
        <v>0</v>
      </c>
      <c r="R12" s="280">
        <f t="shared" si="13"/>
        <v>1827</v>
      </c>
      <c r="S12" s="280">
        <v>970</v>
      </c>
      <c r="T12" s="280">
        <v>857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0</v>
      </c>
      <c r="AA12" s="280">
        <v>0</v>
      </c>
      <c r="AB12" s="280">
        <v>0</v>
      </c>
      <c r="AC12" s="280">
        <v>0</v>
      </c>
      <c r="AD12" s="280">
        <f t="shared" si="16"/>
        <v>0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0</v>
      </c>
      <c r="AJ12" s="280">
        <v>0</v>
      </c>
      <c r="AK12" s="280">
        <v>0</v>
      </c>
      <c r="AL12" s="280">
        <v>0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0</v>
      </c>
      <c r="BD12" s="284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4">
        <f t="shared" si="25"/>
        <v>0</v>
      </c>
      <c r="BL12" s="280"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26"/>
        <v>17772</v>
      </c>
      <c r="BS12" s="280">
        <f t="shared" si="27"/>
        <v>0</v>
      </c>
      <c r="BT12" s="280">
        <f t="shared" si="28"/>
        <v>14644</v>
      </c>
      <c r="BU12" s="280">
        <f t="shared" si="29"/>
        <v>1301</v>
      </c>
      <c r="BV12" s="280">
        <f t="shared" si="30"/>
        <v>1827</v>
      </c>
      <c r="BW12" s="280">
        <f t="shared" si="31"/>
        <v>0</v>
      </c>
      <c r="BX12" s="280">
        <f t="shared" si="32"/>
        <v>0</v>
      </c>
      <c r="BY12" s="284">
        <f t="shared" si="33"/>
        <v>17772</v>
      </c>
      <c r="BZ12" s="280">
        <f t="shared" si="34"/>
        <v>0</v>
      </c>
      <c r="CA12" s="280">
        <f t="shared" si="35"/>
        <v>14644</v>
      </c>
      <c r="CB12" s="280">
        <f t="shared" si="36"/>
        <v>1301</v>
      </c>
      <c r="CC12" s="280">
        <f t="shared" si="37"/>
        <v>1827</v>
      </c>
      <c r="CD12" s="280">
        <f t="shared" si="38"/>
        <v>0</v>
      </c>
      <c r="CE12" s="280">
        <f t="shared" si="39"/>
        <v>0</v>
      </c>
      <c r="CF12" s="284">
        <f t="shared" si="40"/>
        <v>0</v>
      </c>
      <c r="CG12" s="280">
        <f t="shared" si="41"/>
        <v>0</v>
      </c>
      <c r="CH12" s="280">
        <f t="shared" si="42"/>
        <v>0</v>
      </c>
      <c r="CI12" s="280">
        <f t="shared" si="43"/>
        <v>0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0</v>
      </c>
      <c r="CN12" s="280">
        <f t="shared" si="48"/>
        <v>0</v>
      </c>
      <c r="CO12" s="280">
        <f t="shared" si="49"/>
        <v>0</v>
      </c>
      <c r="CP12" s="280">
        <f t="shared" si="50"/>
        <v>0</v>
      </c>
      <c r="CQ12" s="280">
        <f t="shared" si="51"/>
        <v>0</v>
      </c>
      <c r="CR12" s="280">
        <f t="shared" si="52"/>
        <v>0</v>
      </c>
      <c r="CS12" s="280">
        <f t="shared" si="53"/>
        <v>0</v>
      </c>
      <c r="CT12" s="284">
        <f t="shared" si="54"/>
        <v>0</v>
      </c>
      <c r="CU12" s="280">
        <f t="shared" si="55"/>
        <v>0</v>
      </c>
      <c r="CV12" s="280">
        <f t="shared" si="56"/>
        <v>0</v>
      </c>
      <c r="CW12" s="280">
        <f t="shared" si="57"/>
        <v>0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0</v>
      </c>
      <c r="DB12" s="280">
        <f t="shared" si="62"/>
        <v>0</v>
      </c>
      <c r="DC12" s="280">
        <f t="shared" si="63"/>
        <v>0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187</v>
      </c>
      <c r="B13" s="283" t="s">
        <v>554</v>
      </c>
      <c r="C13" s="282" t="s">
        <v>571</v>
      </c>
      <c r="D13" s="284">
        <f t="shared" si="8"/>
        <v>17165</v>
      </c>
      <c r="E13" s="280">
        <f t="shared" si="9"/>
        <v>13918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10785</v>
      </c>
      <c r="K13" s="280">
        <v>84</v>
      </c>
      <c r="L13" s="280">
        <v>10701</v>
      </c>
      <c r="M13" s="280">
        <v>0</v>
      </c>
      <c r="N13" s="280">
        <f t="shared" si="12"/>
        <v>709</v>
      </c>
      <c r="O13" s="280">
        <v>4</v>
      </c>
      <c r="P13" s="280">
        <v>705</v>
      </c>
      <c r="Q13" s="280">
        <v>0</v>
      </c>
      <c r="R13" s="280">
        <f t="shared" si="13"/>
        <v>2313</v>
      </c>
      <c r="S13" s="280">
        <v>0</v>
      </c>
      <c r="T13" s="280">
        <v>2313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111</v>
      </c>
      <c r="AA13" s="280">
        <v>6</v>
      </c>
      <c r="AB13" s="280">
        <v>105</v>
      </c>
      <c r="AC13" s="280">
        <v>0</v>
      </c>
      <c r="AD13" s="280">
        <f t="shared" si="16"/>
        <v>3247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3246</v>
      </c>
      <c r="AJ13" s="280">
        <v>0</v>
      </c>
      <c r="AK13" s="280">
        <v>0</v>
      </c>
      <c r="AL13" s="280">
        <v>3246</v>
      </c>
      <c r="AM13" s="280">
        <f t="shared" si="19"/>
        <v>0</v>
      </c>
      <c r="AN13" s="280">
        <v>0</v>
      </c>
      <c r="AO13" s="280">
        <v>0</v>
      </c>
      <c r="AP13" s="280">
        <v>0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1</v>
      </c>
      <c r="AZ13" s="280">
        <v>0</v>
      </c>
      <c r="BA13" s="280">
        <v>0</v>
      </c>
      <c r="BB13" s="280">
        <v>1</v>
      </c>
      <c r="BC13" s="284">
        <f t="shared" si="23"/>
        <v>0</v>
      </c>
      <c r="BD13" s="284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4">
        <f t="shared" si="25"/>
        <v>0</v>
      </c>
      <c r="BL13" s="280"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26"/>
        <v>13918</v>
      </c>
      <c r="BS13" s="280">
        <f t="shared" si="27"/>
        <v>0</v>
      </c>
      <c r="BT13" s="280">
        <f t="shared" si="28"/>
        <v>10785</v>
      </c>
      <c r="BU13" s="280">
        <f t="shared" si="29"/>
        <v>709</v>
      </c>
      <c r="BV13" s="280">
        <f t="shared" si="30"/>
        <v>2313</v>
      </c>
      <c r="BW13" s="280">
        <f t="shared" si="31"/>
        <v>0</v>
      </c>
      <c r="BX13" s="280">
        <f t="shared" si="32"/>
        <v>111</v>
      </c>
      <c r="BY13" s="284">
        <f t="shared" si="33"/>
        <v>13918</v>
      </c>
      <c r="BZ13" s="280">
        <f t="shared" si="34"/>
        <v>0</v>
      </c>
      <c r="CA13" s="280">
        <f t="shared" si="35"/>
        <v>10785</v>
      </c>
      <c r="CB13" s="280">
        <f t="shared" si="36"/>
        <v>709</v>
      </c>
      <c r="CC13" s="280">
        <f t="shared" si="37"/>
        <v>2313</v>
      </c>
      <c r="CD13" s="280">
        <f t="shared" si="38"/>
        <v>0</v>
      </c>
      <c r="CE13" s="280">
        <f t="shared" si="39"/>
        <v>111</v>
      </c>
      <c r="CF13" s="284">
        <f t="shared" si="40"/>
        <v>0</v>
      </c>
      <c r="CG13" s="280">
        <f t="shared" si="41"/>
        <v>0</v>
      </c>
      <c r="CH13" s="280">
        <f t="shared" si="42"/>
        <v>0</v>
      </c>
      <c r="CI13" s="280">
        <f t="shared" si="43"/>
        <v>0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3247</v>
      </c>
      <c r="CN13" s="280">
        <f t="shared" si="48"/>
        <v>0</v>
      </c>
      <c r="CO13" s="280">
        <f t="shared" si="49"/>
        <v>3246</v>
      </c>
      <c r="CP13" s="280">
        <f t="shared" si="50"/>
        <v>0</v>
      </c>
      <c r="CQ13" s="280">
        <f t="shared" si="51"/>
        <v>0</v>
      </c>
      <c r="CR13" s="280">
        <f t="shared" si="52"/>
        <v>0</v>
      </c>
      <c r="CS13" s="280">
        <f t="shared" si="53"/>
        <v>1</v>
      </c>
      <c r="CT13" s="284">
        <f t="shared" si="54"/>
        <v>3247</v>
      </c>
      <c r="CU13" s="280">
        <f t="shared" si="55"/>
        <v>0</v>
      </c>
      <c r="CV13" s="280">
        <f t="shared" si="56"/>
        <v>3246</v>
      </c>
      <c r="CW13" s="280">
        <f t="shared" si="57"/>
        <v>0</v>
      </c>
      <c r="CX13" s="280">
        <f t="shared" si="58"/>
        <v>0</v>
      </c>
      <c r="CY13" s="280">
        <f t="shared" si="59"/>
        <v>0</v>
      </c>
      <c r="CZ13" s="280">
        <f t="shared" si="60"/>
        <v>1</v>
      </c>
      <c r="DA13" s="284">
        <f t="shared" si="61"/>
        <v>0</v>
      </c>
      <c r="DB13" s="280">
        <f t="shared" si="62"/>
        <v>0</v>
      </c>
      <c r="DC13" s="280">
        <f t="shared" si="63"/>
        <v>0</v>
      </c>
      <c r="DD13" s="280">
        <f t="shared" si="64"/>
        <v>0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187</v>
      </c>
      <c r="B14" s="283" t="s">
        <v>555</v>
      </c>
      <c r="C14" s="282" t="s">
        <v>572</v>
      </c>
      <c r="D14" s="284">
        <f t="shared" si="8"/>
        <v>11178</v>
      </c>
      <c r="E14" s="280">
        <f t="shared" si="9"/>
        <v>8475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6589</v>
      </c>
      <c r="K14" s="280">
        <v>0</v>
      </c>
      <c r="L14" s="280">
        <v>6589</v>
      </c>
      <c r="M14" s="280">
        <v>0</v>
      </c>
      <c r="N14" s="280">
        <f t="shared" si="12"/>
        <v>636</v>
      </c>
      <c r="O14" s="280">
        <v>0</v>
      </c>
      <c r="P14" s="280">
        <v>636</v>
      </c>
      <c r="Q14" s="280">
        <v>0</v>
      </c>
      <c r="R14" s="280">
        <f t="shared" si="13"/>
        <v>1250</v>
      </c>
      <c r="S14" s="280">
        <v>0</v>
      </c>
      <c r="T14" s="280">
        <v>1250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0</v>
      </c>
      <c r="AA14" s="280">
        <v>0</v>
      </c>
      <c r="AB14" s="280">
        <v>0</v>
      </c>
      <c r="AC14" s="280">
        <v>0</v>
      </c>
      <c r="AD14" s="280">
        <f t="shared" si="16"/>
        <v>2024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2024</v>
      </c>
      <c r="AJ14" s="280">
        <v>0</v>
      </c>
      <c r="AK14" s="280">
        <v>0</v>
      </c>
      <c r="AL14" s="280">
        <v>2024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679</v>
      </c>
      <c r="BD14" s="284">
        <f t="shared" si="24"/>
        <v>679</v>
      </c>
      <c r="BE14" s="280">
        <v>0</v>
      </c>
      <c r="BF14" s="280">
        <v>402</v>
      </c>
      <c r="BG14" s="280">
        <v>59</v>
      </c>
      <c r="BH14" s="280">
        <v>73</v>
      </c>
      <c r="BI14" s="280">
        <v>0</v>
      </c>
      <c r="BJ14" s="280">
        <v>145</v>
      </c>
      <c r="BK14" s="284">
        <f t="shared" si="25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9154</v>
      </c>
      <c r="BS14" s="280">
        <f t="shared" si="27"/>
        <v>0</v>
      </c>
      <c r="BT14" s="280">
        <f t="shared" si="28"/>
        <v>6991</v>
      </c>
      <c r="BU14" s="280">
        <f t="shared" si="29"/>
        <v>695</v>
      </c>
      <c r="BV14" s="280">
        <f t="shared" si="30"/>
        <v>1323</v>
      </c>
      <c r="BW14" s="280">
        <f t="shared" si="31"/>
        <v>0</v>
      </c>
      <c r="BX14" s="280">
        <f t="shared" si="32"/>
        <v>145</v>
      </c>
      <c r="BY14" s="284">
        <f t="shared" si="33"/>
        <v>8475</v>
      </c>
      <c r="BZ14" s="280">
        <f t="shared" si="34"/>
        <v>0</v>
      </c>
      <c r="CA14" s="280">
        <f t="shared" si="35"/>
        <v>6589</v>
      </c>
      <c r="CB14" s="280">
        <f t="shared" si="36"/>
        <v>636</v>
      </c>
      <c r="CC14" s="280">
        <f t="shared" si="37"/>
        <v>1250</v>
      </c>
      <c r="CD14" s="280">
        <f t="shared" si="38"/>
        <v>0</v>
      </c>
      <c r="CE14" s="280">
        <f t="shared" si="39"/>
        <v>0</v>
      </c>
      <c r="CF14" s="284">
        <f t="shared" si="40"/>
        <v>679</v>
      </c>
      <c r="CG14" s="280">
        <f t="shared" si="41"/>
        <v>0</v>
      </c>
      <c r="CH14" s="280">
        <f t="shared" si="42"/>
        <v>402</v>
      </c>
      <c r="CI14" s="280">
        <f t="shared" si="43"/>
        <v>59</v>
      </c>
      <c r="CJ14" s="280">
        <f t="shared" si="44"/>
        <v>73</v>
      </c>
      <c r="CK14" s="280">
        <f t="shared" si="45"/>
        <v>0</v>
      </c>
      <c r="CL14" s="280">
        <f t="shared" si="46"/>
        <v>145</v>
      </c>
      <c r="CM14" s="280">
        <f t="shared" si="47"/>
        <v>2024</v>
      </c>
      <c r="CN14" s="280">
        <f t="shared" si="48"/>
        <v>0</v>
      </c>
      <c r="CO14" s="280">
        <f t="shared" si="49"/>
        <v>2024</v>
      </c>
      <c r="CP14" s="280">
        <f t="shared" si="50"/>
        <v>0</v>
      </c>
      <c r="CQ14" s="280">
        <f t="shared" si="51"/>
        <v>0</v>
      </c>
      <c r="CR14" s="280">
        <f t="shared" si="52"/>
        <v>0</v>
      </c>
      <c r="CS14" s="280">
        <f t="shared" si="53"/>
        <v>0</v>
      </c>
      <c r="CT14" s="284">
        <f t="shared" si="54"/>
        <v>2024</v>
      </c>
      <c r="CU14" s="280">
        <f t="shared" si="55"/>
        <v>0</v>
      </c>
      <c r="CV14" s="280">
        <f t="shared" si="56"/>
        <v>2024</v>
      </c>
      <c r="CW14" s="280">
        <f t="shared" si="57"/>
        <v>0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0</v>
      </c>
      <c r="DB14" s="280">
        <f t="shared" si="62"/>
        <v>0</v>
      </c>
      <c r="DC14" s="280">
        <f t="shared" si="63"/>
        <v>0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187</v>
      </c>
      <c r="B15" s="283" t="s">
        <v>556</v>
      </c>
      <c r="C15" s="282" t="s">
        <v>573</v>
      </c>
      <c r="D15" s="284">
        <f t="shared" si="8"/>
        <v>15622</v>
      </c>
      <c r="E15" s="280">
        <f t="shared" si="9"/>
        <v>10834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8295</v>
      </c>
      <c r="K15" s="280">
        <v>4162</v>
      </c>
      <c r="L15" s="280">
        <v>4133</v>
      </c>
      <c r="M15" s="280">
        <v>0</v>
      </c>
      <c r="N15" s="280">
        <f t="shared" si="12"/>
        <v>1105</v>
      </c>
      <c r="O15" s="280">
        <v>526</v>
      </c>
      <c r="P15" s="280">
        <v>579</v>
      </c>
      <c r="Q15" s="280">
        <v>0</v>
      </c>
      <c r="R15" s="280">
        <f t="shared" si="13"/>
        <v>1434</v>
      </c>
      <c r="S15" s="280">
        <v>690</v>
      </c>
      <c r="T15" s="280">
        <v>744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0</v>
      </c>
      <c r="AA15" s="280">
        <v>0</v>
      </c>
      <c r="AB15" s="280">
        <v>0</v>
      </c>
      <c r="AC15" s="280">
        <v>0</v>
      </c>
      <c r="AD15" s="280">
        <f t="shared" si="16"/>
        <v>4460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4460</v>
      </c>
      <c r="AJ15" s="280">
        <v>0</v>
      </c>
      <c r="AK15" s="280">
        <v>0</v>
      </c>
      <c r="AL15" s="280">
        <v>4460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328</v>
      </c>
      <c r="BD15" s="284">
        <f t="shared" si="24"/>
        <v>328</v>
      </c>
      <c r="BE15" s="280">
        <v>0</v>
      </c>
      <c r="BF15" s="280">
        <v>131</v>
      </c>
      <c r="BG15" s="280">
        <v>29</v>
      </c>
      <c r="BH15" s="280">
        <v>0</v>
      </c>
      <c r="BI15" s="280">
        <v>0</v>
      </c>
      <c r="BJ15" s="280">
        <v>168</v>
      </c>
      <c r="BK15" s="284">
        <f t="shared" si="25"/>
        <v>0</v>
      </c>
      <c r="BL15" s="280"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26"/>
        <v>11162</v>
      </c>
      <c r="BS15" s="280">
        <f t="shared" si="27"/>
        <v>0</v>
      </c>
      <c r="BT15" s="280">
        <f t="shared" si="28"/>
        <v>8426</v>
      </c>
      <c r="BU15" s="280">
        <f t="shared" si="29"/>
        <v>1134</v>
      </c>
      <c r="BV15" s="280">
        <f t="shared" si="30"/>
        <v>1434</v>
      </c>
      <c r="BW15" s="280">
        <f t="shared" si="31"/>
        <v>0</v>
      </c>
      <c r="BX15" s="280">
        <f t="shared" si="32"/>
        <v>168</v>
      </c>
      <c r="BY15" s="284">
        <f t="shared" si="33"/>
        <v>10834</v>
      </c>
      <c r="BZ15" s="280">
        <f t="shared" si="34"/>
        <v>0</v>
      </c>
      <c r="CA15" s="280">
        <f t="shared" si="35"/>
        <v>8295</v>
      </c>
      <c r="CB15" s="280">
        <f t="shared" si="36"/>
        <v>1105</v>
      </c>
      <c r="CC15" s="280">
        <f t="shared" si="37"/>
        <v>1434</v>
      </c>
      <c r="CD15" s="280">
        <f t="shared" si="38"/>
        <v>0</v>
      </c>
      <c r="CE15" s="280">
        <f t="shared" si="39"/>
        <v>0</v>
      </c>
      <c r="CF15" s="284">
        <f t="shared" si="40"/>
        <v>328</v>
      </c>
      <c r="CG15" s="280">
        <f t="shared" si="41"/>
        <v>0</v>
      </c>
      <c r="CH15" s="280">
        <f t="shared" si="42"/>
        <v>131</v>
      </c>
      <c r="CI15" s="280">
        <f t="shared" si="43"/>
        <v>29</v>
      </c>
      <c r="CJ15" s="280">
        <f t="shared" si="44"/>
        <v>0</v>
      </c>
      <c r="CK15" s="280">
        <f t="shared" si="45"/>
        <v>0</v>
      </c>
      <c r="CL15" s="280">
        <f t="shared" si="46"/>
        <v>168</v>
      </c>
      <c r="CM15" s="280">
        <f t="shared" si="47"/>
        <v>4460</v>
      </c>
      <c r="CN15" s="280">
        <f t="shared" si="48"/>
        <v>0</v>
      </c>
      <c r="CO15" s="280">
        <f t="shared" si="49"/>
        <v>4460</v>
      </c>
      <c r="CP15" s="280">
        <f t="shared" si="50"/>
        <v>0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4460</v>
      </c>
      <c r="CU15" s="280">
        <f t="shared" si="55"/>
        <v>0</v>
      </c>
      <c r="CV15" s="280">
        <f t="shared" si="56"/>
        <v>4460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0</v>
      </c>
      <c r="DB15" s="280">
        <f t="shared" si="62"/>
        <v>0</v>
      </c>
      <c r="DC15" s="280">
        <f t="shared" si="63"/>
        <v>0</v>
      </c>
      <c r="DD15" s="280">
        <f t="shared" si="64"/>
        <v>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2</v>
      </c>
      <c r="DJ15" s="280">
        <v>0</v>
      </c>
      <c r="DK15" s="280">
        <v>1</v>
      </c>
      <c r="DL15" s="280">
        <v>0</v>
      </c>
      <c r="DM15" s="280">
        <v>1</v>
      </c>
    </row>
    <row r="16" spans="1:117" ht="12" customHeight="1">
      <c r="A16" s="282" t="s">
        <v>187</v>
      </c>
      <c r="B16" s="283" t="s">
        <v>557</v>
      </c>
      <c r="C16" s="282" t="s">
        <v>574</v>
      </c>
      <c r="D16" s="284">
        <f t="shared" si="8"/>
        <v>7452</v>
      </c>
      <c r="E16" s="280">
        <f t="shared" si="9"/>
        <v>6075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4093</v>
      </c>
      <c r="K16" s="280">
        <v>4089</v>
      </c>
      <c r="L16" s="280">
        <v>0</v>
      </c>
      <c r="M16" s="280">
        <v>4</v>
      </c>
      <c r="N16" s="280">
        <f t="shared" si="12"/>
        <v>1142</v>
      </c>
      <c r="O16" s="280">
        <v>1142</v>
      </c>
      <c r="P16" s="280">
        <v>0</v>
      </c>
      <c r="Q16" s="280">
        <v>0</v>
      </c>
      <c r="R16" s="280">
        <f t="shared" si="13"/>
        <v>635</v>
      </c>
      <c r="S16" s="280">
        <v>612</v>
      </c>
      <c r="T16" s="280">
        <v>0</v>
      </c>
      <c r="U16" s="280">
        <v>23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205</v>
      </c>
      <c r="AA16" s="280">
        <v>205</v>
      </c>
      <c r="AB16" s="280">
        <v>0</v>
      </c>
      <c r="AC16" s="280">
        <v>0</v>
      </c>
      <c r="AD16" s="280">
        <f t="shared" si="16"/>
        <v>697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657</v>
      </c>
      <c r="AJ16" s="280">
        <v>0</v>
      </c>
      <c r="AK16" s="280">
        <v>0</v>
      </c>
      <c r="AL16" s="280">
        <v>657</v>
      </c>
      <c r="AM16" s="280">
        <f t="shared" si="19"/>
        <v>40</v>
      </c>
      <c r="AN16" s="280">
        <v>0</v>
      </c>
      <c r="AO16" s="280">
        <v>0</v>
      </c>
      <c r="AP16" s="280">
        <v>40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680</v>
      </c>
      <c r="BD16" s="284">
        <f t="shared" si="24"/>
        <v>390</v>
      </c>
      <c r="BE16" s="280">
        <v>0</v>
      </c>
      <c r="BF16" s="280">
        <v>58</v>
      </c>
      <c r="BG16" s="280">
        <v>175</v>
      </c>
      <c r="BH16" s="280">
        <v>157</v>
      </c>
      <c r="BI16" s="280">
        <v>0</v>
      </c>
      <c r="BJ16" s="280">
        <v>0</v>
      </c>
      <c r="BK16" s="284">
        <f t="shared" si="25"/>
        <v>290</v>
      </c>
      <c r="BL16" s="280">
        <v>0</v>
      </c>
      <c r="BM16" s="280">
        <v>100</v>
      </c>
      <c r="BN16" s="280">
        <v>190</v>
      </c>
      <c r="BO16" s="280">
        <v>0</v>
      </c>
      <c r="BP16" s="280">
        <v>0</v>
      </c>
      <c r="BQ16" s="280">
        <v>0</v>
      </c>
      <c r="BR16" s="280">
        <f t="shared" si="26"/>
        <v>6465</v>
      </c>
      <c r="BS16" s="280">
        <f t="shared" si="27"/>
        <v>0</v>
      </c>
      <c r="BT16" s="280">
        <f t="shared" si="28"/>
        <v>4151</v>
      </c>
      <c r="BU16" s="280">
        <f t="shared" si="29"/>
        <v>1317</v>
      </c>
      <c r="BV16" s="280">
        <f t="shared" si="30"/>
        <v>792</v>
      </c>
      <c r="BW16" s="280">
        <f t="shared" si="31"/>
        <v>0</v>
      </c>
      <c r="BX16" s="280">
        <f t="shared" si="32"/>
        <v>205</v>
      </c>
      <c r="BY16" s="284">
        <f t="shared" si="33"/>
        <v>6075</v>
      </c>
      <c r="BZ16" s="280">
        <f t="shared" si="34"/>
        <v>0</v>
      </c>
      <c r="CA16" s="280">
        <f t="shared" si="35"/>
        <v>4093</v>
      </c>
      <c r="CB16" s="280">
        <f t="shared" si="36"/>
        <v>1142</v>
      </c>
      <c r="CC16" s="280">
        <f t="shared" si="37"/>
        <v>635</v>
      </c>
      <c r="CD16" s="280">
        <f t="shared" si="38"/>
        <v>0</v>
      </c>
      <c r="CE16" s="280">
        <f t="shared" si="39"/>
        <v>205</v>
      </c>
      <c r="CF16" s="284">
        <f t="shared" si="40"/>
        <v>390</v>
      </c>
      <c r="CG16" s="280">
        <f t="shared" si="41"/>
        <v>0</v>
      </c>
      <c r="CH16" s="280">
        <f t="shared" si="42"/>
        <v>58</v>
      </c>
      <c r="CI16" s="280">
        <f t="shared" si="43"/>
        <v>175</v>
      </c>
      <c r="CJ16" s="280">
        <f t="shared" si="44"/>
        <v>157</v>
      </c>
      <c r="CK16" s="280">
        <f t="shared" si="45"/>
        <v>0</v>
      </c>
      <c r="CL16" s="280">
        <f t="shared" si="46"/>
        <v>0</v>
      </c>
      <c r="CM16" s="280">
        <f t="shared" si="47"/>
        <v>987</v>
      </c>
      <c r="CN16" s="280">
        <f t="shared" si="48"/>
        <v>0</v>
      </c>
      <c r="CO16" s="280">
        <f t="shared" si="49"/>
        <v>757</v>
      </c>
      <c r="CP16" s="280">
        <f t="shared" si="50"/>
        <v>230</v>
      </c>
      <c r="CQ16" s="280">
        <f t="shared" si="51"/>
        <v>0</v>
      </c>
      <c r="CR16" s="280">
        <f t="shared" si="52"/>
        <v>0</v>
      </c>
      <c r="CS16" s="280">
        <f t="shared" si="53"/>
        <v>0</v>
      </c>
      <c r="CT16" s="284">
        <f t="shared" si="54"/>
        <v>697</v>
      </c>
      <c r="CU16" s="280">
        <f t="shared" si="55"/>
        <v>0</v>
      </c>
      <c r="CV16" s="280">
        <f t="shared" si="56"/>
        <v>657</v>
      </c>
      <c r="CW16" s="280">
        <f t="shared" si="57"/>
        <v>40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290</v>
      </c>
      <c r="DB16" s="280">
        <f t="shared" si="62"/>
        <v>0</v>
      </c>
      <c r="DC16" s="280">
        <f t="shared" si="63"/>
        <v>100</v>
      </c>
      <c r="DD16" s="280">
        <f t="shared" si="64"/>
        <v>190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7</v>
      </c>
      <c r="DI16" s="284">
        <f t="shared" si="68"/>
        <v>1</v>
      </c>
      <c r="DJ16" s="280">
        <v>1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187</v>
      </c>
      <c r="B17" s="283" t="s">
        <v>558</v>
      </c>
      <c r="C17" s="282" t="s">
        <v>575</v>
      </c>
      <c r="D17" s="284">
        <f t="shared" si="8"/>
        <v>9911</v>
      </c>
      <c r="E17" s="280">
        <f t="shared" si="9"/>
        <v>5237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2801</v>
      </c>
      <c r="K17" s="280">
        <v>719</v>
      </c>
      <c r="L17" s="280">
        <v>2082</v>
      </c>
      <c r="M17" s="280">
        <v>0</v>
      </c>
      <c r="N17" s="280">
        <f t="shared" si="12"/>
        <v>1293</v>
      </c>
      <c r="O17" s="280">
        <v>544</v>
      </c>
      <c r="P17" s="280">
        <v>749</v>
      </c>
      <c r="Q17" s="280">
        <v>0</v>
      </c>
      <c r="R17" s="280">
        <f t="shared" si="13"/>
        <v>566</v>
      </c>
      <c r="S17" s="280">
        <v>181</v>
      </c>
      <c r="T17" s="280">
        <v>385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577</v>
      </c>
      <c r="AA17" s="280">
        <v>0</v>
      </c>
      <c r="AB17" s="280">
        <v>577</v>
      </c>
      <c r="AC17" s="280">
        <v>0</v>
      </c>
      <c r="AD17" s="280">
        <f t="shared" si="16"/>
        <v>915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809</v>
      </c>
      <c r="AJ17" s="280">
        <v>0</v>
      </c>
      <c r="AK17" s="280">
        <v>0</v>
      </c>
      <c r="AL17" s="280">
        <v>809</v>
      </c>
      <c r="AM17" s="280">
        <f t="shared" si="19"/>
        <v>106</v>
      </c>
      <c r="AN17" s="280">
        <v>0</v>
      </c>
      <c r="AO17" s="280">
        <v>0</v>
      </c>
      <c r="AP17" s="280">
        <v>106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3759</v>
      </c>
      <c r="BD17" s="284">
        <f t="shared" si="24"/>
        <v>575</v>
      </c>
      <c r="BE17" s="280">
        <v>0</v>
      </c>
      <c r="BF17" s="280">
        <v>127</v>
      </c>
      <c r="BG17" s="280">
        <v>439</v>
      </c>
      <c r="BH17" s="280">
        <v>9</v>
      </c>
      <c r="BI17" s="280">
        <v>0</v>
      </c>
      <c r="BJ17" s="280">
        <v>0</v>
      </c>
      <c r="BK17" s="284">
        <f t="shared" si="25"/>
        <v>3184</v>
      </c>
      <c r="BL17" s="280">
        <v>0</v>
      </c>
      <c r="BM17" s="280">
        <v>748</v>
      </c>
      <c r="BN17" s="280">
        <v>2251</v>
      </c>
      <c r="BO17" s="280">
        <v>185</v>
      </c>
      <c r="BP17" s="280">
        <v>0</v>
      </c>
      <c r="BQ17" s="280">
        <v>0</v>
      </c>
      <c r="BR17" s="280">
        <f t="shared" si="26"/>
        <v>5812</v>
      </c>
      <c r="BS17" s="280">
        <f t="shared" si="27"/>
        <v>0</v>
      </c>
      <c r="BT17" s="280">
        <f t="shared" si="28"/>
        <v>2928</v>
      </c>
      <c r="BU17" s="280">
        <f t="shared" si="29"/>
        <v>1732</v>
      </c>
      <c r="BV17" s="280">
        <f t="shared" si="30"/>
        <v>575</v>
      </c>
      <c r="BW17" s="280">
        <f t="shared" si="31"/>
        <v>0</v>
      </c>
      <c r="BX17" s="280">
        <f t="shared" si="32"/>
        <v>577</v>
      </c>
      <c r="BY17" s="284">
        <f t="shared" si="33"/>
        <v>5237</v>
      </c>
      <c r="BZ17" s="280">
        <f t="shared" si="34"/>
        <v>0</v>
      </c>
      <c r="CA17" s="280">
        <f t="shared" si="35"/>
        <v>2801</v>
      </c>
      <c r="CB17" s="280">
        <f t="shared" si="36"/>
        <v>1293</v>
      </c>
      <c r="CC17" s="280">
        <f t="shared" si="37"/>
        <v>566</v>
      </c>
      <c r="CD17" s="280">
        <f t="shared" si="38"/>
        <v>0</v>
      </c>
      <c r="CE17" s="280">
        <f t="shared" si="39"/>
        <v>577</v>
      </c>
      <c r="CF17" s="284">
        <f t="shared" si="40"/>
        <v>575</v>
      </c>
      <c r="CG17" s="280">
        <f t="shared" si="41"/>
        <v>0</v>
      </c>
      <c r="CH17" s="280">
        <f t="shared" si="42"/>
        <v>127</v>
      </c>
      <c r="CI17" s="280">
        <f t="shared" si="43"/>
        <v>439</v>
      </c>
      <c r="CJ17" s="280">
        <f t="shared" si="44"/>
        <v>9</v>
      </c>
      <c r="CK17" s="280">
        <f t="shared" si="45"/>
        <v>0</v>
      </c>
      <c r="CL17" s="280">
        <f t="shared" si="46"/>
        <v>0</v>
      </c>
      <c r="CM17" s="280">
        <f t="shared" si="47"/>
        <v>4099</v>
      </c>
      <c r="CN17" s="280">
        <f t="shared" si="48"/>
        <v>0</v>
      </c>
      <c r="CO17" s="280">
        <f t="shared" si="49"/>
        <v>1557</v>
      </c>
      <c r="CP17" s="280">
        <f t="shared" si="50"/>
        <v>2357</v>
      </c>
      <c r="CQ17" s="280">
        <f t="shared" si="51"/>
        <v>185</v>
      </c>
      <c r="CR17" s="280">
        <f t="shared" si="52"/>
        <v>0</v>
      </c>
      <c r="CS17" s="280">
        <f t="shared" si="53"/>
        <v>0</v>
      </c>
      <c r="CT17" s="284">
        <f t="shared" si="54"/>
        <v>915</v>
      </c>
      <c r="CU17" s="280">
        <f t="shared" si="55"/>
        <v>0</v>
      </c>
      <c r="CV17" s="280">
        <f t="shared" si="56"/>
        <v>809</v>
      </c>
      <c r="CW17" s="280">
        <f t="shared" si="57"/>
        <v>106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3184</v>
      </c>
      <c r="DB17" s="280">
        <f t="shared" si="62"/>
        <v>0</v>
      </c>
      <c r="DC17" s="280">
        <f t="shared" si="63"/>
        <v>748</v>
      </c>
      <c r="DD17" s="280">
        <f t="shared" si="64"/>
        <v>2251</v>
      </c>
      <c r="DE17" s="280">
        <f t="shared" si="65"/>
        <v>185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1</v>
      </c>
      <c r="DJ17" s="280">
        <v>0</v>
      </c>
      <c r="DK17" s="280">
        <v>1</v>
      </c>
      <c r="DL17" s="280">
        <v>0</v>
      </c>
      <c r="DM17" s="280">
        <v>0</v>
      </c>
    </row>
    <row r="18" spans="1:117" ht="12" customHeight="1">
      <c r="A18" s="282" t="s">
        <v>187</v>
      </c>
      <c r="B18" s="283" t="s">
        <v>559</v>
      </c>
      <c r="C18" s="282" t="s">
        <v>576</v>
      </c>
      <c r="D18" s="284">
        <f t="shared" si="8"/>
        <v>8536</v>
      </c>
      <c r="E18" s="280">
        <f t="shared" si="9"/>
        <v>8536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5893</v>
      </c>
      <c r="K18" s="280">
        <v>4330</v>
      </c>
      <c r="L18" s="280">
        <v>0</v>
      </c>
      <c r="M18" s="280">
        <v>1563</v>
      </c>
      <c r="N18" s="280">
        <f t="shared" si="12"/>
        <v>880</v>
      </c>
      <c r="O18" s="280">
        <v>880</v>
      </c>
      <c r="P18" s="280">
        <v>0</v>
      </c>
      <c r="Q18" s="280">
        <v>0</v>
      </c>
      <c r="R18" s="280">
        <f t="shared" si="13"/>
        <v>1759</v>
      </c>
      <c r="S18" s="280">
        <v>465</v>
      </c>
      <c r="T18" s="280">
        <v>1294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4</v>
      </c>
      <c r="AA18" s="280">
        <v>4</v>
      </c>
      <c r="AB18" s="280">
        <v>0</v>
      </c>
      <c r="AC18" s="280">
        <v>0</v>
      </c>
      <c r="AD18" s="280">
        <f t="shared" si="16"/>
        <v>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0</v>
      </c>
      <c r="AJ18" s="280">
        <v>0</v>
      </c>
      <c r="AK18" s="280">
        <v>0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0</v>
      </c>
      <c r="BD18" s="284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4">
        <f t="shared" si="25"/>
        <v>0</v>
      </c>
      <c r="BL18" s="280"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26"/>
        <v>8536</v>
      </c>
      <c r="BS18" s="280">
        <f t="shared" si="27"/>
        <v>0</v>
      </c>
      <c r="BT18" s="280">
        <f t="shared" si="28"/>
        <v>5893</v>
      </c>
      <c r="BU18" s="280">
        <f t="shared" si="29"/>
        <v>880</v>
      </c>
      <c r="BV18" s="280">
        <f t="shared" si="30"/>
        <v>1759</v>
      </c>
      <c r="BW18" s="280">
        <f t="shared" si="31"/>
        <v>0</v>
      </c>
      <c r="BX18" s="280">
        <f t="shared" si="32"/>
        <v>4</v>
      </c>
      <c r="BY18" s="284">
        <f t="shared" si="33"/>
        <v>8536</v>
      </c>
      <c r="BZ18" s="280">
        <f t="shared" si="34"/>
        <v>0</v>
      </c>
      <c r="CA18" s="280">
        <f t="shared" si="35"/>
        <v>5893</v>
      </c>
      <c r="CB18" s="280">
        <f t="shared" si="36"/>
        <v>880</v>
      </c>
      <c r="CC18" s="280">
        <f t="shared" si="37"/>
        <v>1759</v>
      </c>
      <c r="CD18" s="280">
        <f t="shared" si="38"/>
        <v>0</v>
      </c>
      <c r="CE18" s="280">
        <f t="shared" si="39"/>
        <v>4</v>
      </c>
      <c r="CF18" s="284">
        <f t="shared" si="40"/>
        <v>0</v>
      </c>
      <c r="CG18" s="280">
        <f t="shared" si="41"/>
        <v>0</v>
      </c>
      <c r="CH18" s="280">
        <f t="shared" si="42"/>
        <v>0</v>
      </c>
      <c r="CI18" s="280">
        <f t="shared" si="43"/>
        <v>0</v>
      </c>
      <c r="CJ18" s="280">
        <f t="shared" si="44"/>
        <v>0</v>
      </c>
      <c r="CK18" s="280">
        <f t="shared" si="45"/>
        <v>0</v>
      </c>
      <c r="CL18" s="280">
        <f t="shared" si="46"/>
        <v>0</v>
      </c>
      <c r="CM18" s="280">
        <f t="shared" si="47"/>
        <v>0</v>
      </c>
      <c r="CN18" s="280">
        <f t="shared" si="48"/>
        <v>0</v>
      </c>
      <c r="CO18" s="280">
        <f t="shared" si="49"/>
        <v>0</v>
      </c>
      <c r="CP18" s="280">
        <f t="shared" si="50"/>
        <v>0</v>
      </c>
      <c r="CQ18" s="280">
        <f t="shared" si="51"/>
        <v>0</v>
      </c>
      <c r="CR18" s="280">
        <f t="shared" si="52"/>
        <v>0</v>
      </c>
      <c r="CS18" s="280">
        <f t="shared" si="53"/>
        <v>0</v>
      </c>
      <c r="CT18" s="284">
        <f t="shared" si="54"/>
        <v>0</v>
      </c>
      <c r="CU18" s="280">
        <f t="shared" si="55"/>
        <v>0</v>
      </c>
      <c r="CV18" s="280">
        <f t="shared" si="56"/>
        <v>0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0</v>
      </c>
      <c r="DB18" s="280">
        <f t="shared" si="62"/>
        <v>0</v>
      </c>
      <c r="DC18" s="280">
        <f t="shared" si="63"/>
        <v>0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65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187</v>
      </c>
      <c r="B19" s="283" t="s">
        <v>560</v>
      </c>
      <c r="C19" s="282" t="s">
        <v>577</v>
      </c>
      <c r="D19" s="284">
        <f t="shared" si="8"/>
        <v>1908</v>
      </c>
      <c r="E19" s="280">
        <f t="shared" si="9"/>
        <v>1008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754</v>
      </c>
      <c r="K19" s="280">
        <v>0</v>
      </c>
      <c r="L19" s="280">
        <v>754</v>
      </c>
      <c r="M19" s="280">
        <v>0</v>
      </c>
      <c r="N19" s="280">
        <f t="shared" si="12"/>
        <v>28</v>
      </c>
      <c r="O19" s="280">
        <v>0</v>
      </c>
      <c r="P19" s="280">
        <v>28</v>
      </c>
      <c r="Q19" s="280">
        <v>0</v>
      </c>
      <c r="R19" s="280">
        <f t="shared" si="13"/>
        <v>220</v>
      </c>
      <c r="S19" s="280">
        <v>0</v>
      </c>
      <c r="T19" s="280">
        <v>220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6</v>
      </c>
      <c r="AA19" s="280">
        <v>0</v>
      </c>
      <c r="AB19" s="280">
        <v>6</v>
      </c>
      <c r="AC19" s="280">
        <v>0</v>
      </c>
      <c r="AD19" s="280">
        <f t="shared" si="16"/>
        <v>0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900</v>
      </c>
      <c r="BD19" s="284">
        <f t="shared" si="24"/>
        <v>900</v>
      </c>
      <c r="BE19" s="280">
        <v>0</v>
      </c>
      <c r="BF19" s="280">
        <v>610</v>
      </c>
      <c r="BG19" s="280">
        <v>0</v>
      </c>
      <c r="BH19" s="280">
        <v>40</v>
      </c>
      <c r="BI19" s="280">
        <v>0</v>
      </c>
      <c r="BJ19" s="280">
        <v>250</v>
      </c>
      <c r="BK19" s="284">
        <f t="shared" si="25"/>
        <v>0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1908</v>
      </c>
      <c r="BS19" s="280">
        <f t="shared" si="27"/>
        <v>0</v>
      </c>
      <c r="BT19" s="280">
        <f t="shared" si="28"/>
        <v>1364</v>
      </c>
      <c r="BU19" s="280">
        <f t="shared" si="29"/>
        <v>28</v>
      </c>
      <c r="BV19" s="280">
        <f t="shared" si="30"/>
        <v>260</v>
      </c>
      <c r="BW19" s="280">
        <f t="shared" si="31"/>
        <v>0</v>
      </c>
      <c r="BX19" s="280">
        <f t="shared" si="32"/>
        <v>256</v>
      </c>
      <c r="BY19" s="284">
        <f t="shared" si="33"/>
        <v>1008</v>
      </c>
      <c r="BZ19" s="280">
        <f t="shared" si="34"/>
        <v>0</v>
      </c>
      <c r="CA19" s="280">
        <f t="shared" si="35"/>
        <v>754</v>
      </c>
      <c r="CB19" s="280">
        <f t="shared" si="36"/>
        <v>28</v>
      </c>
      <c r="CC19" s="280">
        <f t="shared" si="37"/>
        <v>220</v>
      </c>
      <c r="CD19" s="280">
        <f t="shared" si="38"/>
        <v>0</v>
      </c>
      <c r="CE19" s="280">
        <f t="shared" si="39"/>
        <v>6</v>
      </c>
      <c r="CF19" s="284">
        <f t="shared" si="40"/>
        <v>900</v>
      </c>
      <c r="CG19" s="280">
        <f t="shared" si="41"/>
        <v>0</v>
      </c>
      <c r="CH19" s="280">
        <f t="shared" si="42"/>
        <v>610</v>
      </c>
      <c r="CI19" s="280">
        <f t="shared" si="43"/>
        <v>0</v>
      </c>
      <c r="CJ19" s="280">
        <f t="shared" si="44"/>
        <v>40</v>
      </c>
      <c r="CK19" s="280">
        <f t="shared" si="45"/>
        <v>0</v>
      </c>
      <c r="CL19" s="280">
        <f t="shared" si="46"/>
        <v>250</v>
      </c>
      <c r="CM19" s="280">
        <f t="shared" si="47"/>
        <v>0</v>
      </c>
      <c r="CN19" s="280">
        <f t="shared" si="48"/>
        <v>0</v>
      </c>
      <c r="CO19" s="280">
        <f t="shared" si="49"/>
        <v>0</v>
      </c>
      <c r="CP19" s="280">
        <f t="shared" si="50"/>
        <v>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0</v>
      </c>
      <c r="CU19" s="280">
        <f t="shared" si="55"/>
        <v>0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0</v>
      </c>
      <c r="DB19" s="280">
        <f t="shared" si="62"/>
        <v>0</v>
      </c>
      <c r="DC19" s="280">
        <f t="shared" si="63"/>
        <v>0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4</v>
      </c>
      <c r="DJ19" s="280">
        <v>0</v>
      </c>
      <c r="DK19" s="280">
        <v>4</v>
      </c>
      <c r="DL19" s="280">
        <v>0</v>
      </c>
      <c r="DM19" s="280">
        <v>0</v>
      </c>
    </row>
    <row r="20" spans="1:117" ht="12" customHeight="1">
      <c r="A20" s="282" t="s">
        <v>187</v>
      </c>
      <c r="B20" s="283" t="s">
        <v>561</v>
      </c>
      <c r="C20" s="282" t="s">
        <v>578</v>
      </c>
      <c r="D20" s="284">
        <f t="shared" si="8"/>
        <v>8480</v>
      </c>
      <c r="E20" s="280">
        <f t="shared" si="9"/>
        <v>4680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3150</v>
      </c>
      <c r="K20" s="280">
        <v>3150</v>
      </c>
      <c r="L20" s="280">
        <v>0</v>
      </c>
      <c r="M20" s="280">
        <v>0</v>
      </c>
      <c r="N20" s="280">
        <f t="shared" si="12"/>
        <v>273</v>
      </c>
      <c r="O20" s="280">
        <v>273</v>
      </c>
      <c r="P20" s="280">
        <v>0</v>
      </c>
      <c r="Q20" s="280">
        <v>0</v>
      </c>
      <c r="R20" s="280">
        <f t="shared" si="13"/>
        <v>1226</v>
      </c>
      <c r="S20" s="280">
        <v>1226</v>
      </c>
      <c r="T20" s="280">
        <v>0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31</v>
      </c>
      <c r="AA20" s="280">
        <v>31</v>
      </c>
      <c r="AB20" s="280">
        <v>0</v>
      </c>
      <c r="AC20" s="280">
        <v>0</v>
      </c>
      <c r="AD20" s="280">
        <f t="shared" si="16"/>
        <v>3477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3477</v>
      </c>
      <c r="AJ20" s="280">
        <v>0</v>
      </c>
      <c r="AK20" s="280">
        <v>0</v>
      </c>
      <c r="AL20" s="280">
        <v>3477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323</v>
      </c>
      <c r="BD20" s="284">
        <f t="shared" si="24"/>
        <v>323</v>
      </c>
      <c r="BE20" s="280">
        <v>0</v>
      </c>
      <c r="BF20" s="280">
        <v>323</v>
      </c>
      <c r="BG20" s="280">
        <v>0</v>
      </c>
      <c r="BH20" s="280">
        <v>0</v>
      </c>
      <c r="BI20" s="280">
        <v>0</v>
      </c>
      <c r="BJ20" s="280">
        <v>0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5003</v>
      </c>
      <c r="BS20" s="280">
        <f t="shared" si="27"/>
        <v>0</v>
      </c>
      <c r="BT20" s="280">
        <f t="shared" si="28"/>
        <v>3473</v>
      </c>
      <c r="BU20" s="280">
        <f t="shared" si="29"/>
        <v>273</v>
      </c>
      <c r="BV20" s="280">
        <f t="shared" si="30"/>
        <v>1226</v>
      </c>
      <c r="BW20" s="280">
        <f t="shared" si="31"/>
        <v>0</v>
      </c>
      <c r="BX20" s="280">
        <f t="shared" si="32"/>
        <v>31</v>
      </c>
      <c r="BY20" s="284">
        <f t="shared" si="33"/>
        <v>4680</v>
      </c>
      <c r="BZ20" s="280">
        <f t="shared" si="34"/>
        <v>0</v>
      </c>
      <c r="CA20" s="280">
        <f t="shared" si="35"/>
        <v>3150</v>
      </c>
      <c r="CB20" s="280">
        <f t="shared" si="36"/>
        <v>273</v>
      </c>
      <c r="CC20" s="280">
        <f t="shared" si="37"/>
        <v>1226</v>
      </c>
      <c r="CD20" s="280">
        <f t="shared" si="38"/>
        <v>0</v>
      </c>
      <c r="CE20" s="280">
        <f t="shared" si="39"/>
        <v>31</v>
      </c>
      <c r="CF20" s="284">
        <f t="shared" si="40"/>
        <v>323</v>
      </c>
      <c r="CG20" s="280">
        <f t="shared" si="41"/>
        <v>0</v>
      </c>
      <c r="CH20" s="280">
        <f t="shared" si="42"/>
        <v>323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3477</v>
      </c>
      <c r="CN20" s="280">
        <f t="shared" si="48"/>
        <v>0</v>
      </c>
      <c r="CO20" s="280">
        <f t="shared" si="49"/>
        <v>3477</v>
      </c>
      <c r="CP20" s="280">
        <f t="shared" si="50"/>
        <v>0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3477</v>
      </c>
      <c r="CU20" s="280">
        <f t="shared" si="55"/>
        <v>0</v>
      </c>
      <c r="CV20" s="280">
        <f t="shared" si="56"/>
        <v>3477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1</v>
      </c>
      <c r="DJ20" s="280">
        <v>1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187</v>
      </c>
      <c r="B21" s="283" t="s">
        <v>562</v>
      </c>
      <c r="C21" s="282" t="s">
        <v>579</v>
      </c>
      <c r="D21" s="284">
        <f t="shared" si="8"/>
        <v>5577</v>
      </c>
      <c r="E21" s="280">
        <f t="shared" si="9"/>
        <v>4485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3040</v>
      </c>
      <c r="K21" s="280">
        <v>2039</v>
      </c>
      <c r="L21" s="280">
        <v>1001</v>
      </c>
      <c r="M21" s="280">
        <v>0</v>
      </c>
      <c r="N21" s="280">
        <f t="shared" si="12"/>
        <v>493</v>
      </c>
      <c r="O21" s="280">
        <v>493</v>
      </c>
      <c r="P21" s="280">
        <v>0</v>
      </c>
      <c r="Q21" s="280">
        <v>0</v>
      </c>
      <c r="R21" s="280">
        <f t="shared" si="13"/>
        <v>790</v>
      </c>
      <c r="S21" s="280">
        <v>0</v>
      </c>
      <c r="T21" s="280">
        <v>790</v>
      </c>
      <c r="U21" s="280">
        <v>0</v>
      </c>
      <c r="V21" s="280">
        <f t="shared" si="14"/>
        <v>7</v>
      </c>
      <c r="W21" s="280">
        <v>7</v>
      </c>
      <c r="X21" s="280">
        <v>0</v>
      </c>
      <c r="Y21" s="280">
        <v>0</v>
      </c>
      <c r="Z21" s="280">
        <f t="shared" si="15"/>
        <v>155</v>
      </c>
      <c r="AA21" s="280">
        <v>0</v>
      </c>
      <c r="AB21" s="280">
        <v>155</v>
      </c>
      <c r="AC21" s="280">
        <v>0</v>
      </c>
      <c r="AD21" s="280">
        <f t="shared" si="16"/>
        <v>1051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1039</v>
      </c>
      <c r="AJ21" s="280">
        <v>0</v>
      </c>
      <c r="AK21" s="280">
        <v>137</v>
      </c>
      <c r="AL21" s="280">
        <v>902</v>
      </c>
      <c r="AM21" s="280">
        <f t="shared" si="19"/>
        <v>12</v>
      </c>
      <c r="AN21" s="280">
        <v>0</v>
      </c>
      <c r="AO21" s="280">
        <v>12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41</v>
      </c>
      <c r="BD21" s="284">
        <f t="shared" si="24"/>
        <v>23</v>
      </c>
      <c r="BE21" s="280">
        <v>0</v>
      </c>
      <c r="BF21" s="280">
        <v>23</v>
      </c>
      <c r="BG21" s="280">
        <v>0</v>
      </c>
      <c r="BH21" s="280">
        <v>0</v>
      </c>
      <c r="BI21" s="280">
        <v>0</v>
      </c>
      <c r="BJ21" s="280">
        <v>0</v>
      </c>
      <c r="BK21" s="284">
        <f t="shared" si="25"/>
        <v>18</v>
      </c>
      <c r="BL21" s="280">
        <v>0</v>
      </c>
      <c r="BM21" s="280">
        <v>18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4508</v>
      </c>
      <c r="BS21" s="280">
        <f t="shared" si="27"/>
        <v>0</v>
      </c>
      <c r="BT21" s="280">
        <f t="shared" si="28"/>
        <v>3063</v>
      </c>
      <c r="BU21" s="280">
        <f t="shared" si="29"/>
        <v>493</v>
      </c>
      <c r="BV21" s="280">
        <f t="shared" si="30"/>
        <v>790</v>
      </c>
      <c r="BW21" s="280">
        <f t="shared" si="31"/>
        <v>7</v>
      </c>
      <c r="BX21" s="280">
        <f t="shared" si="32"/>
        <v>155</v>
      </c>
      <c r="BY21" s="284">
        <f t="shared" si="33"/>
        <v>4485</v>
      </c>
      <c r="BZ21" s="280">
        <f t="shared" si="34"/>
        <v>0</v>
      </c>
      <c r="CA21" s="280">
        <f t="shared" si="35"/>
        <v>3040</v>
      </c>
      <c r="CB21" s="280">
        <f t="shared" si="36"/>
        <v>493</v>
      </c>
      <c r="CC21" s="280">
        <f t="shared" si="37"/>
        <v>790</v>
      </c>
      <c r="CD21" s="280">
        <f t="shared" si="38"/>
        <v>7</v>
      </c>
      <c r="CE21" s="280">
        <f t="shared" si="39"/>
        <v>155</v>
      </c>
      <c r="CF21" s="284">
        <f t="shared" si="40"/>
        <v>23</v>
      </c>
      <c r="CG21" s="280">
        <f t="shared" si="41"/>
        <v>0</v>
      </c>
      <c r="CH21" s="280">
        <f t="shared" si="42"/>
        <v>23</v>
      </c>
      <c r="CI21" s="280">
        <f t="shared" si="43"/>
        <v>0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1069</v>
      </c>
      <c r="CN21" s="280">
        <f t="shared" si="48"/>
        <v>0</v>
      </c>
      <c r="CO21" s="280">
        <f t="shared" si="49"/>
        <v>1057</v>
      </c>
      <c r="CP21" s="280">
        <f t="shared" si="50"/>
        <v>12</v>
      </c>
      <c r="CQ21" s="280">
        <f t="shared" si="51"/>
        <v>0</v>
      </c>
      <c r="CR21" s="280">
        <f t="shared" si="52"/>
        <v>0</v>
      </c>
      <c r="CS21" s="280">
        <f t="shared" si="53"/>
        <v>0</v>
      </c>
      <c r="CT21" s="284">
        <f t="shared" si="54"/>
        <v>1051</v>
      </c>
      <c r="CU21" s="280">
        <f t="shared" si="55"/>
        <v>0</v>
      </c>
      <c r="CV21" s="280">
        <f t="shared" si="56"/>
        <v>1039</v>
      </c>
      <c r="CW21" s="280">
        <f t="shared" si="57"/>
        <v>12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18</v>
      </c>
      <c r="DB21" s="280">
        <f t="shared" si="62"/>
        <v>0</v>
      </c>
      <c r="DC21" s="280">
        <f t="shared" si="63"/>
        <v>18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1</v>
      </c>
      <c r="DJ21" s="280">
        <v>1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187</v>
      </c>
      <c r="B22" s="283" t="s">
        <v>563</v>
      </c>
      <c r="C22" s="282" t="s">
        <v>580</v>
      </c>
      <c r="D22" s="284">
        <f t="shared" si="8"/>
        <v>4321</v>
      </c>
      <c r="E22" s="280">
        <f t="shared" si="9"/>
        <v>3217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2273</v>
      </c>
      <c r="K22" s="280">
        <v>2273</v>
      </c>
      <c r="L22" s="280">
        <v>0</v>
      </c>
      <c r="M22" s="280">
        <v>0</v>
      </c>
      <c r="N22" s="280">
        <f t="shared" si="12"/>
        <v>385</v>
      </c>
      <c r="O22" s="280">
        <v>385</v>
      </c>
      <c r="P22" s="280">
        <v>0</v>
      </c>
      <c r="Q22" s="280">
        <v>0</v>
      </c>
      <c r="R22" s="280">
        <f t="shared" si="13"/>
        <v>559</v>
      </c>
      <c r="S22" s="280">
        <v>559</v>
      </c>
      <c r="T22" s="280">
        <v>0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1071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1071</v>
      </c>
      <c r="AJ22" s="280">
        <v>0</v>
      </c>
      <c r="AK22" s="280">
        <v>0</v>
      </c>
      <c r="AL22" s="280">
        <v>1071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33</v>
      </c>
      <c r="BD22" s="284">
        <f t="shared" si="24"/>
        <v>11</v>
      </c>
      <c r="BE22" s="280">
        <v>0</v>
      </c>
      <c r="BF22" s="280">
        <v>0</v>
      </c>
      <c r="BG22" s="280">
        <v>11</v>
      </c>
      <c r="BH22" s="280">
        <v>0</v>
      </c>
      <c r="BI22" s="280">
        <v>0</v>
      </c>
      <c r="BJ22" s="280">
        <v>0</v>
      </c>
      <c r="BK22" s="284">
        <f t="shared" si="25"/>
        <v>22</v>
      </c>
      <c r="BL22" s="280">
        <v>0</v>
      </c>
      <c r="BM22" s="280">
        <v>22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3228</v>
      </c>
      <c r="BS22" s="280">
        <f t="shared" si="27"/>
        <v>0</v>
      </c>
      <c r="BT22" s="280">
        <f t="shared" si="28"/>
        <v>2273</v>
      </c>
      <c r="BU22" s="280">
        <f t="shared" si="29"/>
        <v>396</v>
      </c>
      <c r="BV22" s="280">
        <f t="shared" si="30"/>
        <v>559</v>
      </c>
      <c r="BW22" s="280">
        <f t="shared" si="31"/>
        <v>0</v>
      </c>
      <c r="BX22" s="280">
        <f t="shared" si="32"/>
        <v>0</v>
      </c>
      <c r="BY22" s="284">
        <f t="shared" si="33"/>
        <v>3217</v>
      </c>
      <c r="BZ22" s="280">
        <f t="shared" si="34"/>
        <v>0</v>
      </c>
      <c r="CA22" s="280">
        <f t="shared" si="35"/>
        <v>2273</v>
      </c>
      <c r="CB22" s="280">
        <f t="shared" si="36"/>
        <v>385</v>
      </c>
      <c r="CC22" s="280">
        <f t="shared" si="37"/>
        <v>559</v>
      </c>
      <c r="CD22" s="280">
        <f t="shared" si="38"/>
        <v>0</v>
      </c>
      <c r="CE22" s="280">
        <f t="shared" si="39"/>
        <v>0</v>
      </c>
      <c r="CF22" s="284">
        <f t="shared" si="40"/>
        <v>11</v>
      </c>
      <c r="CG22" s="280">
        <f t="shared" si="41"/>
        <v>0</v>
      </c>
      <c r="CH22" s="280">
        <f t="shared" si="42"/>
        <v>0</v>
      </c>
      <c r="CI22" s="280">
        <f t="shared" si="43"/>
        <v>11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1093</v>
      </c>
      <c r="CN22" s="280">
        <f t="shared" si="48"/>
        <v>0</v>
      </c>
      <c r="CO22" s="280">
        <f t="shared" si="49"/>
        <v>1093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1071</v>
      </c>
      <c r="CU22" s="280">
        <f t="shared" si="55"/>
        <v>0</v>
      </c>
      <c r="CV22" s="280">
        <f t="shared" si="56"/>
        <v>1071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22</v>
      </c>
      <c r="DB22" s="280">
        <f t="shared" si="62"/>
        <v>0</v>
      </c>
      <c r="DC22" s="280">
        <f t="shared" si="63"/>
        <v>22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1</v>
      </c>
      <c r="DJ22" s="280">
        <v>1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187</v>
      </c>
      <c r="B23" s="283" t="s">
        <v>564</v>
      </c>
      <c r="C23" s="282" t="s">
        <v>581</v>
      </c>
      <c r="D23" s="284">
        <f t="shared" si="8"/>
        <v>7070</v>
      </c>
      <c r="E23" s="280">
        <f t="shared" si="9"/>
        <v>6920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4903</v>
      </c>
      <c r="K23" s="280">
        <v>3980</v>
      </c>
      <c r="L23" s="280">
        <v>0</v>
      </c>
      <c r="M23" s="280">
        <v>923</v>
      </c>
      <c r="N23" s="280">
        <f t="shared" si="12"/>
        <v>520</v>
      </c>
      <c r="O23" s="280">
        <v>520</v>
      </c>
      <c r="P23" s="280">
        <v>0</v>
      </c>
      <c r="Q23" s="280">
        <v>0</v>
      </c>
      <c r="R23" s="280">
        <f t="shared" si="13"/>
        <v>1225</v>
      </c>
      <c r="S23" s="280">
        <v>1225</v>
      </c>
      <c r="T23" s="280">
        <v>0</v>
      </c>
      <c r="U23" s="280">
        <v>0</v>
      </c>
      <c r="V23" s="280">
        <f t="shared" si="14"/>
        <v>1</v>
      </c>
      <c r="W23" s="280">
        <v>1</v>
      </c>
      <c r="X23" s="280">
        <v>0</v>
      </c>
      <c r="Y23" s="280">
        <v>0</v>
      </c>
      <c r="Z23" s="280">
        <f t="shared" si="15"/>
        <v>271</v>
      </c>
      <c r="AA23" s="280">
        <v>271</v>
      </c>
      <c r="AB23" s="280">
        <v>0</v>
      </c>
      <c r="AC23" s="280">
        <v>0</v>
      </c>
      <c r="AD23" s="280">
        <f t="shared" si="16"/>
        <v>0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0</v>
      </c>
      <c r="AJ23" s="280">
        <v>0</v>
      </c>
      <c r="AK23" s="280">
        <v>0</v>
      </c>
      <c r="AL23" s="280">
        <v>0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150</v>
      </c>
      <c r="BD23" s="284">
        <f t="shared" si="24"/>
        <v>67</v>
      </c>
      <c r="BE23" s="280">
        <v>0</v>
      </c>
      <c r="BF23" s="280">
        <v>30</v>
      </c>
      <c r="BG23" s="280">
        <v>0</v>
      </c>
      <c r="BH23" s="280">
        <v>37</v>
      </c>
      <c r="BI23" s="280">
        <v>0</v>
      </c>
      <c r="BJ23" s="280">
        <v>0</v>
      </c>
      <c r="BK23" s="284">
        <f t="shared" si="25"/>
        <v>83</v>
      </c>
      <c r="BL23" s="280">
        <v>0</v>
      </c>
      <c r="BM23" s="280">
        <v>15</v>
      </c>
      <c r="BN23" s="280">
        <v>0</v>
      </c>
      <c r="BO23" s="280">
        <v>65</v>
      </c>
      <c r="BP23" s="280">
        <v>0</v>
      </c>
      <c r="BQ23" s="280">
        <v>3</v>
      </c>
      <c r="BR23" s="280">
        <f t="shared" si="26"/>
        <v>6987</v>
      </c>
      <c r="BS23" s="280">
        <f t="shared" si="27"/>
        <v>0</v>
      </c>
      <c r="BT23" s="280">
        <f t="shared" si="28"/>
        <v>4933</v>
      </c>
      <c r="BU23" s="280">
        <f t="shared" si="29"/>
        <v>520</v>
      </c>
      <c r="BV23" s="280">
        <f t="shared" si="30"/>
        <v>1262</v>
      </c>
      <c r="BW23" s="280">
        <f t="shared" si="31"/>
        <v>1</v>
      </c>
      <c r="BX23" s="280">
        <f t="shared" si="32"/>
        <v>271</v>
      </c>
      <c r="BY23" s="284">
        <f t="shared" si="33"/>
        <v>6920</v>
      </c>
      <c r="BZ23" s="280">
        <f t="shared" si="34"/>
        <v>0</v>
      </c>
      <c r="CA23" s="280">
        <f t="shared" si="35"/>
        <v>4903</v>
      </c>
      <c r="CB23" s="280">
        <f t="shared" si="36"/>
        <v>520</v>
      </c>
      <c r="CC23" s="280">
        <f t="shared" si="37"/>
        <v>1225</v>
      </c>
      <c r="CD23" s="280">
        <f t="shared" si="38"/>
        <v>1</v>
      </c>
      <c r="CE23" s="280">
        <f t="shared" si="39"/>
        <v>271</v>
      </c>
      <c r="CF23" s="284">
        <f t="shared" si="40"/>
        <v>67</v>
      </c>
      <c r="CG23" s="280">
        <f t="shared" si="41"/>
        <v>0</v>
      </c>
      <c r="CH23" s="280">
        <f t="shared" si="42"/>
        <v>30</v>
      </c>
      <c r="CI23" s="280">
        <f t="shared" si="43"/>
        <v>0</v>
      </c>
      <c r="CJ23" s="280">
        <f t="shared" si="44"/>
        <v>37</v>
      </c>
      <c r="CK23" s="280">
        <f t="shared" si="45"/>
        <v>0</v>
      </c>
      <c r="CL23" s="280">
        <f t="shared" si="46"/>
        <v>0</v>
      </c>
      <c r="CM23" s="280">
        <f t="shared" si="47"/>
        <v>83</v>
      </c>
      <c r="CN23" s="280">
        <f t="shared" si="48"/>
        <v>0</v>
      </c>
      <c r="CO23" s="280">
        <f t="shared" si="49"/>
        <v>15</v>
      </c>
      <c r="CP23" s="280">
        <f t="shared" si="50"/>
        <v>0</v>
      </c>
      <c r="CQ23" s="280">
        <f t="shared" si="51"/>
        <v>65</v>
      </c>
      <c r="CR23" s="280">
        <f t="shared" si="52"/>
        <v>0</v>
      </c>
      <c r="CS23" s="280">
        <f t="shared" si="53"/>
        <v>3</v>
      </c>
      <c r="CT23" s="284">
        <f t="shared" si="54"/>
        <v>0</v>
      </c>
      <c r="CU23" s="280">
        <f t="shared" si="55"/>
        <v>0</v>
      </c>
      <c r="CV23" s="280">
        <f t="shared" si="56"/>
        <v>0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83</v>
      </c>
      <c r="DB23" s="280">
        <f t="shared" si="62"/>
        <v>0</v>
      </c>
      <c r="DC23" s="280">
        <f t="shared" si="63"/>
        <v>15</v>
      </c>
      <c r="DD23" s="280">
        <f t="shared" si="64"/>
        <v>0</v>
      </c>
      <c r="DE23" s="280">
        <f t="shared" si="65"/>
        <v>65</v>
      </c>
      <c r="DF23" s="280">
        <f t="shared" si="66"/>
        <v>0</v>
      </c>
      <c r="DG23" s="280">
        <f t="shared" si="67"/>
        <v>3</v>
      </c>
      <c r="DH23" s="280">
        <v>0</v>
      </c>
      <c r="DI23" s="284">
        <f t="shared" si="68"/>
        <v>1</v>
      </c>
      <c r="DJ23" s="280">
        <v>1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187</v>
      </c>
      <c r="B24" s="283" t="s">
        <v>565</v>
      </c>
      <c r="C24" s="282" t="s">
        <v>582</v>
      </c>
      <c r="D24" s="284">
        <f t="shared" si="8"/>
        <v>3263</v>
      </c>
      <c r="E24" s="280">
        <f t="shared" si="9"/>
        <v>2849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1598</v>
      </c>
      <c r="K24" s="280">
        <v>1598</v>
      </c>
      <c r="L24" s="280">
        <v>0</v>
      </c>
      <c r="M24" s="280">
        <v>0</v>
      </c>
      <c r="N24" s="280">
        <f t="shared" si="12"/>
        <v>381</v>
      </c>
      <c r="O24" s="280">
        <v>381</v>
      </c>
      <c r="P24" s="280">
        <v>0</v>
      </c>
      <c r="Q24" s="280">
        <v>0</v>
      </c>
      <c r="R24" s="280">
        <f t="shared" si="13"/>
        <v>863</v>
      </c>
      <c r="S24" s="280">
        <v>863</v>
      </c>
      <c r="T24" s="280">
        <v>0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7</v>
      </c>
      <c r="AA24" s="280">
        <v>7</v>
      </c>
      <c r="AB24" s="280">
        <v>0</v>
      </c>
      <c r="AC24" s="280">
        <v>0</v>
      </c>
      <c r="AD24" s="280">
        <f t="shared" si="16"/>
        <v>384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384</v>
      </c>
      <c r="AJ24" s="280">
        <v>0</v>
      </c>
      <c r="AK24" s="280">
        <v>0</v>
      </c>
      <c r="AL24" s="280">
        <v>384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30</v>
      </c>
      <c r="BD24" s="284">
        <f t="shared" si="24"/>
        <v>30</v>
      </c>
      <c r="BE24" s="280">
        <v>0</v>
      </c>
      <c r="BF24" s="280">
        <v>7</v>
      </c>
      <c r="BG24" s="280">
        <v>23</v>
      </c>
      <c r="BH24" s="280">
        <v>0</v>
      </c>
      <c r="BI24" s="280">
        <v>0</v>
      </c>
      <c r="BJ24" s="280">
        <v>0</v>
      </c>
      <c r="BK24" s="284">
        <f t="shared" si="25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2879</v>
      </c>
      <c r="BS24" s="280">
        <f t="shared" si="27"/>
        <v>0</v>
      </c>
      <c r="BT24" s="280">
        <f t="shared" si="28"/>
        <v>1605</v>
      </c>
      <c r="BU24" s="280">
        <f t="shared" si="29"/>
        <v>404</v>
      </c>
      <c r="BV24" s="280">
        <f t="shared" si="30"/>
        <v>863</v>
      </c>
      <c r="BW24" s="280">
        <f t="shared" si="31"/>
        <v>0</v>
      </c>
      <c r="BX24" s="280">
        <f t="shared" si="32"/>
        <v>7</v>
      </c>
      <c r="BY24" s="284">
        <f t="shared" si="33"/>
        <v>2849</v>
      </c>
      <c r="BZ24" s="280">
        <f t="shared" si="34"/>
        <v>0</v>
      </c>
      <c r="CA24" s="280">
        <f t="shared" si="35"/>
        <v>1598</v>
      </c>
      <c r="CB24" s="280">
        <f t="shared" si="36"/>
        <v>381</v>
      </c>
      <c r="CC24" s="280">
        <f t="shared" si="37"/>
        <v>863</v>
      </c>
      <c r="CD24" s="280">
        <f t="shared" si="38"/>
        <v>0</v>
      </c>
      <c r="CE24" s="280">
        <f t="shared" si="39"/>
        <v>7</v>
      </c>
      <c r="CF24" s="284">
        <f t="shared" si="40"/>
        <v>30</v>
      </c>
      <c r="CG24" s="280">
        <f t="shared" si="41"/>
        <v>0</v>
      </c>
      <c r="CH24" s="280">
        <f t="shared" si="42"/>
        <v>7</v>
      </c>
      <c r="CI24" s="280">
        <f t="shared" si="43"/>
        <v>23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384</v>
      </c>
      <c r="CN24" s="280">
        <f t="shared" si="48"/>
        <v>0</v>
      </c>
      <c r="CO24" s="280">
        <f t="shared" si="49"/>
        <v>384</v>
      </c>
      <c r="CP24" s="280">
        <f t="shared" si="50"/>
        <v>0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384</v>
      </c>
      <c r="CU24" s="280">
        <f t="shared" si="55"/>
        <v>0</v>
      </c>
      <c r="CV24" s="280">
        <f t="shared" si="56"/>
        <v>384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0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1</v>
      </c>
      <c r="DJ24" s="280">
        <v>1</v>
      </c>
      <c r="DK24" s="280">
        <v>0</v>
      </c>
      <c r="DL24" s="280">
        <v>0</v>
      </c>
      <c r="DM24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585</v>
      </c>
      <c r="B7" s="278" t="s">
        <v>586</v>
      </c>
      <c r="C7" s="279" t="s">
        <v>587</v>
      </c>
      <c r="D7" s="280">
        <f aca="true" t="shared" si="0" ref="D7:AI7">SUM(D8:D24)</f>
        <v>346029</v>
      </c>
      <c r="E7" s="280">
        <f t="shared" si="0"/>
        <v>255487</v>
      </c>
      <c r="F7" s="280">
        <f t="shared" si="0"/>
        <v>247449</v>
      </c>
      <c r="G7" s="280">
        <f t="shared" si="0"/>
        <v>0</v>
      </c>
      <c r="H7" s="280">
        <f t="shared" si="0"/>
        <v>244174</v>
      </c>
      <c r="I7" s="280">
        <f t="shared" si="0"/>
        <v>3023</v>
      </c>
      <c r="J7" s="280">
        <f t="shared" si="0"/>
        <v>0</v>
      </c>
      <c r="K7" s="280">
        <f t="shared" si="0"/>
        <v>1</v>
      </c>
      <c r="L7" s="280">
        <f t="shared" si="0"/>
        <v>251</v>
      </c>
      <c r="M7" s="280">
        <f t="shared" si="0"/>
        <v>8038</v>
      </c>
      <c r="N7" s="280">
        <f t="shared" si="0"/>
        <v>0</v>
      </c>
      <c r="O7" s="280">
        <f t="shared" si="0"/>
        <v>7423</v>
      </c>
      <c r="P7" s="280">
        <f t="shared" si="0"/>
        <v>99</v>
      </c>
      <c r="Q7" s="280">
        <f t="shared" si="0"/>
        <v>0</v>
      </c>
      <c r="R7" s="280">
        <f t="shared" si="0"/>
        <v>0</v>
      </c>
      <c r="S7" s="280">
        <f t="shared" si="0"/>
        <v>516</v>
      </c>
      <c r="T7" s="280">
        <f t="shared" si="0"/>
        <v>13472</v>
      </c>
      <c r="U7" s="280">
        <f t="shared" si="0"/>
        <v>12558</v>
      </c>
      <c r="V7" s="280">
        <f t="shared" si="0"/>
        <v>0</v>
      </c>
      <c r="W7" s="280">
        <f t="shared" si="0"/>
        <v>807</v>
      </c>
      <c r="X7" s="280">
        <f t="shared" si="0"/>
        <v>10805</v>
      </c>
      <c r="Y7" s="280">
        <f t="shared" si="0"/>
        <v>0</v>
      </c>
      <c r="Z7" s="280">
        <f t="shared" si="0"/>
        <v>0</v>
      </c>
      <c r="AA7" s="280">
        <f t="shared" si="0"/>
        <v>946</v>
      </c>
      <c r="AB7" s="280">
        <f t="shared" si="0"/>
        <v>914</v>
      </c>
      <c r="AC7" s="280">
        <f t="shared" si="0"/>
        <v>0</v>
      </c>
      <c r="AD7" s="280">
        <f t="shared" si="0"/>
        <v>339</v>
      </c>
      <c r="AE7" s="280">
        <f t="shared" si="0"/>
        <v>337</v>
      </c>
      <c r="AF7" s="280">
        <f t="shared" si="0"/>
        <v>0</v>
      </c>
      <c r="AG7" s="280">
        <f t="shared" si="0"/>
        <v>0</v>
      </c>
      <c r="AH7" s="280">
        <f t="shared" si="0"/>
        <v>238</v>
      </c>
      <c r="AI7" s="280">
        <f t="shared" si="0"/>
        <v>0</v>
      </c>
      <c r="AJ7" s="280">
        <f aca="true" t="shared" si="1" ref="AJ7:BO7">SUM(AJ8:AJ24)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1678</v>
      </c>
      <c r="CC7" s="280">
        <f t="shared" si="2"/>
        <v>1678</v>
      </c>
      <c r="CD7" s="280">
        <f t="shared" si="2"/>
        <v>0</v>
      </c>
      <c r="CE7" s="280">
        <f t="shared" si="2"/>
        <v>0</v>
      </c>
      <c r="CF7" s="280">
        <f t="shared" si="2"/>
        <v>1301</v>
      </c>
      <c r="CG7" s="280">
        <f t="shared" si="2"/>
        <v>377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48762</v>
      </c>
      <c r="CR7" s="280">
        <f t="shared" si="2"/>
        <v>47202</v>
      </c>
      <c r="CS7" s="280">
        <f t="shared" si="2"/>
        <v>0</v>
      </c>
      <c r="CT7" s="280">
        <f t="shared" si="2"/>
        <v>0</v>
      </c>
      <c r="CU7" s="280">
        <f t="shared" si="2"/>
        <v>3731</v>
      </c>
      <c r="CV7" s="280">
        <f aca="true" t="shared" si="3" ref="CV7:EA7">SUM(CV8:CV24)</f>
        <v>43010</v>
      </c>
      <c r="CW7" s="280">
        <f t="shared" si="3"/>
        <v>7</v>
      </c>
      <c r="CX7" s="280">
        <f t="shared" si="3"/>
        <v>454</v>
      </c>
      <c r="CY7" s="280">
        <f t="shared" si="3"/>
        <v>1560</v>
      </c>
      <c r="CZ7" s="280">
        <f t="shared" si="3"/>
        <v>0</v>
      </c>
      <c r="DA7" s="280">
        <f t="shared" si="3"/>
        <v>0</v>
      </c>
      <c r="DB7" s="280">
        <f t="shared" si="3"/>
        <v>1121</v>
      </c>
      <c r="DC7" s="280">
        <f t="shared" si="3"/>
        <v>271</v>
      </c>
      <c r="DD7" s="280">
        <f t="shared" si="3"/>
        <v>0</v>
      </c>
      <c r="DE7" s="280">
        <f t="shared" si="3"/>
        <v>168</v>
      </c>
      <c r="DF7" s="280">
        <f t="shared" si="3"/>
        <v>115</v>
      </c>
      <c r="DG7" s="280">
        <f t="shared" si="3"/>
        <v>13</v>
      </c>
      <c r="DH7" s="280">
        <f t="shared" si="3"/>
        <v>0</v>
      </c>
      <c r="DI7" s="280">
        <f t="shared" si="3"/>
        <v>0</v>
      </c>
      <c r="DJ7" s="280">
        <f t="shared" si="3"/>
        <v>12</v>
      </c>
      <c r="DK7" s="280">
        <f t="shared" si="3"/>
        <v>0</v>
      </c>
      <c r="DL7" s="280">
        <f t="shared" si="3"/>
        <v>0</v>
      </c>
      <c r="DM7" s="280">
        <f t="shared" si="3"/>
        <v>1</v>
      </c>
      <c r="DN7" s="280">
        <f t="shared" si="3"/>
        <v>102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102</v>
      </c>
      <c r="DS7" s="280">
        <f t="shared" si="3"/>
        <v>0</v>
      </c>
      <c r="DT7" s="280">
        <f t="shared" si="3"/>
        <v>0</v>
      </c>
      <c r="DU7" s="280">
        <f t="shared" si="3"/>
        <v>15883</v>
      </c>
      <c r="DV7" s="280">
        <f t="shared" si="3"/>
        <v>15685</v>
      </c>
      <c r="DW7" s="280">
        <f t="shared" si="3"/>
        <v>0</v>
      </c>
      <c r="DX7" s="280">
        <f t="shared" si="3"/>
        <v>198</v>
      </c>
      <c r="DY7" s="280">
        <f t="shared" si="3"/>
        <v>0</v>
      </c>
      <c r="DZ7" s="280">
        <f t="shared" si="3"/>
        <v>10632</v>
      </c>
      <c r="EA7" s="280">
        <f t="shared" si="3"/>
        <v>6636</v>
      </c>
      <c r="EB7" s="280">
        <f aca="true" t="shared" si="4" ref="EB7:EN7">SUM(EB8:EB24)</f>
        <v>0</v>
      </c>
      <c r="EC7" s="280">
        <f t="shared" si="4"/>
        <v>0</v>
      </c>
      <c r="ED7" s="280">
        <f t="shared" si="4"/>
        <v>5890</v>
      </c>
      <c r="EE7" s="280">
        <f t="shared" si="4"/>
        <v>0</v>
      </c>
      <c r="EF7" s="280">
        <f t="shared" si="4"/>
        <v>0</v>
      </c>
      <c r="EG7" s="280">
        <f t="shared" si="4"/>
        <v>746</v>
      </c>
      <c r="EH7" s="280">
        <f t="shared" si="4"/>
        <v>3996</v>
      </c>
      <c r="EI7" s="280">
        <f t="shared" si="4"/>
        <v>0</v>
      </c>
      <c r="EJ7" s="280">
        <f t="shared" si="4"/>
        <v>0</v>
      </c>
      <c r="EK7" s="280">
        <f t="shared" si="4"/>
        <v>3746</v>
      </c>
      <c r="EL7" s="280">
        <f t="shared" si="4"/>
        <v>0</v>
      </c>
      <c r="EM7" s="280">
        <f t="shared" si="4"/>
        <v>0</v>
      </c>
      <c r="EN7" s="280">
        <f t="shared" si="4"/>
        <v>250</v>
      </c>
    </row>
    <row r="8" spans="1:144" ht="12" customHeight="1">
      <c r="A8" s="282" t="s">
        <v>187</v>
      </c>
      <c r="B8" s="283" t="s">
        <v>549</v>
      </c>
      <c r="C8" s="282" t="s">
        <v>566</v>
      </c>
      <c r="D8" s="280">
        <f>SUM(E8,T8,AI8,AX8,BM8,CB8,CQ8,DF8,DU8,DZ8)</f>
        <v>158050</v>
      </c>
      <c r="E8" s="280">
        <f>SUM(F8,M8)</f>
        <v>111289</v>
      </c>
      <c r="F8" s="280">
        <f>SUM(G8:L8)</f>
        <v>108741</v>
      </c>
      <c r="G8" s="280">
        <v>0</v>
      </c>
      <c r="H8" s="280">
        <v>108741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2548</v>
      </c>
      <c r="N8" s="280">
        <v>0</v>
      </c>
      <c r="O8" s="280">
        <v>2548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8384</v>
      </c>
      <c r="U8" s="280">
        <f>SUM(V8:AA8)</f>
        <v>8140</v>
      </c>
      <c r="V8" s="280">
        <v>0</v>
      </c>
      <c r="W8" s="280">
        <v>0</v>
      </c>
      <c r="X8" s="280">
        <v>7705</v>
      </c>
      <c r="Y8" s="280">
        <v>0</v>
      </c>
      <c r="Z8" s="280">
        <v>0</v>
      </c>
      <c r="AA8" s="280">
        <v>435</v>
      </c>
      <c r="AB8" s="280">
        <f>SUM(AC8:AH8)</f>
        <v>244</v>
      </c>
      <c r="AC8" s="280">
        <v>0</v>
      </c>
      <c r="AD8" s="280">
        <v>0</v>
      </c>
      <c r="AE8" s="280">
        <v>244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37446</v>
      </c>
      <c r="CR8" s="280">
        <f>SUM(CS8:CX8)</f>
        <v>36626</v>
      </c>
      <c r="CS8" s="280">
        <v>0</v>
      </c>
      <c r="CT8" s="280">
        <v>0</v>
      </c>
      <c r="CU8" s="280">
        <v>2830</v>
      </c>
      <c r="CV8" s="280">
        <v>33498</v>
      </c>
      <c r="CW8" s="280">
        <v>0</v>
      </c>
      <c r="CX8" s="280">
        <v>298</v>
      </c>
      <c r="CY8" s="280">
        <f>SUM(CZ8:DE8)</f>
        <v>820</v>
      </c>
      <c r="CZ8" s="280">
        <v>0</v>
      </c>
      <c r="DA8" s="280">
        <v>0</v>
      </c>
      <c r="DB8" s="280">
        <v>819</v>
      </c>
      <c r="DC8" s="280">
        <v>1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54</v>
      </c>
      <c r="DV8" s="280">
        <v>54</v>
      </c>
      <c r="DW8" s="280">
        <v>0</v>
      </c>
      <c r="DX8" s="280">
        <v>0</v>
      </c>
      <c r="DY8" s="280">
        <v>0</v>
      </c>
      <c r="DZ8" s="280">
        <f>SUM(EA8,EH8)</f>
        <v>877</v>
      </c>
      <c r="EA8" s="280">
        <f>SUM(EB8:EG8)</f>
        <v>781</v>
      </c>
      <c r="EB8" s="280">
        <v>0</v>
      </c>
      <c r="EC8" s="280">
        <v>0</v>
      </c>
      <c r="ED8" s="280">
        <v>781</v>
      </c>
      <c r="EE8" s="280">
        <v>0</v>
      </c>
      <c r="EF8" s="280">
        <v>0</v>
      </c>
      <c r="EG8" s="280">
        <v>0</v>
      </c>
      <c r="EH8" s="280">
        <f>SUM(EI8:EN8)</f>
        <v>96</v>
      </c>
      <c r="EI8" s="280">
        <v>0</v>
      </c>
      <c r="EJ8" s="280">
        <v>0</v>
      </c>
      <c r="EK8" s="280">
        <v>96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187</v>
      </c>
      <c r="B9" s="283" t="s">
        <v>550</v>
      </c>
      <c r="C9" s="282" t="s">
        <v>567</v>
      </c>
      <c r="D9" s="280">
        <f aca="true" t="shared" si="5" ref="D9:D24">SUM(E9,T9,AI9,AX9,BM9,CB9,CQ9,DF9,DU9,DZ9)</f>
        <v>37328</v>
      </c>
      <c r="E9" s="280">
        <f aca="true" t="shared" si="6" ref="E9:E24">SUM(F9,M9)</f>
        <v>29186</v>
      </c>
      <c r="F9" s="280">
        <f aca="true" t="shared" si="7" ref="F9:F24">SUM(G9:L9)</f>
        <v>27951</v>
      </c>
      <c r="G9" s="280">
        <v>0</v>
      </c>
      <c r="H9" s="280">
        <v>27217</v>
      </c>
      <c r="I9" s="280">
        <v>607</v>
      </c>
      <c r="J9" s="280">
        <v>0</v>
      </c>
      <c r="K9" s="280">
        <v>0</v>
      </c>
      <c r="L9" s="280">
        <v>127</v>
      </c>
      <c r="M9" s="280">
        <f aca="true" t="shared" si="8" ref="M9:M24">SUM(N9:S9)</f>
        <v>1235</v>
      </c>
      <c r="N9" s="280">
        <v>0</v>
      </c>
      <c r="O9" s="280">
        <v>824</v>
      </c>
      <c r="P9" s="280">
        <v>40</v>
      </c>
      <c r="Q9" s="280">
        <v>0</v>
      </c>
      <c r="R9" s="280">
        <v>0</v>
      </c>
      <c r="S9" s="280">
        <v>371</v>
      </c>
      <c r="T9" s="280">
        <f aca="true" t="shared" si="9" ref="T9:T24">SUM(U9,AB9)</f>
        <v>2507</v>
      </c>
      <c r="U9" s="280">
        <f aca="true" t="shared" si="10" ref="U9:U24">SUM(V9:AA9)</f>
        <v>1869</v>
      </c>
      <c r="V9" s="280">
        <v>0</v>
      </c>
      <c r="W9" s="280">
        <v>807</v>
      </c>
      <c r="X9" s="280">
        <v>982</v>
      </c>
      <c r="Y9" s="280">
        <v>0</v>
      </c>
      <c r="Z9" s="280">
        <v>0</v>
      </c>
      <c r="AA9" s="280">
        <v>80</v>
      </c>
      <c r="AB9" s="280">
        <f aca="true" t="shared" si="11" ref="AB9:AB24">SUM(AC9:AH9)</f>
        <v>638</v>
      </c>
      <c r="AC9" s="280">
        <v>0</v>
      </c>
      <c r="AD9" s="280">
        <v>339</v>
      </c>
      <c r="AE9" s="280">
        <v>64</v>
      </c>
      <c r="AF9" s="280">
        <v>0</v>
      </c>
      <c r="AG9" s="280">
        <v>0</v>
      </c>
      <c r="AH9" s="280">
        <v>235</v>
      </c>
      <c r="AI9" s="280">
        <f aca="true" t="shared" si="12" ref="AI9:AI24">SUM(AJ9,AQ9)</f>
        <v>0</v>
      </c>
      <c r="AJ9" s="280">
        <f aca="true" t="shared" si="13" ref="AJ9:AJ24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24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24">SUM(AY9,BF9)</f>
        <v>0</v>
      </c>
      <c r="AY9" s="280">
        <f aca="true" t="shared" si="16" ref="AY9:AY24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24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24">SUM(BN9,BU9)</f>
        <v>0</v>
      </c>
      <c r="BN9" s="280">
        <f aca="true" t="shared" si="19" ref="BN9:BN24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24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24">SUM(CC9,CJ9)</f>
        <v>0</v>
      </c>
      <c r="CC9" s="280">
        <f aca="true" t="shared" si="22" ref="CC9:CC24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24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24">SUM(CR9,CY9)</f>
        <v>1724</v>
      </c>
      <c r="CR9" s="280">
        <f aca="true" t="shared" si="25" ref="CR9:CR24">SUM(CS9:CX9)</f>
        <v>1724</v>
      </c>
      <c r="CS9" s="280">
        <v>0</v>
      </c>
      <c r="CT9" s="280">
        <v>0</v>
      </c>
      <c r="CU9" s="280">
        <v>0</v>
      </c>
      <c r="CV9" s="280">
        <v>1724</v>
      </c>
      <c r="CW9" s="280">
        <v>0</v>
      </c>
      <c r="CX9" s="280">
        <v>0</v>
      </c>
      <c r="CY9" s="280">
        <f aca="true" t="shared" si="26" ref="CY9:CY24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24">SUM(DG9,DN9)</f>
        <v>0</v>
      </c>
      <c r="DG9" s="280">
        <f aca="true" t="shared" si="28" ref="DG9:DG24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24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24">SUM(DV9:DY9)</f>
        <v>3911</v>
      </c>
      <c r="DV9" s="280">
        <v>3911</v>
      </c>
      <c r="DW9" s="280">
        <v>0</v>
      </c>
      <c r="DX9" s="280">
        <v>0</v>
      </c>
      <c r="DY9" s="280">
        <v>0</v>
      </c>
      <c r="DZ9" s="280">
        <f aca="true" t="shared" si="31" ref="DZ9:DZ24">SUM(EA9,EH9)</f>
        <v>0</v>
      </c>
      <c r="EA9" s="280">
        <f aca="true" t="shared" si="32" ref="EA9:EA24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24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187</v>
      </c>
      <c r="B10" s="283" t="s">
        <v>551</v>
      </c>
      <c r="C10" s="282" t="s">
        <v>568</v>
      </c>
      <c r="D10" s="280">
        <f t="shared" si="5"/>
        <v>21774</v>
      </c>
      <c r="E10" s="280">
        <f t="shared" si="6"/>
        <v>17319</v>
      </c>
      <c r="F10" s="280">
        <f t="shared" si="7"/>
        <v>15882</v>
      </c>
      <c r="G10" s="280">
        <v>0</v>
      </c>
      <c r="H10" s="280">
        <v>15882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1437</v>
      </c>
      <c r="N10" s="280">
        <v>0</v>
      </c>
      <c r="O10" s="280">
        <v>1437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2152</v>
      </c>
      <c r="CR10" s="280">
        <f t="shared" si="25"/>
        <v>1850</v>
      </c>
      <c r="CS10" s="280">
        <v>0</v>
      </c>
      <c r="CT10" s="280">
        <v>0</v>
      </c>
      <c r="CU10" s="280">
        <v>873</v>
      </c>
      <c r="CV10" s="280">
        <v>933</v>
      </c>
      <c r="CW10" s="280">
        <v>0</v>
      </c>
      <c r="CX10" s="280">
        <v>44</v>
      </c>
      <c r="CY10" s="280">
        <f t="shared" si="26"/>
        <v>302</v>
      </c>
      <c r="CZ10" s="280">
        <v>0</v>
      </c>
      <c r="DA10" s="280">
        <v>0</v>
      </c>
      <c r="DB10" s="280">
        <v>302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1759</v>
      </c>
      <c r="DV10" s="280">
        <v>1759</v>
      </c>
      <c r="DW10" s="280">
        <v>0</v>
      </c>
      <c r="DX10" s="280">
        <v>0</v>
      </c>
      <c r="DY10" s="280">
        <v>0</v>
      </c>
      <c r="DZ10" s="280">
        <f t="shared" si="31"/>
        <v>544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544</v>
      </c>
      <c r="EI10" s="280">
        <v>0</v>
      </c>
      <c r="EJ10" s="280">
        <v>0</v>
      </c>
      <c r="EK10" s="280">
        <v>544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187</v>
      </c>
      <c r="B11" s="283" t="s">
        <v>552</v>
      </c>
      <c r="C11" s="282" t="s">
        <v>569</v>
      </c>
      <c r="D11" s="280">
        <f t="shared" si="5"/>
        <v>10622</v>
      </c>
      <c r="E11" s="280">
        <f t="shared" si="6"/>
        <v>6349</v>
      </c>
      <c r="F11" s="280">
        <f t="shared" si="7"/>
        <v>6349</v>
      </c>
      <c r="G11" s="280">
        <v>0</v>
      </c>
      <c r="H11" s="280">
        <v>6349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2530</v>
      </c>
      <c r="CR11" s="280">
        <f t="shared" si="25"/>
        <v>2526</v>
      </c>
      <c r="CS11" s="280">
        <v>0</v>
      </c>
      <c r="CT11" s="280">
        <v>0</v>
      </c>
      <c r="CU11" s="280">
        <v>0</v>
      </c>
      <c r="CV11" s="280">
        <v>2526</v>
      </c>
      <c r="CW11" s="280">
        <v>0</v>
      </c>
      <c r="CX11" s="280">
        <v>0</v>
      </c>
      <c r="CY11" s="280">
        <f t="shared" si="26"/>
        <v>4</v>
      </c>
      <c r="CZ11" s="280">
        <v>0</v>
      </c>
      <c r="DA11" s="280">
        <v>0</v>
      </c>
      <c r="DB11" s="280">
        <v>0</v>
      </c>
      <c r="DC11" s="280">
        <v>4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f t="shared" si="31"/>
        <v>1743</v>
      </c>
      <c r="EA11" s="280">
        <f t="shared" si="32"/>
        <v>1726</v>
      </c>
      <c r="EB11" s="280">
        <v>0</v>
      </c>
      <c r="EC11" s="280">
        <v>0</v>
      </c>
      <c r="ED11" s="280">
        <v>1680</v>
      </c>
      <c r="EE11" s="280">
        <v>0</v>
      </c>
      <c r="EF11" s="280">
        <v>0</v>
      </c>
      <c r="EG11" s="280">
        <v>46</v>
      </c>
      <c r="EH11" s="280">
        <f t="shared" si="33"/>
        <v>17</v>
      </c>
      <c r="EI11" s="280">
        <v>0</v>
      </c>
      <c r="EJ11" s="280">
        <v>0</v>
      </c>
      <c r="EK11" s="280">
        <v>17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187</v>
      </c>
      <c r="B12" s="283" t="s">
        <v>553</v>
      </c>
      <c r="C12" s="282" t="s">
        <v>570</v>
      </c>
      <c r="D12" s="280">
        <f t="shared" si="5"/>
        <v>17772</v>
      </c>
      <c r="E12" s="280">
        <f t="shared" si="6"/>
        <v>14644</v>
      </c>
      <c r="F12" s="280">
        <f t="shared" si="7"/>
        <v>14644</v>
      </c>
      <c r="G12" s="280">
        <v>0</v>
      </c>
      <c r="H12" s="280">
        <v>14644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0</v>
      </c>
      <c r="U12" s="280">
        <f t="shared" si="10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1301</v>
      </c>
      <c r="CC12" s="280">
        <f t="shared" si="22"/>
        <v>1301</v>
      </c>
      <c r="CD12" s="280">
        <v>0</v>
      </c>
      <c r="CE12" s="280">
        <v>0</v>
      </c>
      <c r="CF12" s="280">
        <v>1301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0</v>
      </c>
      <c r="CR12" s="280">
        <f t="shared" si="25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1827</v>
      </c>
      <c r="DV12" s="280">
        <v>1827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187</v>
      </c>
      <c r="B13" s="283" t="s">
        <v>554</v>
      </c>
      <c r="C13" s="282" t="s">
        <v>571</v>
      </c>
      <c r="D13" s="280">
        <f t="shared" si="5"/>
        <v>17165</v>
      </c>
      <c r="E13" s="280">
        <f t="shared" si="6"/>
        <v>14740</v>
      </c>
      <c r="F13" s="280">
        <f t="shared" si="7"/>
        <v>14740</v>
      </c>
      <c r="G13" s="280">
        <v>0</v>
      </c>
      <c r="H13" s="280">
        <v>14031</v>
      </c>
      <c r="I13" s="280">
        <v>709</v>
      </c>
      <c r="J13" s="280">
        <v>0</v>
      </c>
      <c r="K13" s="280">
        <v>0</v>
      </c>
      <c r="L13" s="280">
        <v>0</v>
      </c>
      <c r="M13" s="280">
        <f t="shared" si="8"/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675</v>
      </c>
      <c r="CR13" s="280">
        <f t="shared" si="25"/>
        <v>675</v>
      </c>
      <c r="CS13" s="280">
        <v>0</v>
      </c>
      <c r="CT13" s="280">
        <v>0</v>
      </c>
      <c r="CU13" s="280">
        <v>0</v>
      </c>
      <c r="CV13" s="280">
        <v>563</v>
      </c>
      <c r="CW13" s="280">
        <v>0</v>
      </c>
      <c r="CX13" s="280">
        <v>112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1750</v>
      </c>
      <c r="DV13" s="280">
        <v>1750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187</v>
      </c>
      <c r="B14" s="283" t="s">
        <v>555</v>
      </c>
      <c r="C14" s="282" t="s">
        <v>572</v>
      </c>
      <c r="D14" s="280">
        <f t="shared" si="5"/>
        <v>11178</v>
      </c>
      <c r="E14" s="280">
        <f t="shared" si="6"/>
        <v>9855</v>
      </c>
      <c r="F14" s="280">
        <f t="shared" si="7"/>
        <v>9249</v>
      </c>
      <c r="G14" s="280">
        <v>0</v>
      </c>
      <c r="H14" s="280">
        <v>8613</v>
      </c>
      <c r="I14" s="280">
        <v>636</v>
      </c>
      <c r="J14" s="280">
        <v>0</v>
      </c>
      <c r="K14" s="280">
        <v>0</v>
      </c>
      <c r="L14" s="280">
        <v>0</v>
      </c>
      <c r="M14" s="280">
        <f t="shared" si="8"/>
        <v>606</v>
      </c>
      <c r="N14" s="280">
        <v>0</v>
      </c>
      <c r="O14" s="280">
        <v>402</v>
      </c>
      <c r="P14" s="280">
        <v>59</v>
      </c>
      <c r="Q14" s="280">
        <v>0</v>
      </c>
      <c r="R14" s="280">
        <v>0</v>
      </c>
      <c r="S14" s="280">
        <v>145</v>
      </c>
      <c r="T14" s="280">
        <f t="shared" si="9"/>
        <v>0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131</v>
      </c>
      <c r="CR14" s="280">
        <f t="shared" si="25"/>
        <v>131</v>
      </c>
      <c r="CS14" s="280">
        <v>0</v>
      </c>
      <c r="CT14" s="280">
        <v>0</v>
      </c>
      <c r="CU14" s="280">
        <v>0</v>
      </c>
      <c r="CV14" s="280">
        <v>131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1192</v>
      </c>
      <c r="DV14" s="280">
        <v>1119</v>
      </c>
      <c r="DW14" s="280">
        <v>0</v>
      </c>
      <c r="DX14" s="280">
        <v>73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187</v>
      </c>
      <c r="B15" s="283" t="s">
        <v>556</v>
      </c>
      <c r="C15" s="282" t="s">
        <v>573</v>
      </c>
      <c r="D15" s="280">
        <f t="shared" si="5"/>
        <v>15622</v>
      </c>
      <c r="E15" s="280">
        <f t="shared" si="6"/>
        <v>12886</v>
      </c>
      <c r="F15" s="280">
        <f t="shared" si="7"/>
        <v>12755</v>
      </c>
      <c r="G15" s="280">
        <v>0</v>
      </c>
      <c r="H15" s="280">
        <v>12755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131</v>
      </c>
      <c r="N15" s="280">
        <v>0</v>
      </c>
      <c r="O15" s="280">
        <v>131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1134</v>
      </c>
      <c r="U15" s="280">
        <f t="shared" si="10"/>
        <v>1105</v>
      </c>
      <c r="V15" s="280">
        <v>0</v>
      </c>
      <c r="W15" s="280">
        <v>0</v>
      </c>
      <c r="X15" s="280">
        <v>1105</v>
      </c>
      <c r="Y15" s="280">
        <v>0</v>
      </c>
      <c r="Z15" s="280">
        <v>0</v>
      </c>
      <c r="AA15" s="280">
        <v>0</v>
      </c>
      <c r="AB15" s="280">
        <f t="shared" si="11"/>
        <v>29</v>
      </c>
      <c r="AC15" s="280">
        <v>0</v>
      </c>
      <c r="AD15" s="280">
        <v>0</v>
      </c>
      <c r="AE15" s="280">
        <v>29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377</v>
      </c>
      <c r="CC15" s="280">
        <f t="shared" si="22"/>
        <v>377</v>
      </c>
      <c r="CD15" s="280">
        <v>0</v>
      </c>
      <c r="CE15" s="280">
        <v>0</v>
      </c>
      <c r="CF15" s="280">
        <v>0</v>
      </c>
      <c r="CG15" s="280">
        <v>377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1225</v>
      </c>
      <c r="CR15" s="280">
        <f t="shared" si="25"/>
        <v>1057</v>
      </c>
      <c r="CS15" s="280">
        <v>0</v>
      </c>
      <c r="CT15" s="280">
        <v>0</v>
      </c>
      <c r="CU15" s="280">
        <v>0</v>
      </c>
      <c r="CV15" s="280">
        <v>1057</v>
      </c>
      <c r="CW15" s="280">
        <v>0</v>
      </c>
      <c r="CX15" s="280">
        <v>0</v>
      </c>
      <c r="CY15" s="280">
        <f t="shared" si="26"/>
        <v>168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168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187</v>
      </c>
      <c r="B16" s="283" t="s">
        <v>557</v>
      </c>
      <c r="C16" s="282" t="s">
        <v>574</v>
      </c>
      <c r="D16" s="280">
        <f t="shared" si="5"/>
        <v>7452</v>
      </c>
      <c r="E16" s="280">
        <f t="shared" si="6"/>
        <v>4954</v>
      </c>
      <c r="F16" s="280">
        <f t="shared" si="7"/>
        <v>4796</v>
      </c>
      <c r="G16" s="280">
        <v>0</v>
      </c>
      <c r="H16" s="280">
        <v>4750</v>
      </c>
      <c r="I16" s="280">
        <v>0</v>
      </c>
      <c r="J16" s="280">
        <v>0</v>
      </c>
      <c r="K16" s="280">
        <v>0</v>
      </c>
      <c r="L16" s="280">
        <v>46</v>
      </c>
      <c r="M16" s="280">
        <f t="shared" si="8"/>
        <v>158</v>
      </c>
      <c r="N16" s="280">
        <v>0</v>
      </c>
      <c r="O16" s="280">
        <v>158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182</v>
      </c>
      <c r="CR16" s="280">
        <f t="shared" si="25"/>
        <v>147</v>
      </c>
      <c r="CS16" s="280">
        <v>0</v>
      </c>
      <c r="CT16" s="280">
        <v>0</v>
      </c>
      <c r="CU16" s="280">
        <v>0</v>
      </c>
      <c r="CV16" s="280">
        <v>147</v>
      </c>
      <c r="CW16" s="280">
        <v>0</v>
      </c>
      <c r="CX16" s="280">
        <v>0</v>
      </c>
      <c r="CY16" s="280">
        <f t="shared" si="26"/>
        <v>35</v>
      </c>
      <c r="CZ16" s="280">
        <v>0</v>
      </c>
      <c r="DA16" s="280">
        <v>0</v>
      </c>
      <c r="DB16" s="280">
        <v>0</v>
      </c>
      <c r="DC16" s="280">
        <v>35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610</v>
      </c>
      <c r="DV16" s="280">
        <v>488</v>
      </c>
      <c r="DW16" s="280">
        <v>0</v>
      </c>
      <c r="DX16" s="280">
        <v>122</v>
      </c>
      <c r="DY16" s="280">
        <v>0</v>
      </c>
      <c r="DZ16" s="280">
        <f t="shared" si="31"/>
        <v>1706</v>
      </c>
      <c r="EA16" s="280">
        <f t="shared" si="32"/>
        <v>1341</v>
      </c>
      <c r="EB16" s="280">
        <v>0</v>
      </c>
      <c r="EC16" s="280">
        <v>0</v>
      </c>
      <c r="ED16" s="280">
        <v>1182</v>
      </c>
      <c r="EE16" s="280">
        <v>0</v>
      </c>
      <c r="EF16" s="280">
        <v>0</v>
      </c>
      <c r="EG16" s="280">
        <v>159</v>
      </c>
      <c r="EH16" s="280">
        <f t="shared" si="33"/>
        <v>365</v>
      </c>
      <c r="EI16" s="280">
        <v>0</v>
      </c>
      <c r="EJ16" s="280">
        <v>0</v>
      </c>
      <c r="EK16" s="280">
        <v>365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187</v>
      </c>
      <c r="B17" s="283" t="s">
        <v>558</v>
      </c>
      <c r="C17" s="282" t="s">
        <v>575</v>
      </c>
      <c r="D17" s="280">
        <f t="shared" si="5"/>
        <v>9911</v>
      </c>
      <c r="E17" s="280">
        <f t="shared" si="6"/>
        <v>4536</v>
      </c>
      <c r="F17" s="280">
        <f t="shared" si="7"/>
        <v>3661</v>
      </c>
      <c r="G17" s="280">
        <v>0</v>
      </c>
      <c r="H17" s="280">
        <v>3610</v>
      </c>
      <c r="I17" s="280">
        <v>0</v>
      </c>
      <c r="J17" s="280">
        <v>0</v>
      </c>
      <c r="K17" s="280">
        <v>0</v>
      </c>
      <c r="L17" s="280">
        <v>51</v>
      </c>
      <c r="M17" s="280">
        <f t="shared" si="8"/>
        <v>875</v>
      </c>
      <c r="N17" s="280">
        <v>0</v>
      </c>
      <c r="O17" s="280">
        <v>875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760</v>
      </c>
      <c r="CR17" s="280">
        <f t="shared" si="25"/>
        <v>566</v>
      </c>
      <c r="CS17" s="280">
        <v>0</v>
      </c>
      <c r="CT17" s="280">
        <v>0</v>
      </c>
      <c r="CU17" s="280">
        <v>0</v>
      </c>
      <c r="CV17" s="280">
        <v>566</v>
      </c>
      <c r="CW17" s="280">
        <v>0</v>
      </c>
      <c r="CX17" s="280">
        <v>0</v>
      </c>
      <c r="CY17" s="280">
        <f t="shared" si="26"/>
        <v>194</v>
      </c>
      <c r="CZ17" s="280">
        <v>0</v>
      </c>
      <c r="DA17" s="280">
        <v>0</v>
      </c>
      <c r="DB17" s="280">
        <v>0</v>
      </c>
      <c r="DC17" s="280">
        <v>194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4615</v>
      </c>
      <c r="EA17" s="280">
        <f t="shared" si="32"/>
        <v>1925</v>
      </c>
      <c r="EB17" s="280">
        <v>0</v>
      </c>
      <c r="EC17" s="280">
        <v>0</v>
      </c>
      <c r="ED17" s="280">
        <v>1399</v>
      </c>
      <c r="EE17" s="280">
        <v>0</v>
      </c>
      <c r="EF17" s="280">
        <v>0</v>
      </c>
      <c r="EG17" s="280">
        <v>526</v>
      </c>
      <c r="EH17" s="280">
        <f t="shared" si="33"/>
        <v>2690</v>
      </c>
      <c r="EI17" s="280">
        <v>0</v>
      </c>
      <c r="EJ17" s="280">
        <v>0</v>
      </c>
      <c r="EK17" s="280">
        <v>2690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187</v>
      </c>
      <c r="B18" s="283" t="s">
        <v>559</v>
      </c>
      <c r="C18" s="282" t="s">
        <v>576</v>
      </c>
      <c r="D18" s="280">
        <f t="shared" si="5"/>
        <v>8536</v>
      </c>
      <c r="E18" s="280">
        <f t="shared" si="6"/>
        <v>6777</v>
      </c>
      <c r="F18" s="280">
        <f t="shared" si="7"/>
        <v>6777</v>
      </c>
      <c r="G18" s="280">
        <v>0</v>
      </c>
      <c r="H18" s="280">
        <v>5893</v>
      </c>
      <c r="I18" s="280">
        <v>880</v>
      </c>
      <c r="J18" s="280">
        <v>0</v>
      </c>
      <c r="K18" s="280">
        <v>0</v>
      </c>
      <c r="L18" s="280">
        <v>4</v>
      </c>
      <c r="M18" s="280">
        <f t="shared" si="8"/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465</v>
      </c>
      <c r="CR18" s="280">
        <f t="shared" si="25"/>
        <v>465</v>
      </c>
      <c r="CS18" s="280">
        <v>0</v>
      </c>
      <c r="CT18" s="280">
        <v>0</v>
      </c>
      <c r="CU18" s="280">
        <v>0</v>
      </c>
      <c r="CV18" s="280">
        <v>465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1294</v>
      </c>
      <c r="DV18" s="280">
        <v>1294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187</v>
      </c>
      <c r="B19" s="283" t="s">
        <v>560</v>
      </c>
      <c r="C19" s="282" t="s">
        <v>577</v>
      </c>
      <c r="D19" s="280">
        <f t="shared" si="5"/>
        <v>1908</v>
      </c>
      <c r="E19" s="280">
        <f t="shared" si="6"/>
        <v>1364</v>
      </c>
      <c r="F19" s="280">
        <f t="shared" si="7"/>
        <v>754</v>
      </c>
      <c r="G19" s="280">
        <v>0</v>
      </c>
      <c r="H19" s="280">
        <v>754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610</v>
      </c>
      <c r="N19" s="280">
        <v>0</v>
      </c>
      <c r="O19" s="280">
        <v>610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128</v>
      </c>
      <c r="CR19" s="280">
        <f t="shared" si="25"/>
        <v>91</v>
      </c>
      <c r="CS19" s="280">
        <v>0</v>
      </c>
      <c r="CT19" s="280">
        <v>0</v>
      </c>
      <c r="CU19" s="280">
        <v>28</v>
      </c>
      <c r="CV19" s="280">
        <v>63</v>
      </c>
      <c r="CW19" s="280">
        <v>0</v>
      </c>
      <c r="CX19" s="280">
        <v>0</v>
      </c>
      <c r="CY19" s="280">
        <f t="shared" si="26"/>
        <v>37</v>
      </c>
      <c r="CZ19" s="280">
        <v>0</v>
      </c>
      <c r="DA19" s="280">
        <v>0</v>
      </c>
      <c r="DB19" s="280">
        <v>0</v>
      </c>
      <c r="DC19" s="280">
        <v>37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160</v>
      </c>
      <c r="DV19" s="280">
        <v>157</v>
      </c>
      <c r="DW19" s="280">
        <v>0</v>
      </c>
      <c r="DX19" s="280">
        <v>3</v>
      </c>
      <c r="DY19" s="280">
        <v>0</v>
      </c>
      <c r="DZ19" s="280">
        <f t="shared" si="31"/>
        <v>256</v>
      </c>
      <c r="EA19" s="280">
        <f t="shared" si="32"/>
        <v>6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6</v>
      </c>
      <c r="EH19" s="280">
        <f t="shared" si="33"/>
        <v>250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250</v>
      </c>
    </row>
    <row r="20" spans="1:144" ht="12" customHeight="1">
      <c r="A20" s="282" t="s">
        <v>187</v>
      </c>
      <c r="B20" s="283" t="s">
        <v>561</v>
      </c>
      <c r="C20" s="282" t="s">
        <v>578</v>
      </c>
      <c r="D20" s="280">
        <f t="shared" si="5"/>
        <v>8480</v>
      </c>
      <c r="E20" s="280">
        <f t="shared" si="6"/>
        <v>7163</v>
      </c>
      <c r="F20" s="280">
        <f t="shared" si="7"/>
        <v>6840</v>
      </c>
      <c r="G20" s="280">
        <v>0</v>
      </c>
      <c r="H20" s="280">
        <v>6627</v>
      </c>
      <c r="I20" s="280">
        <v>191</v>
      </c>
      <c r="J20" s="280">
        <v>0</v>
      </c>
      <c r="K20" s="280">
        <v>0</v>
      </c>
      <c r="L20" s="280">
        <v>22</v>
      </c>
      <c r="M20" s="280">
        <f t="shared" si="8"/>
        <v>323</v>
      </c>
      <c r="N20" s="280">
        <v>0</v>
      </c>
      <c r="O20" s="280">
        <v>323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0</v>
      </c>
      <c r="CR20" s="280">
        <f t="shared" si="25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1226</v>
      </c>
      <c r="DV20" s="280">
        <v>1226</v>
      </c>
      <c r="DW20" s="280">
        <v>0</v>
      </c>
      <c r="DX20" s="280">
        <v>0</v>
      </c>
      <c r="DY20" s="280">
        <v>0</v>
      </c>
      <c r="DZ20" s="280">
        <f t="shared" si="31"/>
        <v>91</v>
      </c>
      <c r="EA20" s="280">
        <f t="shared" si="32"/>
        <v>91</v>
      </c>
      <c r="EB20" s="280">
        <v>0</v>
      </c>
      <c r="EC20" s="280">
        <v>0</v>
      </c>
      <c r="ED20" s="280">
        <v>82</v>
      </c>
      <c r="EE20" s="280">
        <v>0</v>
      </c>
      <c r="EF20" s="280">
        <v>0</v>
      </c>
      <c r="EG20" s="280">
        <v>9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187</v>
      </c>
      <c r="B21" s="283" t="s">
        <v>562</v>
      </c>
      <c r="C21" s="282" t="s">
        <v>579</v>
      </c>
      <c r="D21" s="280">
        <f t="shared" si="5"/>
        <v>5577</v>
      </c>
      <c r="E21" s="280">
        <f t="shared" si="6"/>
        <v>4120</v>
      </c>
      <c r="F21" s="280">
        <f t="shared" si="7"/>
        <v>4079</v>
      </c>
      <c r="G21" s="280">
        <v>0</v>
      </c>
      <c r="H21" s="280">
        <v>4079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41</v>
      </c>
      <c r="N21" s="280">
        <v>0</v>
      </c>
      <c r="O21" s="280">
        <v>41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648</v>
      </c>
      <c r="U21" s="280">
        <f t="shared" si="10"/>
        <v>648</v>
      </c>
      <c r="V21" s="280">
        <v>0</v>
      </c>
      <c r="W21" s="280">
        <v>0</v>
      </c>
      <c r="X21" s="280">
        <v>493</v>
      </c>
      <c r="Y21" s="280">
        <v>0</v>
      </c>
      <c r="Z21" s="280">
        <v>0</v>
      </c>
      <c r="AA21" s="280">
        <v>155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353</v>
      </c>
      <c r="CR21" s="280">
        <f t="shared" si="25"/>
        <v>353</v>
      </c>
      <c r="CS21" s="280">
        <v>0</v>
      </c>
      <c r="CT21" s="280">
        <v>0</v>
      </c>
      <c r="CU21" s="280">
        <v>0</v>
      </c>
      <c r="CV21" s="280">
        <v>346</v>
      </c>
      <c r="CW21" s="280">
        <v>7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12</v>
      </c>
      <c r="DG21" s="280">
        <f t="shared" si="28"/>
        <v>12</v>
      </c>
      <c r="DH21" s="280">
        <v>0</v>
      </c>
      <c r="DI21" s="280">
        <v>0</v>
      </c>
      <c r="DJ21" s="280">
        <v>12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444</v>
      </c>
      <c r="DV21" s="280">
        <v>444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187</v>
      </c>
      <c r="B22" s="283" t="s">
        <v>563</v>
      </c>
      <c r="C22" s="282" t="s">
        <v>580</v>
      </c>
      <c r="D22" s="280">
        <f t="shared" si="5"/>
        <v>4321</v>
      </c>
      <c r="E22" s="280">
        <f t="shared" si="6"/>
        <v>3366</v>
      </c>
      <c r="F22" s="280">
        <f t="shared" si="7"/>
        <v>3344</v>
      </c>
      <c r="G22" s="280">
        <v>0</v>
      </c>
      <c r="H22" s="280">
        <v>3344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22</v>
      </c>
      <c r="N22" s="280">
        <v>0</v>
      </c>
      <c r="O22" s="280">
        <v>22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128</v>
      </c>
      <c r="CR22" s="280">
        <f t="shared" si="25"/>
        <v>128</v>
      </c>
      <c r="CS22" s="280">
        <v>0</v>
      </c>
      <c r="CT22" s="280">
        <v>0</v>
      </c>
      <c r="CU22" s="280">
        <v>0</v>
      </c>
      <c r="CV22" s="280">
        <v>128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431</v>
      </c>
      <c r="DV22" s="280">
        <v>431</v>
      </c>
      <c r="DW22" s="280">
        <v>0</v>
      </c>
      <c r="DX22" s="280">
        <v>0</v>
      </c>
      <c r="DY22" s="280">
        <v>0</v>
      </c>
      <c r="DZ22" s="280">
        <f t="shared" si="31"/>
        <v>396</v>
      </c>
      <c r="EA22" s="280">
        <f t="shared" si="32"/>
        <v>385</v>
      </c>
      <c r="EB22" s="280">
        <v>0</v>
      </c>
      <c r="EC22" s="280">
        <v>0</v>
      </c>
      <c r="ED22" s="280">
        <v>385</v>
      </c>
      <c r="EE22" s="280">
        <v>0</v>
      </c>
      <c r="EF22" s="280">
        <v>0</v>
      </c>
      <c r="EG22" s="280">
        <v>0</v>
      </c>
      <c r="EH22" s="280">
        <f t="shared" si="33"/>
        <v>11</v>
      </c>
      <c r="EI22" s="280">
        <v>0</v>
      </c>
      <c r="EJ22" s="280">
        <v>0</v>
      </c>
      <c r="EK22" s="280">
        <v>11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187</v>
      </c>
      <c r="B23" s="283" t="s">
        <v>564</v>
      </c>
      <c r="C23" s="282" t="s">
        <v>581</v>
      </c>
      <c r="D23" s="280">
        <f t="shared" si="5"/>
        <v>7070</v>
      </c>
      <c r="E23" s="280">
        <f t="shared" si="6"/>
        <v>4949</v>
      </c>
      <c r="F23" s="280">
        <f t="shared" si="7"/>
        <v>4904</v>
      </c>
      <c r="G23" s="280">
        <v>0</v>
      </c>
      <c r="H23" s="280">
        <v>4903</v>
      </c>
      <c r="I23" s="280">
        <v>0</v>
      </c>
      <c r="J23" s="280">
        <v>0</v>
      </c>
      <c r="K23" s="280">
        <v>1</v>
      </c>
      <c r="L23" s="280">
        <v>0</v>
      </c>
      <c r="M23" s="280">
        <f t="shared" si="8"/>
        <v>45</v>
      </c>
      <c r="N23" s="280">
        <v>0</v>
      </c>
      <c r="O23" s="280">
        <v>45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794</v>
      </c>
      <c r="U23" s="280">
        <f t="shared" si="10"/>
        <v>791</v>
      </c>
      <c r="V23" s="280">
        <v>0</v>
      </c>
      <c r="W23" s="280">
        <v>0</v>
      </c>
      <c r="X23" s="280">
        <v>520</v>
      </c>
      <c r="Y23" s="280">
        <v>0</v>
      </c>
      <c r="Z23" s="280">
        <v>0</v>
      </c>
      <c r="AA23" s="280">
        <v>271</v>
      </c>
      <c r="AB23" s="280">
        <f t="shared" si="11"/>
        <v>3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3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0</v>
      </c>
      <c r="CR23" s="280">
        <f t="shared" si="25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102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102</v>
      </c>
      <c r="DO23" s="280">
        <v>0</v>
      </c>
      <c r="DP23" s="280">
        <v>0</v>
      </c>
      <c r="DQ23" s="280">
        <v>0</v>
      </c>
      <c r="DR23" s="280">
        <v>102</v>
      </c>
      <c r="DS23" s="280">
        <v>0</v>
      </c>
      <c r="DT23" s="280">
        <v>0</v>
      </c>
      <c r="DU23" s="280">
        <f t="shared" si="30"/>
        <v>1225</v>
      </c>
      <c r="DV23" s="280">
        <v>1225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187</v>
      </c>
      <c r="B24" s="283" t="s">
        <v>565</v>
      </c>
      <c r="C24" s="282" t="s">
        <v>582</v>
      </c>
      <c r="D24" s="280">
        <f t="shared" si="5"/>
        <v>3263</v>
      </c>
      <c r="E24" s="280">
        <f t="shared" si="6"/>
        <v>1990</v>
      </c>
      <c r="F24" s="280">
        <f t="shared" si="7"/>
        <v>1983</v>
      </c>
      <c r="G24" s="280">
        <v>0</v>
      </c>
      <c r="H24" s="280">
        <v>1982</v>
      </c>
      <c r="I24" s="280">
        <v>0</v>
      </c>
      <c r="J24" s="280">
        <v>0</v>
      </c>
      <c r="K24" s="280">
        <v>0</v>
      </c>
      <c r="L24" s="280">
        <v>1</v>
      </c>
      <c r="M24" s="280">
        <f t="shared" si="8"/>
        <v>7</v>
      </c>
      <c r="N24" s="280">
        <v>0</v>
      </c>
      <c r="O24" s="280">
        <v>7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5</v>
      </c>
      <c r="U24" s="280">
        <f t="shared" si="10"/>
        <v>5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5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863</v>
      </c>
      <c r="CR24" s="280">
        <f t="shared" si="25"/>
        <v>863</v>
      </c>
      <c r="CS24" s="280">
        <v>0</v>
      </c>
      <c r="CT24" s="280">
        <v>0</v>
      </c>
      <c r="CU24" s="280">
        <v>0</v>
      </c>
      <c r="CV24" s="280">
        <v>863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1</v>
      </c>
      <c r="DG24" s="280">
        <f t="shared" si="28"/>
        <v>1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1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404</v>
      </c>
      <c r="EA24" s="280">
        <f t="shared" si="32"/>
        <v>381</v>
      </c>
      <c r="EB24" s="280">
        <v>0</v>
      </c>
      <c r="EC24" s="280">
        <v>0</v>
      </c>
      <c r="ED24" s="280">
        <v>381</v>
      </c>
      <c r="EE24" s="280">
        <v>0</v>
      </c>
      <c r="EF24" s="280">
        <v>0</v>
      </c>
      <c r="EG24" s="280">
        <v>0</v>
      </c>
      <c r="EH24" s="280">
        <f t="shared" si="33"/>
        <v>23</v>
      </c>
      <c r="EI24" s="280">
        <v>0</v>
      </c>
      <c r="EJ24" s="280">
        <v>0</v>
      </c>
      <c r="EK24" s="280">
        <v>23</v>
      </c>
      <c r="EL24" s="280">
        <v>0</v>
      </c>
      <c r="EM24" s="280">
        <v>0</v>
      </c>
      <c r="EN24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585</v>
      </c>
      <c r="B7" s="278" t="s">
        <v>586</v>
      </c>
      <c r="C7" s="279" t="s">
        <v>587</v>
      </c>
      <c r="D7" s="280">
        <f aca="true" t="shared" si="0" ref="D7:AJ7">SUM(D8:D24)</f>
        <v>346029</v>
      </c>
      <c r="E7" s="280">
        <f t="shared" si="0"/>
        <v>255487</v>
      </c>
      <c r="F7" s="280">
        <f t="shared" si="0"/>
        <v>64027</v>
      </c>
      <c r="G7" s="280">
        <f t="shared" si="0"/>
        <v>12979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1678</v>
      </c>
      <c r="L7" s="280">
        <f t="shared" si="0"/>
        <v>49357</v>
      </c>
      <c r="M7" s="280">
        <f t="shared" si="0"/>
        <v>13</v>
      </c>
      <c r="N7" s="280">
        <f t="shared" si="0"/>
        <v>10632</v>
      </c>
      <c r="O7" s="280">
        <f t="shared" si="0"/>
        <v>15883</v>
      </c>
      <c r="P7" s="280">
        <f t="shared" si="0"/>
        <v>267333</v>
      </c>
      <c r="Q7" s="280">
        <f t="shared" si="0"/>
        <v>255487</v>
      </c>
      <c r="R7" s="280">
        <f t="shared" si="0"/>
        <v>11846</v>
      </c>
      <c r="S7" s="280">
        <f t="shared" si="0"/>
        <v>5754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6092</v>
      </c>
      <c r="Y7" s="280">
        <f t="shared" si="0"/>
        <v>0</v>
      </c>
      <c r="Z7" s="280">
        <f t="shared" si="0"/>
        <v>44711</v>
      </c>
      <c r="AA7" s="280">
        <f t="shared" si="0"/>
        <v>10632</v>
      </c>
      <c r="AB7" s="280">
        <f t="shared" si="0"/>
        <v>26371</v>
      </c>
      <c r="AC7" s="280">
        <f t="shared" si="0"/>
        <v>7708</v>
      </c>
      <c r="AD7" s="280">
        <f t="shared" si="0"/>
        <v>4919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97</v>
      </c>
      <c r="AI7" s="280">
        <f t="shared" si="0"/>
        <v>2692</v>
      </c>
      <c r="AJ7" s="280">
        <f t="shared" si="0"/>
        <v>0</v>
      </c>
    </row>
    <row r="8" spans="1:36" ht="12" customHeight="1">
      <c r="A8" s="282" t="s">
        <v>187</v>
      </c>
      <c r="B8" s="283" t="s">
        <v>549</v>
      </c>
      <c r="C8" s="282" t="s">
        <v>566</v>
      </c>
      <c r="D8" s="280">
        <f>SUM(E8,F8,N8,O8)</f>
        <v>158050</v>
      </c>
      <c r="E8" s="280">
        <f>+Q8</f>
        <v>111289</v>
      </c>
      <c r="F8" s="280">
        <f>SUM(G8:M8)</f>
        <v>45830</v>
      </c>
      <c r="G8" s="280">
        <v>7891</v>
      </c>
      <c r="H8" s="280">
        <v>0</v>
      </c>
      <c r="I8" s="280">
        <v>0</v>
      </c>
      <c r="J8" s="280">
        <v>0</v>
      </c>
      <c r="K8" s="280">
        <v>0</v>
      </c>
      <c r="L8" s="280">
        <v>37939</v>
      </c>
      <c r="M8" s="280">
        <v>0</v>
      </c>
      <c r="N8" s="280">
        <f>+AA8</f>
        <v>877</v>
      </c>
      <c r="O8" s="280">
        <f>+'資源化量内訳'!X8</f>
        <v>54</v>
      </c>
      <c r="P8" s="280">
        <f>+SUM(Q8,R8)</f>
        <v>120333</v>
      </c>
      <c r="Q8" s="280">
        <v>111289</v>
      </c>
      <c r="R8" s="280">
        <f>+SUM(S8,T8,U8,V8,W8,X8,Y8)</f>
        <v>9044</v>
      </c>
      <c r="S8" s="280">
        <v>3697</v>
      </c>
      <c r="T8" s="280">
        <v>0</v>
      </c>
      <c r="U8" s="280">
        <v>0</v>
      </c>
      <c r="V8" s="280">
        <v>0</v>
      </c>
      <c r="W8" s="280">
        <v>0</v>
      </c>
      <c r="X8" s="280">
        <v>5347</v>
      </c>
      <c r="Y8" s="280">
        <v>0</v>
      </c>
      <c r="Z8" s="280">
        <f>SUM(AA8:AC8)</f>
        <v>18512</v>
      </c>
      <c r="AA8" s="280">
        <v>877</v>
      </c>
      <c r="AB8" s="280">
        <v>12479</v>
      </c>
      <c r="AC8" s="280">
        <f>SUM(AD8:AJ8)</f>
        <v>5156</v>
      </c>
      <c r="AD8" s="280">
        <v>3044</v>
      </c>
      <c r="AE8" s="280">
        <v>0</v>
      </c>
      <c r="AF8" s="280">
        <v>0</v>
      </c>
      <c r="AG8" s="280">
        <v>0</v>
      </c>
      <c r="AH8" s="280">
        <v>0</v>
      </c>
      <c r="AI8" s="280">
        <v>2112</v>
      </c>
      <c r="AJ8" s="280">
        <v>0</v>
      </c>
    </row>
    <row r="9" spans="1:36" ht="12" customHeight="1">
      <c r="A9" s="282" t="s">
        <v>187</v>
      </c>
      <c r="B9" s="283" t="s">
        <v>550</v>
      </c>
      <c r="C9" s="282" t="s">
        <v>567</v>
      </c>
      <c r="D9" s="280">
        <f aca="true" t="shared" si="1" ref="D9:D24">SUM(E9,F9,N9,O9)</f>
        <v>37328</v>
      </c>
      <c r="E9" s="280">
        <f aca="true" t="shared" si="2" ref="E9:E24">+Q9</f>
        <v>29186</v>
      </c>
      <c r="F9" s="280">
        <f aca="true" t="shared" si="3" ref="F9:F24">SUM(G9:M9)</f>
        <v>4231</v>
      </c>
      <c r="G9" s="280">
        <v>2507</v>
      </c>
      <c r="H9" s="280">
        <v>0</v>
      </c>
      <c r="I9" s="280">
        <v>0</v>
      </c>
      <c r="J9" s="280">
        <v>0</v>
      </c>
      <c r="K9" s="280">
        <v>0</v>
      </c>
      <c r="L9" s="280">
        <v>1724</v>
      </c>
      <c r="M9" s="280">
        <v>0</v>
      </c>
      <c r="N9" s="280">
        <f aca="true" t="shared" si="4" ref="N9:N24">+AA9</f>
        <v>0</v>
      </c>
      <c r="O9" s="280">
        <f>+'資源化量内訳'!X9</f>
        <v>3911</v>
      </c>
      <c r="P9" s="280">
        <f aca="true" t="shared" si="5" ref="P9:P24">+SUM(Q9,R9)</f>
        <v>30349</v>
      </c>
      <c r="Q9" s="280">
        <v>29186</v>
      </c>
      <c r="R9" s="280">
        <f aca="true" t="shared" si="6" ref="R9:R24">+SUM(S9,T9,U9,V9,W9,X9,Y9)</f>
        <v>1163</v>
      </c>
      <c r="S9" s="280">
        <v>1145</v>
      </c>
      <c r="T9" s="280">
        <v>0</v>
      </c>
      <c r="U9" s="280">
        <v>0</v>
      </c>
      <c r="V9" s="280">
        <v>0</v>
      </c>
      <c r="W9" s="280">
        <v>0</v>
      </c>
      <c r="X9" s="280">
        <v>18</v>
      </c>
      <c r="Y9" s="280">
        <v>0</v>
      </c>
      <c r="Z9" s="280">
        <f aca="true" t="shared" si="7" ref="Z9:Z24">SUM(AA9:AC9)</f>
        <v>4565</v>
      </c>
      <c r="AA9" s="280">
        <v>0</v>
      </c>
      <c r="AB9" s="280">
        <v>3610</v>
      </c>
      <c r="AC9" s="280">
        <f aca="true" t="shared" si="8" ref="AC9:AC24">SUM(AD9:AJ9)</f>
        <v>955</v>
      </c>
      <c r="AD9" s="280">
        <v>904</v>
      </c>
      <c r="AE9" s="280">
        <v>0</v>
      </c>
      <c r="AF9" s="280">
        <v>0</v>
      </c>
      <c r="AG9" s="280">
        <v>0</v>
      </c>
      <c r="AH9" s="280">
        <v>0</v>
      </c>
      <c r="AI9" s="280">
        <v>51</v>
      </c>
      <c r="AJ9" s="280">
        <v>0</v>
      </c>
    </row>
    <row r="10" spans="1:36" ht="12" customHeight="1">
      <c r="A10" s="282" t="s">
        <v>187</v>
      </c>
      <c r="B10" s="283" t="s">
        <v>551</v>
      </c>
      <c r="C10" s="282" t="s">
        <v>568</v>
      </c>
      <c r="D10" s="280">
        <f t="shared" si="1"/>
        <v>21774</v>
      </c>
      <c r="E10" s="280">
        <f t="shared" si="2"/>
        <v>17319</v>
      </c>
      <c r="F10" s="280">
        <f t="shared" si="3"/>
        <v>2152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2152</v>
      </c>
      <c r="M10" s="280">
        <v>0</v>
      </c>
      <c r="N10" s="280">
        <f t="shared" si="4"/>
        <v>544</v>
      </c>
      <c r="O10" s="280">
        <f>+'資源化量内訳'!X10</f>
        <v>1759</v>
      </c>
      <c r="P10" s="280">
        <f t="shared" si="5"/>
        <v>17934</v>
      </c>
      <c r="Q10" s="280">
        <v>17319</v>
      </c>
      <c r="R10" s="280">
        <f t="shared" si="6"/>
        <v>615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615</v>
      </c>
      <c r="Y10" s="280">
        <v>0</v>
      </c>
      <c r="Z10" s="280">
        <f t="shared" si="7"/>
        <v>3318</v>
      </c>
      <c r="AA10" s="280">
        <v>544</v>
      </c>
      <c r="AB10" s="280">
        <v>2372</v>
      </c>
      <c r="AC10" s="280">
        <f t="shared" si="8"/>
        <v>402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402</v>
      </c>
      <c r="AJ10" s="280">
        <v>0</v>
      </c>
    </row>
    <row r="11" spans="1:36" ht="12" customHeight="1">
      <c r="A11" s="282" t="s">
        <v>187</v>
      </c>
      <c r="B11" s="283" t="s">
        <v>552</v>
      </c>
      <c r="C11" s="282" t="s">
        <v>569</v>
      </c>
      <c r="D11" s="280">
        <f t="shared" si="1"/>
        <v>10622</v>
      </c>
      <c r="E11" s="280">
        <f t="shared" si="2"/>
        <v>6349</v>
      </c>
      <c r="F11" s="280">
        <f t="shared" si="3"/>
        <v>2530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2530</v>
      </c>
      <c r="M11" s="280">
        <v>0</v>
      </c>
      <c r="N11" s="280">
        <f t="shared" si="4"/>
        <v>1743</v>
      </c>
      <c r="O11" s="280">
        <f>+'資源化量内訳'!X11</f>
        <v>0</v>
      </c>
      <c r="P11" s="280">
        <f t="shared" si="5"/>
        <v>6349</v>
      </c>
      <c r="Q11" s="280">
        <v>6349</v>
      </c>
      <c r="R11" s="280">
        <f t="shared" si="6"/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2556</v>
      </c>
      <c r="AA11" s="280">
        <v>1743</v>
      </c>
      <c r="AB11" s="280">
        <v>813</v>
      </c>
      <c r="AC11" s="280">
        <f t="shared" si="8"/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187</v>
      </c>
      <c r="B12" s="283" t="s">
        <v>553</v>
      </c>
      <c r="C12" s="282" t="s">
        <v>570</v>
      </c>
      <c r="D12" s="280">
        <f t="shared" si="1"/>
        <v>17772</v>
      </c>
      <c r="E12" s="280">
        <f t="shared" si="2"/>
        <v>14644</v>
      </c>
      <c r="F12" s="280">
        <f t="shared" si="3"/>
        <v>1301</v>
      </c>
      <c r="G12" s="280">
        <v>0</v>
      </c>
      <c r="H12" s="280">
        <v>0</v>
      </c>
      <c r="I12" s="280">
        <v>0</v>
      </c>
      <c r="J12" s="280">
        <v>0</v>
      </c>
      <c r="K12" s="280">
        <v>1301</v>
      </c>
      <c r="L12" s="280">
        <v>0</v>
      </c>
      <c r="M12" s="280">
        <v>0</v>
      </c>
      <c r="N12" s="280">
        <f t="shared" si="4"/>
        <v>0</v>
      </c>
      <c r="O12" s="280">
        <f>+'資源化量内訳'!X12</f>
        <v>1827</v>
      </c>
      <c r="P12" s="280">
        <f t="shared" si="5"/>
        <v>14644</v>
      </c>
      <c r="Q12" s="280">
        <v>14644</v>
      </c>
      <c r="R12" s="280">
        <f t="shared" si="6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1093</v>
      </c>
      <c r="AA12" s="280">
        <v>0</v>
      </c>
      <c r="AB12" s="280">
        <v>996</v>
      </c>
      <c r="AC12" s="280">
        <f t="shared" si="8"/>
        <v>97</v>
      </c>
      <c r="AD12" s="280">
        <v>0</v>
      </c>
      <c r="AE12" s="280">
        <v>0</v>
      </c>
      <c r="AF12" s="280">
        <v>0</v>
      </c>
      <c r="AG12" s="280">
        <v>0</v>
      </c>
      <c r="AH12" s="280">
        <v>97</v>
      </c>
      <c r="AI12" s="280">
        <v>0</v>
      </c>
      <c r="AJ12" s="280">
        <v>0</v>
      </c>
    </row>
    <row r="13" spans="1:36" ht="12" customHeight="1">
      <c r="A13" s="282" t="s">
        <v>187</v>
      </c>
      <c r="B13" s="283" t="s">
        <v>554</v>
      </c>
      <c r="C13" s="282" t="s">
        <v>571</v>
      </c>
      <c r="D13" s="280">
        <f t="shared" si="1"/>
        <v>17165</v>
      </c>
      <c r="E13" s="280">
        <f t="shared" si="2"/>
        <v>14740</v>
      </c>
      <c r="F13" s="280">
        <f t="shared" si="3"/>
        <v>675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675</v>
      </c>
      <c r="M13" s="280">
        <v>0</v>
      </c>
      <c r="N13" s="280">
        <f t="shared" si="4"/>
        <v>0</v>
      </c>
      <c r="O13" s="280">
        <f>+'資源化量内訳'!X13</f>
        <v>1750</v>
      </c>
      <c r="P13" s="280">
        <f t="shared" si="5"/>
        <v>14852</v>
      </c>
      <c r="Q13" s="280">
        <v>14740</v>
      </c>
      <c r="R13" s="280">
        <f t="shared" si="6"/>
        <v>112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112</v>
      </c>
      <c r="Y13" s="280">
        <v>0</v>
      </c>
      <c r="Z13" s="280">
        <f t="shared" si="7"/>
        <v>0</v>
      </c>
      <c r="AA13" s="280">
        <v>0</v>
      </c>
      <c r="AB13" s="280">
        <v>0</v>
      </c>
      <c r="AC13" s="280">
        <f t="shared" si="8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187</v>
      </c>
      <c r="B14" s="283" t="s">
        <v>555</v>
      </c>
      <c r="C14" s="282" t="s">
        <v>572</v>
      </c>
      <c r="D14" s="280">
        <f t="shared" si="1"/>
        <v>11178</v>
      </c>
      <c r="E14" s="280">
        <f t="shared" si="2"/>
        <v>9855</v>
      </c>
      <c r="F14" s="280">
        <f t="shared" si="3"/>
        <v>131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131</v>
      </c>
      <c r="M14" s="280">
        <v>0</v>
      </c>
      <c r="N14" s="280">
        <f t="shared" si="4"/>
        <v>0</v>
      </c>
      <c r="O14" s="280">
        <f>+'資源化量内訳'!X14</f>
        <v>1192</v>
      </c>
      <c r="P14" s="280">
        <f t="shared" si="5"/>
        <v>9855</v>
      </c>
      <c r="Q14" s="280">
        <v>9855</v>
      </c>
      <c r="R14" s="280">
        <f t="shared" si="6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0</v>
      </c>
      <c r="AA14" s="280">
        <v>0</v>
      </c>
      <c r="AB14" s="280">
        <v>0</v>
      </c>
      <c r="AC14" s="280">
        <f t="shared" si="8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187</v>
      </c>
      <c r="B15" s="283" t="s">
        <v>556</v>
      </c>
      <c r="C15" s="282" t="s">
        <v>573</v>
      </c>
      <c r="D15" s="280">
        <f t="shared" si="1"/>
        <v>15622</v>
      </c>
      <c r="E15" s="280">
        <f t="shared" si="2"/>
        <v>12886</v>
      </c>
      <c r="F15" s="280">
        <f t="shared" si="3"/>
        <v>2736</v>
      </c>
      <c r="G15" s="280">
        <v>1134</v>
      </c>
      <c r="H15" s="280">
        <v>0</v>
      </c>
      <c r="I15" s="280">
        <v>0</v>
      </c>
      <c r="J15" s="280">
        <v>0</v>
      </c>
      <c r="K15" s="280">
        <v>377</v>
      </c>
      <c r="L15" s="280">
        <v>1225</v>
      </c>
      <c r="M15" s="280">
        <v>0</v>
      </c>
      <c r="N15" s="280">
        <f t="shared" si="4"/>
        <v>0</v>
      </c>
      <c r="O15" s="280">
        <f>+'資源化量内訳'!X15</f>
        <v>0</v>
      </c>
      <c r="P15" s="280">
        <f t="shared" si="5"/>
        <v>13436</v>
      </c>
      <c r="Q15" s="280">
        <v>12886</v>
      </c>
      <c r="R15" s="280">
        <f t="shared" si="6"/>
        <v>550</v>
      </c>
      <c r="S15" s="280">
        <v>550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2495</v>
      </c>
      <c r="AA15" s="280">
        <v>0</v>
      </c>
      <c r="AB15" s="280">
        <v>2040</v>
      </c>
      <c r="AC15" s="280">
        <f t="shared" si="8"/>
        <v>455</v>
      </c>
      <c r="AD15" s="280">
        <v>362</v>
      </c>
      <c r="AE15" s="280">
        <v>0</v>
      </c>
      <c r="AF15" s="280">
        <v>0</v>
      </c>
      <c r="AG15" s="280">
        <v>0</v>
      </c>
      <c r="AH15" s="280">
        <v>0</v>
      </c>
      <c r="AI15" s="280">
        <v>93</v>
      </c>
      <c r="AJ15" s="280">
        <v>0</v>
      </c>
    </row>
    <row r="16" spans="1:36" ht="12" customHeight="1">
      <c r="A16" s="282" t="s">
        <v>187</v>
      </c>
      <c r="B16" s="283" t="s">
        <v>557</v>
      </c>
      <c r="C16" s="282" t="s">
        <v>574</v>
      </c>
      <c r="D16" s="280">
        <f t="shared" si="1"/>
        <v>7452</v>
      </c>
      <c r="E16" s="280">
        <f t="shared" si="2"/>
        <v>4954</v>
      </c>
      <c r="F16" s="280">
        <f t="shared" si="3"/>
        <v>182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182</v>
      </c>
      <c r="M16" s="280">
        <v>0</v>
      </c>
      <c r="N16" s="280">
        <f t="shared" si="4"/>
        <v>1706</v>
      </c>
      <c r="O16" s="280">
        <f>+'資源化量内訳'!X16</f>
        <v>610</v>
      </c>
      <c r="P16" s="280">
        <f t="shared" si="5"/>
        <v>4954</v>
      </c>
      <c r="Q16" s="280">
        <v>4954</v>
      </c>
      <c r="R16" s="280">
        <f t="shared" si="6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2417</v>
      </c>
      <c r="AA16" s="280">
        <v>1706</v>
      </c>
      <c r="AB16" s="280">
        <v>711</v>
      </c>
      <c r="AC16" s="280">
        <f t="shared" si="8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187</v>
      </c>
      <c r="B17" s="283" t="s">
        <v>558</v>
      </c>
      <c r="C17" s="282" t="s">
        <v>575</v>
      </c>
      <c r="D17" s="280">
        <f t="shared" si="1"/>
        <v>9911</v>
      </c>
      <c r="E17" s="280">
        <f t="shared" si="2"/>
        <v>4536</v>
      </c>
      <c r="F17" s="280">
        <f t="shared" si="3"/>
        <v>760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760</v>
      </c>
      <c r="M17" s="280">
        <v>0</v>
      </c>
      <c r="N17" s="280">
        <f t="shared" si="4"/>
        <v>4615</v>
      </c>
      <c r="O17" s="280">
        <f>+'資源化量内訳'!X17</f>
        <v>0</v>
      </c>
      <c r="P17" s="280">
        <f t="shared" si="5"/>
        <v>4536</v>
      </c>
      <c r="Q17" s="280">
        <v>4536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5273</v>
      </c>
      <c r="AA17" s="280">
        <v>4615</v>
      </c>
      <c r="AB17" s="280">
        <v>655</v>
      </c>
      <c r="AC17" s="280">
        <f t="shared" si="8"/>
        <v>3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3</v>
      </c>
      <c r="AJ17" s="280">
        <v>0</v>
      </c>
    </row>
    <row r="18" spans="1:36" ht="12" customHeight="1">
      <c r="A18" s="282" t="s">
        <v>187</v>
      </c>
      <c r="B18" s="283" t="s">
        <v>559</v>
      </c>
      <c r="C18" s="282" t="s">
        <v>576</v>
      </c>
      <c r="D18" s="280">
        <f t="shared" si="1"/>
        <v>8536</v>
      </c>
      <c r="E18" s="280">
        <f t="shared" si="2"/>
        <v>6777</v>
      </c>
      <c r="F18" s="280">
        <f t="shared" si="3"/>
        <v>465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465</v>
      </c>
      <c r="M18" s="280">
        <v>0</v>
      </c>
      <c r="N18" s="280">
        <f t="shared" si="4"/>
        <v>0</v>
      </c>
      <c r="O18" s="280">
        <f>+'資源化量内訳'!X18</f>
        <v>1294</v>
      </c>
      <c r="P18" s="280">
        <f t="shared" si="5"/>
        <v>6777</v>
      </c>
      <c r="Q18" s="280">
        <v>6777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f t="shared" si="8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187</v>
      </c>
      <c r="B19" s="283" t="s">
        <v>560</v>
      </c>
      <c r="C19" s="282" t="s">
        <v>577</v>
      </c>
      <c r="D19" s="280">
        <f t="shared" si="1"/>
        <v>1908</v>
      </c>
      <c r="E19" s="280">
        <f t="shared" si="2"/>
        <v>1364</v>
      </c>
      <c r="F19" s="280">
        <f t="shared" si="3"/>
        <v>128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128</v>
      </c>
      <c r="M19" s="280">
        <v>0</v>
      </c>
      <c r="N19" s="280">
        <f t="shared" si="4"/>
        <v>256</v>
      </c>
      <c r="O19" s="280">
        <f>+'資源化量内訳'!X19</f>
        <v>160</v>
      </c>
      <c r="P19" s="280">
        <f t="shared" si="5"/>
        <v>1364</v>
      </c>
      <c r="Q19" s="280">
        <v>1364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256</v>
      </c>
      <c r="AA19" s="280">
        <v>256</v>
      </c>
      <c r="AB19" s="280">
        <v>0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187</v>
      </c>
      <c r="B20" s="283" t="s">
        <v>561</v>
      </c>
      <c r="C20" s="282" t="s">
        <v>578</v>
      </c>
      <c r="D20" s="280">
        <f t="shared" si="1"/>
        <v>8480</v>
      </c>
      <c r="E20" s="280">
        <f t="shared" si="2"/>
        <v>7163</v>
      </c>
      <c r="F20" s="280">
        <f t="shared" si="3"/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f t="shared" si="4"/>
        <v>91</v>
      </c>
      <c r="O20" s="280">
        <f>+'資源化量内訳'!X20</f>
        <v>1226</v>
      </c>
      <c r="P20" s="280">
        <f t="shared" si="5"/>
        <v>7163</v>
      </c>
      <c r="Q20" s="280">
        <v>7163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967</v>
      </c>
      <c r="AA20" s="280">
        <v>91</v>
      </c>
      <c r="AB20" s="280">
        <v>876</v>
      </c>
      <c r="AC20" s="280">
        <f t="shared" si="8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187</v>
      </c>
      <c r="B21" s="283" t="s">
        <v>562</v>
      </c>
      <c r="C21" s="282" t="s">
        <v>579</v>
      </c>
      <c r="D21" s="280">
        <f t="shared" si="1"/>
        <v>5577</v>
      </c>
      <c r="E21" s="280">
        <f t="shared" si="2"/>
        <v>4120</v>
      </c>
      <c r="F21" s="280">
        <f t="shared" si="3"/>
        <v>1013</v>
      </c>
      <c r="G21" s="280">
        <v>648</v>
      </c>
      <c r="H21" s="280">
        <v>0</v>
      </c>
      <c r="I21" s="280">
        <v>0</v>
      </c>
      <c r="J21" s="280">
        <v>0</v>
      </c>
      <c r="K21" s="280">
        <v>0</v>
      </c>
      <c r="L21" s="280">
        <v>353</v>
      </c>
      <c r="M21" s="280">
        <v>12</v>
      </c>
      <c r="N21" s="280">
        <f t="shared" si="4"/>
        <v>0</v>
      </c>
      <c r="O21" s="280">
        <f>+'資源化量内訳'!X21</f>
        <v>444</v>
      </c>
      <c r="P21" s="280">
        <f t="shared" si="5"/>
        <v>4120</v>
      </c>
      <c r="Q21" s="280">
        <v>4120</v>
      </c>
      <c r="R21" s="280">
        <f t="shared" si="6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1023</v>
      </c>
      <c r="AA21" s="280">
        <v>0</v>
      </c>
      <c r="AB21" s="280">
        <v>663</v>
      </c>
      <c r="AC21" s="280">
        <f t="shared" si="8"/>
        <v>360</v>
      </c>
      <c r="AD21" s="280">
        <v>329</v>
      </c>
      <c r="AE21" s="280">
        <v>0</v>
      </c>
      <c r="AF21" s="280">
        <v>0</v>
      </c>
      <c r="AG21" s="280">
        <v>0</v>
      </c>
      <c r="AH21" s="280">
        <v>0</v>
      </c>
      <c r="AI21" s="280">
        <v>31</v>
      </c>
      <c r="AJ21" s="280">
        <v>0</v>
      </c>
    </row>
    <row r="22" spans="1:36" ht="12" customHeight="1">
      <c r="A22" s="282" t="s">
        <v>187</v>
      </c>
      <c r="B22" s="283" t="s">
        <v>563</v>
      </c>
      <c r="C22" s="282" t="s">
        <v>580</v>
      </c>
      <c r="D22" s="280">
        <f t="shared" si="1"/>
        <v>4321</v>
      </c>
      <c r="E22" s="280">
        <f t="shared" si="2"/>
        <v>3366</v>
      </c>
      <c r="F22" s="280">
        <f t="shared" si="3"/>
        <v>128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128</v>
      </c>
      <c r="M22" s="280">
        <v>0</v>
      </c>
      <c r="N22" s="280">
        <f t="shared" si="4"/>
        <v>396</v>
      </c>
      <c r="O22" s="280">
        <f>+'資源化量内訳'!X22</f>
        <v>431</v>
      </c>
      <c r="P22" s="280">
        <f t="shared" si="5"/>
        <v>3366</v>
      </c>
      <c r="Q22" s="280">
        <v>3366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827</v>
      </c>
      <c r="AA22" s="280">
        <v>396</v>
      </c>
      <c r="AB22" s="280">
        <v>431</v>
      </c>
      <c r="AC22" s="280">
        <f t="shared" si="8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187</v>
      </c>
      <c r="B23" s="283" t="s">
        <v>564</v>
      </c>
      <c r="C23" s="282" t="s">
        <v>581</v>
      </c>
      <c r="D23" s="280">
        <f t="shared" si="1"/>
        <v>7070</v>
      </c>
      <c r="E23" s="280">
        <f t="shared" si="2"/>
        <v>4949</v>
      </c>
      <c r="F23" s="280">
        <f t="shared" si="3"/>
        <v>896</v>
      </c>
      <c r="G23" s="280">
        <v>794</v>
      </c>
      <c r="H23" s="280">
        <v>0</v>
      </c>
      <c r="I23" s="280">
        <v>0</v>
      </c>
      <c r="J23" s="280">
        <v>0</v>
      </c>
      <c r="K23" s="280">
        <v>0</v>
      </c>
      <c r="L23" s="280">
        <v>102</v>
      </c>
      <c r="M23" s="280">
        <v>0</v>
      </c>
      <c r="N23" s="280">
        <f t="shared" si="4"/>
        <v>0</v>
      </c>
      <c r="O23" s="280">
        <f>+'資源化量内訳'!X23</f>
        <v>1225</v>
      </c>
      <c r="P23" s="280">
        <f t="shared" si="5"/>
        <v>5311</v>
      </c>
      <c r="Q23" s="280">
        <v>4949</v>
      </c>
      <c r="R23" s="280">
        <f t="shared" si="6"/>
        <v>362</v>
      </c>
      <c r="S23" s="280">
        <v>362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750</v>
      </c>
      <c r="AA23" s="280">
        <v>0</v>
      </c>
      <c r="AB23" s="280">
        <v>470</v>
      </c>
      <c r="AC23" s="280">
        <f t="shared" si="8"/>
        <v>280</v>
      </c>
      <c r="AD23" s="280">
        <v>280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187</v>
      </c>
      <c r="B24" s="283" t="s">
        <v>565</v>
      </c>
      <c r="C24" s="282" t="s">
        <v>582</v>
      </c>
      <c r="D24" s="280">
        <f t="shared" si="1"/>
        <v>3263</v>
      </c>
      <c r="E24" s="280">
        <f t="shared" si="2"/>
        <v>1990</v>
      </c>
      <c r="F24" s="280">
        <f t="shared" si="3"/>
        <v>869</v>
      </c>
      <c r="G24" s="280">
        <v>5</v>
      </c>
      <c r="H24" s="280">
        <v>0</v>
      </c>
      <c r="I24" s="280">
        <v>0</v>
      </c>
      <c r="J24" s="280">
        <v>0</v>
      </c>
      <c r="K24" s="280">
        <v>0</v>
      </c>
      <c r="L24" s="280">
        <v>863</v>
      </c>
      <c r="M24" s="280">
        <v>1</v>
      </c>
      <c r="N24" s="280">
        <f t="shared" si="4"/>
        <v>404</v>
      </c>
      <c r="O24" s="280">
        <f>+'資源化量内訳'!X24</f>
        <v>0</v>
      </c>
      <c r="P24" s="280">
        <f t="shared" si="5"/>
        <v>1990</v>
      </c>
      <c r="Q24" s="280">
        <v>1990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659</v>
      </c>
      <c r="AA24" s="280">
        <v>404</v>
      </c>
      <c r="AB24" s="280">
        <v>255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585</v>
      </c>
      <c r="B7" s="278" t="s">
        <v>586</v>
      </c>
      <c r="C7" s="279" t="s">
        <v>587</v>
      </c>
      <c r="D7" s="280">
        <f aca="true" t="shared" si="0" ref="D7:AI7">SUM(D8:D24)</f>
        <v>72707</v>
      </c>
      <c r="E7" s="280">
        <f t="shared" si="0"/>
        <v>40354</v>
      </c>
      <c r="F7" s="280">
        <f t="shared" si="0"/>
        <v>152</v>
      </c>
      <c r="G7" s="280">
        <f t="shared" si="0"/>
        <v>1276</v>
      </c>
      <c r="H7" s="280">
        <f t="shared" si="0"/>
        <v>7646</v>
      </c>
      <c r="I7" s="280">
        <f t="shared" si="0"/>
        <v>5588</v>
      </c>
      <c r="J7" s="280">
        <f t="shared" si="0"/>
        <v>2036</v>
      </c>
      <c r="K7" s="280">
        <f t="shared" si="0"/>
        <v>55</v>
      </c>
      <c r="L7" s="280">
        <f t="shared" si="0"/>
        <v>5258</v>
      </c>
      <c r="M7" s="280">
        <f t="shared" si="0"/>
        <v>2047</v>
      </c>
      <c r="N7" s="280">
        <f t="shared" si="0"/>
        <v>0</v>
      </c>
      <c r="O7" s="280">
        <f t="shared" si="0"/>
        <v>0</v>
      </c>
      <c r="P7" s="280">
        <f t="shared" si="0"/>
        <v>3089</v>
      </c>
      <c r="Q7" s="280">
        <f t="shared" si="0"/>
        <v>1577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3357</v>
      </c>
      <c r="V7" s="280">
        <f t="shared" si="0"/>
        <v>22</v>
      </c>
      <c r="W7" s="280">
        <f t="shared" si="0"/>
        <v>250</v>
      </c>
      <c r="X7" s="280">
        <f t="shared" si="0"/>
        <v>15883</v>
      </c>
      <c r="Y7" s="280">
        <f t="shared" si="0"/>
        <v>12934</v>
      </c>
      <c r="Z7" s="280">
        <f t="shared" si="0"/>
        <v>21</v>
      </c>
      <c r="AA7" s="280">
        <f t="shared" si="0"/>
        <v>396</v>
      </c>
      <c r="AB7" s="280">
        <f t="shared" si="0"/>
        <v>780</v>
      </c>
      <c r="AC7" s="280">
        <f t="shared" si="0"/>
        <v>1087</v>
      </c>
      <c r="AD7" s="280">
        <f t="shared" si="0"/>
        <v>185</v>
      </c>
      <c r="AE7" s="280">
        <f t="shared" si="0"/>
        <v>2</v>
      </c>
      <c r="AF7" s="280">
        <f t="shared" si="0"/>
        <v>185</v>
      </c>
      <c r="AG7" s="280">
        <f t="shared" si="0"/>
        <v>211</v>
      </c>
      <c r="AH7" s="280">
        <f t="shared" si="0"/>
        <v>0</v>
      </c>
      <c r="AI7" s="280">
        <f t="shared" si="0"/>
        <v>0</v>
      </c>
      <c r="AJ7" s="280">
        <f aca="true" t="shared" si="1" ref="AJ7:BO7">SUM(AJ8:AJ24)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6</v>
      </c>
      <c r="AQ7" s="280">
        <f t="shared" si="1"/>
        <v>76</v>
      </c>
      <c r="AR7" s="280">
        <f t="shared" si="1"/>
        <v>51119</v>
      </c>
      <c r="AS7" s="280">
        <f t="shared" si="1"/>
        <v>22254</v>
      </c>
      <c r="AT7" s="280">
        <f t="shared" si="1"/>
        <v>116</v>
      </c>
      <c r="AU7" s="280">
        <f t="shared" si="1"/>
        <v>723</v>
      </c>
      <c r="AV7" s="280">
        <f t="shared" si="1"/>
        <v>6827</v>
      </c>
      <c r="AW7" s="280">
        <f t="shared" si="1"/>
        <v>4477</v>
      </c>
      <c r="AX7" s="280">
        <f t="shared" si="1"/>
        <v>1851</v>
      </c>
      <c r="AY7" s="280">
        <f t="shared" si="1"/>
        <v>53</v>
      </c>
      <c r="AZ7" s="280">
        <f t="shared" si="1"/>
        <v>5073</v>
      </c>
      <c r="BA7" s="280">
        <f t="shared" si="1"/>
        <v>1547</v>
      </c>
      <c r="BB7" s="280">
        <f t="shared" si="1"/>
        <v>0</v>
      </c>
      <c r="BC7" s="280">
        <f t="shared" si="1"/>
        <v>0</v>
      </c>
      <c r="BD7" s="280">
        <f t="shared" si="1"/>
        <v>3089</v>
      </c>
      <c r="BE7" s="280">
        <f t="shared" si="1"/>
        <v>1577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3357</v>
      </c>
      <c r="BJ7" s="280">
        <f t="shared" si="1"/>
        <v>16</v>
      </c>
      <c r="BK7" s="280">
        <f t="shared" si="1"/>
        <v>159</v>
      </c>
      <c r="BL7" s="280">
        <f t="shared" si="1"/>
        <v>5705</v>
      </c>
      <c r="BM7" s="280">
        <f t="shared" si="1"/>
        <v>5166</v>
      </c>
      <c r="BN7" s="280">
        <f t="shared" si="1"/>
        <v>15</v>
      </c>
      <c r="BO7" s="280">
        <f t="shared" si="1"/>
        <v>157</v>
      </c>
      <c r="BP7" s="280">
        <f aca="true" t="shared" si="2" ref="BP7:CE7">SUM(BP8:BP24)</f>
        <v>39</v>
      </c>
      <c r="BQ7" s="280">
        <f t="shared" si="2"/>
        <v>24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289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15</v>
      </c>
      <c r="CF7" s="280">
        <f>COUNTIF(CF8:CF24,"有る")</f>
        <v>15</v>
      </c>
    </row>
    <row r="8" spans="1:84" ht="12" customHeight="1">
      <c r="A8" s="282" t="s">
        <v>187</v>
      </c>
      <c r="B8" s="283" t="s">
        <v>549</v>
      </c>
      <c r="C8" s="282" t="s">
        <v>566</v>
      </c>
      <c r="D8" s="280">
        <f aca="true" t="shared" si="3" ref="D8:W8">SUM(X8,AR8,BL8)</f>
        <v>34160</v>
      </c>
      <c r="E8" s="280">
        <f t="shared" si="3"/>
        <v>19614</v>
      </c>
      <c r="F8" s="280">
        <f t="shared" si="3"/>
        <v>89</v>
      </c>
      <c r="G8" s="280">
        <f t="shared" si="3"/>
        <v>453</v>
      </c>
      <c r="H8" s="280">
        <f t="shared" si="3"/>
        <v>3575</v>
      </c>
      <c r="I8" s="280">
        <f t="shared" si="3"/>
        <v>1535</v>
      </c>
      <c r="J8" s="280">
        <f t="shared" si="3"/>
        <v>915</v>
      </c>
      <c r="K8" s="280">
        <f t="shared" si="3"/>
        <v>0</v>
      </c>
      <c r="L8" s="280">
        <f t="shared" si="3"/>
        <v>4563</v>
      </c>
      <c r="M8" s="280">
        <f t="shared" si="3"/>
        <v>1078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2262</v>
      </c>
      <c r="V8" s="280">
        <f t="shared" si="3"/>
        <v>0</v>
      </c>
      <c r="W8" s="280">
        <f t="shared" si="3"/>
        <v>76</v>
      </c>
      <c r="X8" s="280">
        <f>SUM(Y8:AQ8)</f>
        <v>54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583</v>
      </c>
      <c r="AI8" s="285" t="s">
        <v>583</v>
      </c>
      <c r="AJ8" s="285" t="s">
        <v>583</v>
      </c>
      <c r="AK8" s="285" t="s">
        <v>583</v>
      </c>
      <c r="AL8" s="285" t="s">
        <v>583</v>
      </c>
      <c r="AM8" s="285" t="s">
        <v>583</v>
      </c>
      <c r="AN8" s="285" t="s">
        <v>583</v>
      </c>
      <c r="AO8" s="285" t="s">
        <v>583</v>
      </c>
      <c r="AP8" s="280">
        <v>0</v>
      </c>
      <c r="AQ8" s="280">
        <v>54</v>
      </c>
      <c r="AR8" s="280">
        <f>'施設資源化量内訳'!D8</f>
        <v>34106</v>
      </c>
      <c r="AS8" s="280">
        <f>'施設資源化量内訳'!E8</f>
        <v>19614</v>
      </c>
      <c r="AT8" s="280">
        <f>'施設資源化量内訳'!F8</f>
        <v>89</v>
      </c>
      <c r="AU8" s="280">
        <f>'施設資源化量内訳'!G8</f>
        <v>453</v>
      </c>
      <c r="AV8" s="280">
        <f>'施設資源化量内訳'!H8</f>
        <v>3575</v>
      </c>
      <c r="AW8" s="280">
        <f>'施設資源化量内訳'!I8</f>
        <v>1535</v>
      </c>
      <c r="AX8" s="280">
        <f>'施設資源化量内訳'!J8</f>
        <v>915</v>
      </c>
      <c r="AY8" s="280">
        <f>'施設資源化量内訳'!K8</f>
        <v>0</v>
      </c>
      <c r="AZ8" s="280">
        <f>'施設資源化量内訳'!L8</f>
        <v>4563</v>
      </c>
      <c r="BA8" s="280">
        <f>'施設資源化量内訳'!M8</f>
        <v>1078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2262</v>
      </c>
      <c r="BJ8" s="280">
        <f>'施設資源化量内訳'!V8</f>
        <v>0</v>
      </c>
      <c r="BK8" s="280">
        <f>'施設資源化量内訳'!W8</f>
        <v>22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5" t="s">
        <v>583</v>
      </c>
      <c r="BW8" s="285" t="s">
        <v>583</v>
      </c>
      <c r="BX8" s="285" t="s">
        <v>583</v>
      </c>
      <c r="BY8" s="285" t="s">
        <v>583</v>
      </c>
      <c r="BZ8" s="285" t="s">
        <v>583</v>
      </c>
      <c r="CA8" s="285" t="s">
        <v>583</v>
      </c>
      <c r="CB8" s="285" t="s">
        <v>583</v>
      </c>
      <c r="CC8" s="285" t="s">
        <v>583</v>
      </c>
      <c r="CD8" s="284">
        <v>0</v>
      </c>
      <c r="CE8" s="280">
        <v>0</v>
      </c>
      <c r="CF8" s="280" t="s">
        <v>584</v>
      </c>
    </row>
    <row r="9" spans="1:84" ht="12" customHeight="1">
      <c r="A9" s="282" t="s">
        <v>187</v>
      </c>
      <c r="B9" s="283" t="s">
        <v>550</v>
      </c>
      <c r="C9" s="282" t="s">
        <v>567</v>
      </c>
      <c r="D9" s="280">
        <f aca="true" t="shared" si="4" ref="D9:D24">SUM(X9,AR9,BL9)</f>
        <v>6024</v>
      </c>
      <c r="E9" s="280">
        <f aca="true" t="shared" si="5" ref="E9:E24">SUM(Y9,AS9,BM9)</f>
        <v>3911</v>
      </c>
      <c r="F9" s="280">
        <f aca="true" t="shared" si="6" ref="F9:F24">SUM(Z9,AT9,BN9)</f>
        <v>14</v>
      </c>
      <c r="G9" s="280">
        <f aca="true" t="shared" si="7" ref="G9:G24">SUM(AA9,AU9,BO9)</f>
        <v>0</v>
      </c>
      <c r="H9" s="280">
        <f aca="true" t="shared" si="8" ref="H9:H24">SUM(AB9,AV9,BP9)</f>
        <v>747</v>
      </c>
      <c r="I9" s="280">
        <f aca="true" t="shared" si="9" ref="I9:I24">SUM(AC9,AW9,BQ9)</f>
        <v>696</v>
      </c>
      <c r="J9" s="280">
        <f aca="true" t="shared" si="10" ref="J9:J24">SUM(AD9,AX9,BR9)</f>
        <v>278</v>
      </c>
      <c r="K9" s="280">
        <f aca="true" t="shared" si="11" ref="K9:K24">SUM(AE9,AY9,BS9)</f>
        <v>0</v>
      </c>
      <c r="L9" s="280">
        <f aca="true" t="shared" si="12" ref="L9:L24">SUM(AF9,AZ9,BT9)</f>
        <v>0</v>
      </c>
      <c r="M9" s="280">
        <f aca="true" t="shared" si="13" ref="M9:M24">SUM(AG9,BA9,BU9)</f>
        <v>308</v>
      </c>
      <c r="N9" s="280">
        <f aca="true" t="shared" si="14" ref="N9:N24">SUM(AH9,BB9,BV9)</f>
        <v>0</v>
      </c>
      <c r="O9" s="280">
        <f aca="true" t="shared" si="15" ref="O9:O24">SUM(AI9,BC9,BW9)</f>
        <v>0</v>
      </c>
      <c r="P9" s="280">
        <f aca="true" t="shared" si="16" ref="P9:P24">SUM(AJ9,BD9,BX9)</f>
        <v>0</v>
      </c>
      <c r="Q9" s="280">
        <f aca="true" t="shared" si="17" ref="Q9:Q24">SUM(AK9,BE9,BY9)</f>
        <v>0</v>
      </c>
      <c r="R9" s="280">
        <f aca="true" t="shared" si="18" ref="R9:R24">SUM(AL9,BF9,BZ9)</f>
        <v>0</v>
      </c>
      <c r="S9" s="280">
        <f aca="true" t="shared" si="19" ref="S9:S24">SUM(AM9,BG9,CA9)</f>
        <v>0</v>
      </c>
      <c r="T9" s="280">
        <f aca="true" t="shared" si="20" ref="T9:T24">SUM(AN9,BH9,CB9)</f>
        <v>0</v>
      </c>
      <c r="U9" s="280">
        <f aca="true" t="shared" si="21" ref="U9:U24">SUM(AO9,BI9,CC9)</f>
        <v>0</v>
      </c>
      <c r="V9" s="280">
        <f aca="true" t="shared" si="22" ref="V9:V24">SUM(AP9,BJ9,CD9)</f>
        <v>0</v>
      </c>
      <c r="W9" s="280">
        <f aca="true" t="shared" si="23" ref="W9:W24">SUM(AQ9,BK9,CE9)</f>
        <v>70</v>
      </c>
      <c r="X9" s="280">
        <f aca="true" t="shared" si="24" ref="X9:X24">SUM(Y9:AQ9)</f>
        <v>3911</v>
      </c>
      <c r="Y9" s="280">
        <v>3911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583</v>
      </c>
      <c r="AI9" s="285" t="s">
        <v>583</v>
      </c>
      <c r="AJ9" s="285" t="s">
        <v>583</v>
      </c>
      <c r="AK9" s="285" t="s">
        <v>583</v>
      </c>
      <c r="AL9" s="285" t="s">
        <v>583</v>
      </c>
      <c r="AM9" s="285" t="s">
        <v>583</v>
      </c>
      <c r="AN9" s="285" t="s">
        <v>583</v>
      </c>
      <c r="AO9" s="285" t="s">
        <v>583</v>
      </c>
      <c r="AP9" s="280">
        <v>0</v>
      </c>
      <c r="AQ9" s="280">
        <v>0</v>
      </c>
      <c r="AR9" s="280">
        <f>'施設資源化量内訳'!D9</f>
        <v>2113</v>
      </c>
      <c r="AS9" s="280">
        <f>'施設資源化量内訳'!E9</f>
        <v>0</v>
      </c>
      <c r="AT9" s="280">
        <f>'施設資源化量内訳'!F9</f>
        <v>14</v>
      </c>
      <c r="AU9" s="280">
        <f>'施設資源化量内訳'!G9</f>
        <v>0</v>
      </c>
      <c r="AV9" s="280">
        <f>'施設資源化量内訳'!H9</f>
        <v>747</v>
      </c>
      <c r="AW9" s="280">
        <f>'施設資源化量内訳'!I9</f>
        <v>696</v>
      </c>
      <c r="AX9" s="280">
        <f>'施設資源化量内訳'!J9</f>
        <v>278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308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70</v>
      </c>
      <c r="BL9" s="280">
        <f aca="true" t="shared" si="25" ref="BL9:BL24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5" t="s">
        <v>583</v>
      </c>
      <c r="BW9" s="285" t="s">
        <v>583</v>
      </c>
      <c r="BX9" s="285" t="s">
        <v>583</v>
      </c>
      <c r="BY9" s="285" t="s">
        <v>583</v>
      </c>
      <c r="BZ9" s="285" t="s">
        <v>583</v>
      </c>
      <c r="CA9" s="285" t="s">
        <v>583</v>
      </c>
      <c r="CB9" s="285" t="s">
        <v>583</v>
      </c>
      <c r="CC9" s="285" t="s">
        <v>583</v>
      </c>
      <c r="CD9" s="284">
        <v>0</v>
      </c>
      <c r="CE9" s="280">
        <v>0</v>
      </c>
      <c r="CF9" s="280" t="s">
        <v>584</v>
      </c>
    </row>
    <row r="10" spans="1:84" ht="12" customHeight="1">
      <c r="A10" s="282" t="s">
        <v>187</v>
      </c>
      <c r="B10" s="283" t="s">
        <v>551</v>
      </c>
      <c r="C10" s="282" t="s">
        <v>568</v>
      </c>
      <c r="D10" s="280">
        <f t="shared" si="4"/>
        <v>3462</v>
      </c>
      <c r="E10" s="280">
        <f t="shared" si="5"/>
        <v>2303</v>
      </c>
      <c r="F10" s="280">
        <f t="shared" si="6"/>
        <v>1</v>
      </c>
      <c r="G10" s="280">
        <f t="shared" si="7"/>
        <v>0</v>
      </c>
      <c r="H10" s="280">
        <f t="shared" si="8"/>
        <v>376</v>
      </c>
      <c r="I10" s="280">
        <f t="shared" si="9"/>
        <v>443</v>
      </c>
      <c r="J10" s="280">
        <f t="shared" si="10"/>
        <v>115</v>
      </c>
      <c r="K10" s="280">
        <f t="shared" si="11"/>
        <v>0</v>
      </c>
      <c r="L10" s="280">
        <f t="shared" si="12"/>
        <v>193</v>
      </c>
      <c r="M10" s="280">
        <f t="shared" si="13"/>
        <v>13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18</v>
      </c>
      <c r="X10" s="280">
        <f t="shared" si="24"/>
        <v>1759</v>
      </c>
      <c r="Y10" s="280">
        <v>1758</v>
      </c>
      <c r="Z10" s="280">
        <v>1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583</v>
      </c>
      <c r="AI10" s="285" t="s">
        <v>583</v>
      </c>
      <c r="AJ10" s="285" t="s">
        <v>583</v>
      </c>
      <c r="AK10" s="285" t="s">
        <v>583</v>
      </c>
      <c r="AL10" s="285" t="s">
        <v>583</v>
      </c>
      <c r="AM10" s="285" t="s">
        <v>583</v>
      </c>
      <c r="AN10" s="285" t="s">
        <v>583</v>
      </c>
      <c r="AO10" s="285" t="s">
        <v>583</v>
      </c>
      <c r="AP10" s="280">
        <v>0</v>
      </c>
      <c r="AQ10" s="280">
        <v>0</v>
      </c>
      <c r="AR10" s="280">
        <f>'施設資源化量内訳'!D10</f>
        <v>1135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368</v>
      </c>
      <c r="AW10" s="280">
        <f>'施設資源化量内訳'!I10</f>
        <v>441</v>
      </c>
      <c r="AX10" s="280">
        <f>'施設資源化量内訳'!J10</f>
        <v>115</v>
      </c>
      <c r="AY10" s="280">
        <f>'施設資源化量内訳'!K10</f>
        <v>0</v>
      </c>
      <c r="AZ10" s="280">
        <f>'施設資源化量内訳'!L10</f>
        <v>193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18</v>
      </c>
      <c r="BL10" s="280">
        <f t="shared" si="25"/>
        <v>568</v>
      </c>
      <c r="BM10" s="280">
        <v>545</v>
      </c>
      <c r="BN10" s="280">
        <v>0</v>
      </c>
      <c r="BO10" s="280">
        <v>0</v>
      </c>
      <c r="BP10" s="280">
        <v>8</v>
      </c>
      <c r="BQ10" s="280">
        <v>2</v>
      </c>
      <c r="BR10" s="280">
        <v>0</v>
      </c>
      <c r="BS10" s="280">
        <v>0</v>
      </c>
      <c r="BT10" s="280">
        <v>0</v>
      </c>
      <c r="BU10" s="280">
        <v>13</v>
      </c>
      <c r="BV10" s="285" t="s">
        <v>583</v>
      </c>
      <c r="BW10" s="285" t="s">
        <v>583</v>
      </c>
      <c r="BX10" s="285" t="s">
        <v>583</v>
      </c>
      <c r="BY10" s="285" t="s">
        <v>583</v>
      </c>
      <c r="BZ10" s="285" t="s">
        <v>583</v>
      </c>
      <c r="CA10" s="285" t="s">
        <v>583</v>
      </c>
      <c r="CB10" s="285" t="s">
        <v>583</v>
      </c>
      <c r="CC10" s="285" t="s">
        <v>583</v>
      </c>
      <c r="CD10" s="284">
        <v>0</v>
      </c>
      <c r="CE10" s="280">
        <v>0</v>
      </c>
      <c r="CF10" s="280" t="s">
        <v>584</v>
      </c>
    </row>
    <row r="11" spans="1:84" ht="12" customHeight="1">
      <c r="A11" s="282" t="s">
        <v>187</v>
      </c>
      <c r="B11" s="283" t="s">
        <v>552</v>
      </c>
      <c r="C11" s="282" t="s">
        <v>569</v>
      </c>
      <c r="D11" s="280">
        <f t="shared" si="4"/>
        <v>2350</v>
      </c>
      <c r="E11" s="280">
        <f t="shared" si="5"/>
        <v>1493</v>
      </c>
      <c r="F11" s="280">
        <f t="shared" si="6"/>
        <v>9</v>
      </c>
      <c r="G11" s="280">
        <f t="shared" si="7"/>
        <v>0</v>
      </c>
      <c r="H11" s="280">
        <f t="shared" si="8"/>
        <v>253</v>
      </c>
      <c r="I11" s="280">
        <f t="shared" si="9"/>
        <v>244</v>
      </c>
      <c r="J11" s="280">
        <f t="shared" si="10"/>
        <v>69</v>
      </c>
      <c r="K11" s="280">
        <f t="shared" si="11"/>
        <v>0</v>
      </c>
      <c r="L11" s="280">
        <f t="shared" si="12"/>
        <v>149</v>
      </c>
      <c r="M11" s="280">
        <f t="shared" si="13"/>
        <v>109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12</v>
      </c>
      <c r="W11" s="280">
        <f t="shared" si="23"/>
        <v>12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583</v>
      </c>
      <c r="AI11" s="285" t="s">
        <v>583</v>
      </c>
      <c r="AJ11" s="285" t="s">
        <v>583</v>
      </c>
      <c r="AK11" s="285" t="s">
        <v>583</v>
      </c>
      <c r="AL11" s="285" t="s">
        <v>583</v>
      </c>
      <c r="AM11" s="285" t="s">
        <v>583</v>
      </c>
      <c r="AN11" s="285" t="s">
        <v>583</v>
      </c>
      <c r="AO11" s="285" t="s">
        <v>583</v>
      </c>
      <c r="AP11" s="280">
        <v>0</v>
      </c>
      <c r="AQ11" s="280">
        <v>0</v>
      </c>
      <c r="AR11" s="280">
        <f>'施設資源化量内訳'!D11</f>
        <v>2350</v>
      </c>
      <c r="AS11" s="280">
        <f>'施設資源化量内訳'!E11</f>
        <v>1493</v>
      </c>
      <c r="AT11" s="280">
        <f>'施設資源化量内訳'!F11</f>
        <v>9</v>
      </c>
      <c r="AU11" s="280">
        <f>'施設資源化量内訳'!G11</f>
        <v>0</v>
      </c>
      <c r="AV11" s="280">
        <f>'施設資源化量内訳'!H11</f>
        <v>253</v>
      </c>
      <c r="AW11" s="280">
        <f>'施設資源化量内訳'!I11</f>
        <v>244</v>
      </c>
      <c r="AX11" s="280">
        <f>'施設資源化量内訳'!J11</f>
        <v>69</v>
      </c>
      <c r="AY11" s="280">
        <f>'施設資源化量内訳'!K11</f>
        <v>0</v>
      </c>
      <c r="AZ11" s="280">
        <f>'施設資源化量内訳'!L11</f>
        <v>149</v>
      </c>
      <c r="BA11" s="280">
        <f>'施設資源化量内訳'!M11</f>
        <v>109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12</v>
      </c>
      <c r="BK11" s="280">
        <f>'施設資源化量内訳'!W11</f>
        <v>12</v>
      </c>
      <c r="BL11" s="280">
        <f t="shared" si="25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583</v>
      </c>
      <c r="BW11" s="285" t="s">
        <v>583</v>
      </c>
      <c r="BX11" s="285" t="s">
        <v>583</v>
      </c>
      <c r="BY11" s="285" t="s">
        <v>583</v>
      </c>
      <c r="BZ11" s="285" t="s">
        <v>583</v>
      </c>
      <c r="CA11" s="285" t="s">
        <v>583</v>
      </c>
      <c r="CB11" s="285" t="s">
        <v>583</v>
      </c>
      <c r="CC11" s="285" t="s">
        <v>583</v>
      </c>
      <c r="CD11" s="284">
        <v>0</v>
      </c>
      <c r="CE11" s="280">
        <v>0</v>
      </c>
      <c r="CF11" s="280" t="s">
        <v>584</v>
      </c>
    </row>
    <row r="12" spans="1:84" ht="12" customHeight="1">
      <c r="A12" s="282" t="s">
        <v>187</v>
      </c>
      <c r="B12" s="283" t="s">
        <v>553</v>
      </c>
      <c r="C12" s="282" t="s">
        <v>570</v>
      </c>
      <c r="D12" s="280">
        <f t="shared" si="4"/>
        <v>4600</v>
      </c>
      <c r="E12" s="280">
        <f t="shared" si="5"/>
        <v>1943</v>
      </c>
      <c r="F12" s="280">
        <f t="shared" si="6"/>
        <v>4</v>
      </c>
      <c r="G12" s="280">
        <f t="shared" si="7"/>
        <v>354</v>
      </c>
      <c r="H12" s="280">
        <f t="shared" si="8"/>
        <v>380</v>
      </c>
      <c r="I12" s="280">
        <f t="shared" si="9"/>
        <v>506</v>
      </c>
      <c r="J12" s="280">
        <f t="shared" si="10"/>
        <v>135</v>
      </c>
      <c r="K12" s="280">
        <f t="shared" si="11"/>
        <v>0</v>
      </c>
      <c r="L12" s="280">
        <f t="shared" si="12"/>
        <v>0</v>
      </c>
      <c r="M12" s="280">
        <f t="shared" si="13"/>
        <v>52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1204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22</v>
      </c>
      <c r="X12" s="280">
        <f t="shared" si="24"/>
        <v>1827</v>
      </c>
      <c r="Y12" s="280">
        <v>616</v>
      </c>
      <c r="Z12" s="280">
        <v>0</v>
      </c>
      <c r="AA12" s="280">
        <v>197</v>
      </c>
      <c r="AB12" s="280">
        <v>359</v>
      </c>
      <c r="AC12" s="280">
        <v>498</v>
      </c>
      <c r="AD12" s="280">
        <v>135</v>
      </c>
      <c r="AE12" s="280">
        <v>0</v>
      </c>
      <c r="AF12" s="280">
        <v>0</v>
      </c>
      <c r="AG12" s="280">
        <v>0</v>
      </c>
      <c r="AH12" s="285" t="s">
        <v>583</v>
      </c>
      <c r="AI12" s="285" t="s">
        <v>583</v>
      </c>
      <c r="AJ12" s="285" t="s">
        <v>583</v>
      </c>
      <c r="AK12" s="285" t="s">
        <v>583</v>
      </c>
      <c r="AL12" s="285" t="s">
        <v>583</v>
      </c>
      <c r="AM12" s="285" t="s">
        <v>583</v>
      </c>
      <c r="AN12" s="285" t="s">
        <v>583</v>
      </c>
      <c r="AO12" s="285" t="s">
        <v>583</v>
      </c>
      <c r="AP12" s="280">
        <v>0</v>
      </c>
      <c r="AQ12" s="280">
        <v>22</v>
      </c>
      <c r="AR12" s="280">
        <f>'施設資源化量内訳'!D12</f>
        <v>1204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0</v>
      </c>
      <c r="AW12" s="280">
        <f>'施設資源化量内訳'!I12</f>
        <v>0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1204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1569</v>
      </c>
      <c r="BM12" s="280">
        <v>1327</v>
      </c>
      <c r="BN12" s="280">
        <v>4</v>
      </c>
      <c r="BO12" s="280">
        <v>157</v>
      </c>
      <c r="BP12" s="280">
        <v>21</v>
      </c>
      <c r="BQ12" s="280">
        <v>8</v>
      </c>
      <c r="BR12" s="280">
        <v>0</v>
      </c>
      <c r="BS12" s="280">
        <v>0</v>
      </c>
      <c r="BT12" s="280">
        <v>0</v>
      </c>
      <c r="BU12" s="280">
        <v>52</v>
      </c>
      <c r="BV12" s="285" t="s">
        <v>583</v>
      </c>
      <c r="BW12" s="285" t="s">
        <v>583</v>
      </c>
      <c r="BX12" s="285" t="s">
        <v>583</v>
      </c>
      <c r="BY12" s="285" t="s">
        <v>583</v>
      </c>
      <c r="BZ12" s="285" t="s">
        <v>583</v>
      </c>
      <c r="CA12" s="285" t="s">
        <v>583</v>
      </c>
      <c r="CB12" s="285" t="s">
        <v>583</v>
      </c>
      <c r="CC12" s="285" t="s">
        <v>583</v>
      </c>
      <c r="CD12" s="284">
        <v>0</v>
      </c>
      <c r="CE12" s="280">
        <v>0</v>
      </c>
      <c r="CF12" s="280" t="s">
        <v>584</v>
      </c>
    </row>
    <row r="13" spans="1:84" ht="12" customHeight="1">
      <c r="A13" s="282" t="s">
        <v>187</v>
      </c>
      <c r="B13" s="283" t="s">
        <v>554</v>
      </c>
      <c r="C13" s="282" t="s">
        <v>571</v>
      </c>
      <c r="D13" s="280">
        <f t="shared" si="4"/>
        <v>4639</v>
      </c>
      <c r="E13" s="280">
        <f t="shared" si="5"/>
        <v>1530</v>
      </c>
      <c r="F13" s="280">
        <f t="shared" si="6"/>
        <v>0</v>
      </c>
      <c r="G13" s="280">
        <f t="shared" si="7"/>
        <v>0</v>
      </c>
      <c r="H13" s="280">
        <f t="shared" si="8"/>
        <v>602</v>
      </c>
      <c r="I13" s="280">
        <f t="shared" si="9"/>
        <v>387</v>
      </c>
      <c r="J13" s="280">
        <f t="shared" si="10"/>
        <v>76</v>
      </c>
      <c r="K13" s="280">
        <f t="shared" si="11"/>
        <v>0</v>
      </c>
      <c r="L13" s="280">
        <f t="shared" si="12"/>
        <v>0</v>
      </c>
      <c r="M13" s="280">
        <f t="shared" si="13"/>
        <v>70</v>
      </c>
      <c r="N13" s="280">
        <f t="shared" si="14"/>
        <v>0</v>
      </c>
      <c r="O13" s="280">
        <f t="shared" si="15"/>
        <v>0</v>
      </c>
      <c r="P13" s="280">
        <f t="shared" si="16"/>
        <v>1457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517</v>
      </c>
      <c r="V13" s="280">
        <f t="shared" si="22"/>
        <v>0</v>
      </c>
      <c r="W13" s="280">
        <f t="shared" si="23"/>
        <v>0</v>
      </c>
      <c r="X13" s="280">
        <f t="shared" si="24"/>
        <v>1750</v>
      </c>
      <c r="Y13" s="280">
        <v>1530</v>
      </c>
      <c r="Z13" s="280">
        <v>0</v>
      </c>
      <c r="AA13" s="280">
        <v>0</v>
      </c>
      <c r="AB13" s="280">
        <v>150</v>
      </c>
      <c r="AC13" s="280">
        <v>0</v>
      </c>
      <c r="AD13" s="280">
        <v>0</v>
      </c>
      <c r="AE13" s="280">
        <v>0</v>
      </c>
      <c r="AF13" s="280">
        <v>0</v>
      </c>
      <c r="AG13" s="280">
        <v>70</v>
      </c>
      <c r="AH13" s="285" t="s">
        <v>583</v>
      </c>
      <c r="AI13" s="285" t="s">
        <v>583</v>
      </c>
      <c r="AJ13" s="285" t="s">
        <v>583</v>
      </c>
      <c r="AK13" s="285" t="s">
        <v>583</v>
      </c>
      <c r="AL13" s="285" t="s">
        <v>583</v>
      </c>
      <c r="AM13" s="285" t="s">
        <v>583</v>
      </c>
      <c r="AN13" s="285" t="s">
        <v>583</v>
      </c>
      <c r="AO13" s="285" t="s">
        <v>583</v>
      </c>
      <c r="AP13" s="280">
        <v>0</v>
      </c>
      <c r="AQ13" s="280">
        <v>0</v>
      </c>
      <c r="AR13" s="280">
        <f>'施設資源化量内訳'!D13</f>
        <v>2889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452</v>
      </c>
      <c r="AW13" s="280">
        <f>'施設資源化量内訳'!I13</f>
        <v>387</v>
      </c>
      <c r="AX13" s="280">
        <f>'施設資源化量内訳'!J13</f>
        <v>76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1457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517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583</v>
      </c>
      <c r="BW13" s="285" t="s">
        <v>583</v>
      </c>
      <c r="BX13" s="285" t="s">
        <v>583</v>
      </c>
      <c r="BY13" s="285" t="s">
        <v>583</v>
      </c>
      <c r="BZ13" s="285" t="s">
        <v>583</v>
      </c>
      <c r="CA13" s="285" t="s">
        <v>583</v>
      </c>
      <c r="CB13" s="285" t="s">
        <v>583</v>
      </c>
      <c r="CC13" s="285" t="s">
        <v>583</v>
      </c>
      <c r="CD13" s="284">
        <v>0</v>
      </c>
      <c r="CE13" s="280">
        <v>0</v>
      </c>
      <c r="CF13" s="280"/>
    </row>
    <row r="14" spans="1:84" ht="12" customHeight="1">
      <c r="A14" s="282" t="s">
        <v>187</v>
      </c>
      <c r="B14" s="283" t="s">
        <v>555</v>
      </c>
      <c r="C14" s="282" t="s">
        <v>572</v>
      </c>
      <c r="D14" s="280">
        <f t="shared" si="4"/>
        <v>3198</v>
      </c>
      <c r="E14" s="280">
        <f t="shared" si="5"/>
        <v>1152</v>
      </c>
      <c r="F14" s="280">
        <f t="shared" si="6"/>
        <v>2</v>
      </c>
      <c r="G14" s="280">
        <f t="shared" si="7"/>
        <v>0</v>
      </c>
      <c r="H14" s="280">
        <f t="shared" si="8"/>
        <v>397</v>
      </c>
      <c r="I14" s="280">
        <f t="shared" si="9"/>
        <v>274</v>
      </c>
      <c r="J14" s="280">
        <f t="shared" si="10"/>
        <v>47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968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343</v>
      </c>
      <c r="V14" s="280">
        <f t="shared" si="22"/>
        <v>0</v>
      </c>
      <c r="W14" s="280">
        <f t="shared" si="23"/>
        <v>15</v>
      </c>
      <c r="X14" s="280">
        <f t="shared" si="24"/>
        <v>1192</v>
      </c>
      <c r="Y14" s="280">
        <v>844</v>
      </c>
      <c r="Z14" s="280">
        <v>1</v>
      </c>
      <c r="AA14" s="280">
        <v>0</v>
      </c>
      <c r="AB14" s="280">
        <v>73</v>
      </c>
      <c r="AC14" s="280">
        <v>274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583</v>
      </c>
      <c r="AI14" s="285" t="s">
        <v>583</v>
      </c>
      <c r="AJ14" s="285" t="s">
        <v>583</v>
      </c>
      <c r="AK14" s="285" t="s">
        <v>583</v>
      </c>
      <c r="AL14" s="285" t="s">
        <v>583</v>
      </c>
      <c r="AM14" s="285" t="s">
        <v>583</v>
      </c>
      <c r="AN14" s="285" t="s">
        <v>583</v>
      </c>
      <c r="AO14" s="285" t="s">
        <v>583</v>
      </c>
      <c r="AP14" s="280">
        <v>0</v>
      </c>
      <c r="AQ14" s="280">
        <v>0</v>
      </c>
      <c r="AR14" s="280">
        <f>'施設資源化量内訳'!D14</f>
        <v>1676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318</v>
      </c>
      <c r="AW14" s="280">
        <f>'施設資源化量内訳'!I14</f>
        <v>0</v>
      </c>
      <c r="AX14" s="280">
        <f>'施設資源化量内訳'!J14</f>
        <v>47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968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343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330</v>
      </c>
      <c r="BM14" s="280">
        <v>308</v>
      </c>
      <c r="BN14" s="280">
        <v>1</v>
      </c>
      <c r="BO14" s="280">
        <v>0</v>
      </c>
      <c r="BP14" s="280">
        <v>6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583</v>
      </c>
      <c r="BW14" s="285" t="s">
        <v>583</v>
      </c>
      <c r="BX14" s="285" t="s">
        <v>583</v>
      </c>
      <c r="BY14" s="285" t="s">
        <v>583</v>
      </c>
      <c r="BZ14" s="285" t="s">
        <v>583</v>
      </c>
      <c r="CA14" s="285" t="s">
        <v>583</v>
      </c>
      <c r="CB14" s="285" t="s">
        <v>583</v>
      </c>
      <c r="CC14" s="285" t="s">
        <v>583</v>
      </c>
      <c r="CD14" s="284">
        <v>0</v>
      </c>
      <c r="CE14" s="280">
        <v>15</v>
      </c>
      <c r="CF14" s="280"/>
    </row>
    <row r="15" spans="1:84" ht="12" customHeight="1">
      <c r="A15" s="282" t="s">
        <v>187</v>
      </c>
      <c r="B15" s="283" t="s">
        <v>556</v>
      </c>
      <c r="C15" s="282" t="s">
        <v>573</v>
      </c>
      <c r="D15" s="280">
        <f t="shared" si="4"/>
        <v>4115</v>
      </c>
      <c r="E15" s="280">
        <f t="shared" si="5"/>
        <v>2494</v>
      </c>
      <c r="F15" s="280">
        <f t="shared" si="6"/>
        <v>10</v>
      </c>
      <c r="G15" s="280">
        <f t="shared" si="7"/>
        <v>97</v>
      </c>
      <c r="H15" s="280">
        <f t="shared" si="8"/>
        <v>402</v>
      </c>
      <c r="I15" s="280">
        <f t="shared" si="9"/>
        <v>375</v>
      </c>
      <c r="J15" s="280">
        <f t="shared" si="10"/>
        <v>114</v>
      </c>
      <c r="K15" s="280">
        <f t="shared" si="11"/>
        <v>0</v>
      </c>
      <c r="L15" s="280">
        <f t="shared" si="12"/>
        <v>0</v>
      </c>
      <c r="M15" s="280">
        <f t="shared" si="13"/>
        <v>232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373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4</v>
      </c>
      <c r="W15" s="280">
        <f t="shared" si="23"/>
        <v>14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583</v>
      </c>
      <c r="AI15" s="285" t="s">
        <v>583</v>
      </c>
      <c r="AJ15" s="285" t="s">
        <v>583</v>
      </c>
      <c r="AK15" s="285" t="s">
        <v>583</v>
      </c>
      <c r="AL15" s="285" t="s">
        <v>583</v>
      </c>
      <c r="AM15" s="285" t="s">
        <v>583</v>
      </c>
      <c r="AN15" s="285" t="s">
        <v>583</v>
      </c>
      <c r="AO15" s="285" t="s">
        <v>583</v>
      </c>
      <c r="AP15" s="280">
        <v>0</v>
      </c>
      <c r="AQ15" s="280">
        <v>0</v>
      </c>
      <c r="AR15" s="280">
        <f>'施設資源化量内訳'!D15</f>
        <v>1564</v>
      </c>
      <c r="AS15" s="280">
        <f>'施設資源化量内訳'!E15</f>
        <v>161</v>
      </c>
      <c r="AT15" s="280">
        <f>'施設資源化量内訳'!F15</f>
        <v>0</v>
      </c>
      <c r="AU15" s="280">
        <f>'施設資源化量内訳'!G15</f>
        <v>97</v>
      </c>
      <c r="AV15" s="280">
        <f>'施設資源化量内訳'!H15</f>
        <v>402</v>
      </c>
      <c r="AW15" s="280">
        <f>'施設資源化量内訳'!I15</f>
        <v>375</v>
      </c>
      <c r="AX15" s="280">
        <f>'施設資源化量内訳'!J15</f>
        <v>114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24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373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4</v>
      </c>
      <c r="BK15" s="280">
        <f>'施設資源化量内訳'!W15</f>
        <v>14</v>
      </c>
      <c r="BL15" s="280">
        <f t="shared" si="25"/>
        <v>2551</v>
      </c>
      <c r="BM15" s="280">
        <v>2333</v>
      </c>
      <c r="BN15" s="280">
        <v>10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208</v>
      </c>
      <c r="BV15" s="285" t="s">
        <v>583</v>
      </c>
      <c r="BW15" s="285" t="s">
        <v>583</v>
      </c>
      <c r="BX15" s="285" t="s">
        <v>583</v>
      </c>
      <c r="BY15" s="285" t="s">
        <v>583</v>
      </c>
      <c r="BZ15" s="285" t="s">
        <v>583</v>
      </c>
      <c r="CA15" s="285" t="s">
        <v>583</v>
      </c>
      <c r="CB15" s="285" t="s">
        <v>583</v>
      </c>
      <c r="CC15" s="285" t="s">
        <v>583</v>
      </c>
      <c r="CD15" s="284">
        <v>0</v>
      </c>
      <c r="CE15" s="280">
        <v>0</v>
      </c>
      <c r="CF15" s="280" t="s">
        <v>584</v>
      </c>
    </row>
    <row r="16" spans="1:84" ht="12" customHeight="1">
      <c r="A16" s="282" t="s">
        <v>187</v>
      </c>
      <c r="B16" s="283" t="s">
        <v>557</v>
      </c>
      <c r="C16" s="282" t="s">
        <v>574</v>
      </c>
      <c r="D16" s="280">
        <f t="shared" si="4"/>
        <v>803</v>
      </c>
      <c r="E16" s="280">
        <f t="shared" si="5"/>
        <v>616</v>
      </c>
      <c r="F16" s="280">
        <f t="shared" si="6"/>
        <v>3</v>
      </c>
      <c r="G16" s="280">
        <f t="shared" si="7"/>
        <v>0</v>
      </c>
      <c r="H16" s="280">
        <f t="shared" si="8"/>
        <v>35</v>
      </c>
      <c r="I16" s="280">
        <f t="shared" si="9"/>
        <v>123</v>
      </c>
      <c r="J16" s="280">
        <f t="shared" si="10"/>
        <v>23</v>
      </c>
      <c r="K16" s="280">
        <f t="shared" si="11"/>
        <v>3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610</v>
      </c>
      <c r="Y16" s="280">
        <v>605</v>
      </c>
      <c r="Z16" s="280">
        <v>3</v>
      </c>
      <c r="AA16" s="280">
        <v>0</v>
      </c>
      <c r="AB16" s="280">
        <v>0</v>
      </c>
      <c r="AC16" s="280">
        <v>2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583</v>
      </c>
      <c r="AI16" s="285" t="s">
        <v>583</v>
      </c>
      <c r="AJ16" s="285" t="s">
        <v>583</v>
      </c>
      <c r="AK16" s="285" t="s">
        <v>583</v>
      </c>
      <c r="AL16" s="285" t="s">
        <v>583</v>
      </c>
      <c r="AM16" s="285" t="s">
        <v>583</v>
      </c>
      <c r="AN16" s="285" t="s">
        <v>583</v>
      </c>
      <c r="AO16" s="285" t="s">
        <v>583</v>
      </c>
      <c r="AP16" s="280">
        <v>0</v>
      </c>
      <c r="AQ16" s="280">
        <v>0</v>
      </c>
      <c r="AR16" s="280">
        <f>'施設資源化量内訳'!D16</f>
        <v>182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35</v>
      </c>
      <c r="AW16" s="280">
        <f>'施設資源化量内訳'!I16</f>
        <v>121</v>
      </c>
      <c r="AX16" s="280">
        <f>'施設資源化量内訳'!J16</f>
        <v>23</v>
      </c>
      <c r="AY16" s="280">
        <f>'施設資源化量内訳'!K16</f>
        <v>3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11</v>
      </c>
      <c r="BM16" s="280">
        <v>11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583</v>
      </c>
      <c r="BW16" s="285" t="s">
        <v>583</v>
      </c>
      <c r="BX16" s="285" t="s">
        <v>583</v>
      </c>
      <c r="BY16" s="285" t="s">
        <v>583</v>
      </c>
      <c r="BZ16" s="285" t="s">
        <v>583</v>
      </c>
      <c r="CA16" s="285" t="s">
        <v>583</v>
      </c>
      <c r="CB16" s="285" t="s">
        <v>583</v>
      </c>
      <c r="CC16" s="285" t="s">
        <v>583</v>
      </c>
      <c r="CD16" s="284">
        <v>0</v>
      </c>
      <c r="CE16" s="280">
        <v>0</v>
      </c>
      <c r="CF16" s="280" t="s">
        <v>584</v>
      </c>
    </row>
    <row r="17" spans="1:84" ht="12" customHeight="1">
      <c r="A17" s="282" t="s">
        <v>187</v>
      </c>
      <c r="B17" s="283" t="s">
        <v>558</v>
      </c>
      <c r="C17" s="282" t="s">
        <v>575</v>
      </c>
      <c r="D17" s="280">
        <f t="shared" si="4"/>
        <v>936</v>
      </c>
      <c r="E17" s="280">
        <f t="shared" si="5"/>
        <v>573</v>
      </c>
      <c r="F17" s="280">
        <f t="shared" si="6"/>
        <v>3</v>
      </c>
      <c r="G17" s="280">
        <f t="shared" si="7"/>
        <v>173</v>
      </c>
      <c r="H17" s="280">
        <f t="shared" si="8"/>
        <v>35</v>
      </c>
      <c r="I17" s="280">
        <f t="shared" si="9"/>
        <v>112</v>
      </c>
      <c r="J17" s="280">
        <f t="shared" si="10"/>
        <v>35</v>
      </c>
      <c r="K17" s="280">
        <f t="shared" si="11"/>
        <v>5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583</v>
      </c>
      <c r="AI17" s="285" t="s">
        <v>583</v>
      </c>
      <c r="AJ17" s="285" t="s">
        <v>583</v>
      </c>
      <c r="AK17" s="285" t="s">
        <v>583</v>
      </c>
      <c r="AL17" s="285" t="s">
        <v>583</v>
      </c>
      <c r="AM17" s="285" t="s">
        <v>583</v>
      </c>
      <c r="AN17" s="285" t="s">
        <v>583</v>
      </c>
      <c r="AO17" s="285" t="s">
        <v>583</v>
      </c>
      <c r="AP17" s="280">
        <v>0</v>
      </c>
      <c r="AQ17" s="280">
        <v>0</v>
      </c>
      <c r="AR17" s="280">
        <f>'施設資源化量内訳'!D17</f>
        <v>752</v>
      </c>
      <c r="AS17" s="280">
        <f>'施設資源化量内訳'!E17</f>
        <v>389</v>
      </c>
      <c r="AT17" s="280">
        <f>'施設資源化量内訳'!F17</f>
        <v>3</v>
      </c>
      <c r="AU17" s="280">
        <f>'施設資源化量内訳'!G17</f>
        <v>173</v>
      </c>
      <c r="AV17" s="280">
        <f>'施設資源化量内訳'!H17</f>
        <v>35</v>
      </c>
      <c r="AW17" s="280">
        <f>'施設資源化量内訳'!I17</f>
        <v>112</v>
      </c>
      <c r="AX17" s="280">
        <f>'施設資源化量内訳'!J17</f>
        <v>35</v>
      </c>
      <c r="AY17" s="280">
        <f>'施設資源化量内訳'!K17</f>
        <v>5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184</v>
      </c>
      <c r="BM17" s="280">
        <v>184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583</v>
      </c>
      <c r="BW17" s="285" t="s">
        <v>583</v>
      </c>
      <c r="BX17" s="285" t="s">
        <v>583</v>
      </c>
      <c r="BY17" s="285" t="s">
        <v>583</v>
      </c>
      <c r="BZ17" s="285" t="s">
        <v>583</v>
      </c>
      <c r="CA17" s="285" t="s">
        <v>583</v>
      </c>
      <c r="CB17" s="285" t="s">
        <v>583</v>
      </c>
      <c r="CC17" s="285" t="s">
        <v>583</v>
      </c>
      <c r="CD17" s="284">
        <v>0</v>
      </c>
      <c r="CE17" s="280">
        <v>0</v>
      </c>
      <c r="CF17" s="280" t="s">
        <v>584</v>
      </c>
    </row>
    <row r="18" spans="1:84" ht="12" customHeight="1">
      <c r="A18" s="282" t="s">
        <v>187</v>
      </c>
      <c r="B18" s="283" t="s">
        <v>559</v>
      </c>
      <c r="C18" s="282" t="s">
        <v>576</v>
      </c>
      <c r="D18" s="280">
        <f t="shared" si="4"/>
        <v>2792</v>
      </c>
      <c r="E18" s="280">
        <f t="shared" si="5"/>
        <v>1232</v>
      </c>
      <c r="F18" s="280">
        <f t="shared" si="6"/>
        <v>1</v>
      </c>
      <c r="G18" s="280">
        <f t="shared" si="7"/>
        <v>0</v>
      </c>
      <c r="H18" s="280">
        <f t="shared" si="8"/>
        <v>323</v>
      </c>
      <c r="I18" s="280">
        <f t="shared" si="9"/>
        <v>205</v>
      </c>
      <c r="J18" s="280">
        <f t="shared" si="10"/>
        <v>42</v>
      </c>
      <c r="K18" s="280">
        <f t="shared" si="11"/>
        <v>0</v>
      </c>
      <c r="L18" s="280">
        <f t="shared" si="12"/>
        <v>0</v>
      </c>
      <c r="M18" s="280">
        <f t="shared" si="13"/>
        <v>90</v>
      </c>
      <c r="N18" s="280">
        <f t="shared" si="14"/>
        <v>0</v>
      </c>
      <c r="O18" s="280">
        <f t="shared" si="15"/>
        <v>0</v>
      </c>
      <c r="P18" s="280">
        <f t="shared" si="16"/>
        <v>664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235</v>
      </c>
      <c r="V18" s="280">
        <f t="shared" si="22"/>
        <v>0</v>
      </c>
      <c r="W18" s="280">
        <f t="shared" si="23"/>
        <v>0</v>
      </c>
      <c r="X18" s="280">
        <f t="shared" si="24"/>
        <v>1294</v>
      </c>
      <c r="Y18" s="280">
        <v>1203</v>
      </c>
      <c r="Z18" s="280">
        <v>1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90</v>
      </c>
      <c r="AH18" s="285" t="s">
        <v>583</v>
      </c>
      <c r="AI18" s="285" t="s">
        <v>583</v>
      </c>
      <c r="AJ18" s="285" t="s">
        <v>583</v>
      </c>
      <c r="AK18" s="285" t="s">
        <v>583</v>
      </c>
      <c r="AL18" s="285" t="s">
        <v>583</v>
      </c>
      <c r="AM18" s="285" t="s">
        <v>583</v>
      </c>
      <c r="AN18" s="285" t="s">
        <v>583</v>
      </c>
      <c r="AO18" s="285" t="s">
        <v>583</v>
      </c>
      <c r="AP18" s="280">
        <v>0</v>
      </c>
      <c r="AQ18" s="280">
        <v>0</v>
      </c>
      <c r="AR18" s="280">
        <f>'施設資源化量内訳'!D18</f>
        <v>1469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323</v>
      </c>
      <c r="AW18" s="280">
        <f>'施設資源化量内訳'!I18</f>
        <v>205</v>
      </c>
      <c r="AX18" s="280">
        <f>'施設資源化量内訳'!J18</f>
        <v>42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664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235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29</v>
      </c>
      <c r="BM18" s="280">
        <v>29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583</v>
      </c>
      <c r="BW18" s="285" t="s">
        <v>583</v>
      </c>
      <c r="BX18" s="285" t="s">
        <v>583</v>
      </c>
      <c r="BY18" s="285" t="s">
        <v>583</v>
      </c>
      <c r="BZ18" s="285" t="s">
        <v>583</v>
      </c>
      <c r="CA18" s="285" t="s">
        <v>583</v>
      </c>
      <c r="CB18" s="285" t="s">
        <v>583</v>
      </c>
      <c r="CC18" s="285" t="s">
        <v>583</v>
      </c>
      <c r="CD18" s="284">
        <v>0</v>
      </c>
      <c r="CE18" s="280">
        <v>0</v>
      </c>
      <c r="CF18" s="280" t="s">
        <v>584</v>
      </c>
    </row>
    <row r="19" spans="1:84" ht="12" customHeight="1">
      <c r="A19" s="282" t="s">
        <v>187</v>
      </c>
      <c r="B19" s="283" t="s">
        <v>560</v>
      </c>
      <c r="C19" s="282" t="s">
        <v>577</v>
      </c>
      <c r="D19" s="280">
        <f t="shared" si="4"/>
        <v>288</v>
      </c>
      <c r="E19" s="280">
        <f t="shared" si="5"/>
        <v>160</v>
      </c>
      <c r="F19" s="280">
        <f t="shared" si="6"/>
        <v>0</v>
      </c>
      <c r="G19" s="280">
        <f t="shared" si="7"/>
        <v>0</v>
      </c>
      <c r="H19" s="280">
        <f t="shared" si="8"/>
        <v>82</v>
      </c>
      <c r="I19" s="280">
        <f t="shared" si="9"/>
        <v>35</v>
      </c>
      <c r="J19" s="280">
        <f t="shared" si="10"/>
        <v>11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160</v>
      </c>
      <c r="Y19" s="280">
        <v>160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583</v>
      </c>
      <c r="AI19" s="285" t="s">
        <v>583</v>
      </c>
      <c r="AJ19" s="285" t="s">
        <v>583</v>
      </c>
      <c r="AK19" s="285" t="s">
        <v>583</v>
      </c>
      <c r="AL19" s="285" t="s">
        <v>583</v>
      </c>
      <c r="AM19" s="285" t="s">
        <v>583</v>
      </c>
      <c r="AN19" s="285" t="s">
        <v>583</v>
      </c>
      <c r="AO19" s="285" t="s">
        <v>583</v>
      </c>
      <c r="AP19" s="280">
        <v>0</v>
      </c>
      <c r="AQ19" s="280">
        <v>0</v>
      </c>
      <c r="AR19" s="280">
        <f>'施設資源化量内訳'!D19</f>
        <v>128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82</v>
      </c>
      <c r="AW19" s="280">
        <f>'施設資源化量内訳'!I19</f>
        <v>35</v>
      </c>
      <c r="AX19" s="280">
        <f>'施設資源化量内訳'!J19</f>
        <v>11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583</v>
      </c>
      <c r="BW19" s="285" t="s">
        <v>583</v>
      </c>
      <c r="BX19" s="285" t="s">
        <v>583</v>
      </c>
      <c r="BY19" s="285" t="s">
        <v>583</v>
      </c>
      <c r="BZ19" s="285" t="s">
        <v>583</v>
      </c>
      <c r="CA19" s="285" t="s">
        <v>583</v>
      </c>
      <c r="CB19" s="285" t="s">
        <v>583</v>
      </c>
      <c r="CC19" s="285" t="s">
        <v>583</v>
      </c>
      <c r="CD19" s="284">
        <v>0</v>
      </c>
      <c r="CE19" s="280">
        <v>0</v>
      </c>
      <c r="CF19" s="280" t="s">
        <v>584</v>
      </c>
    </row>
    <row r="20" spans="1:84" ht="12" customHeight="1">
      <c r="A20" s="282" t="s">
        <v>187</v>
      </c>
      <c r="B20" s="283" t="s">
        <v>561</v>
      </c>
      <c r="C20" s="282" t="s">
        <v>578</v>
      </c>
      <c r="D20" s="280">
        <f t="shared" si="4"/>
        <v>1226</v>
      </c>
      <c r="E20" s="280">
        <f t="shared" si="5"/>
        <v>619</v>
      </c>
      <c r="F20" s="280">
        <f t="shared" si="6"/>
        <v>7</v>
      </c>
      <c r="G20" s="280">
        <f t="shared" si="7"/>
        <v>152</v>
      </c>
      <c r="H20" s="280">
        <f t="shared" si="8"/>
        <v>64</v>
      </c>
      <c r="I20" s="280">
        <f t="shared" si="9"/>
        <v>148</v>
      </c>
      <c r="J20" s="280">
        <f t="shared" si="10"/>
        <v>50</v>
      </c>
      <c r="K20" s="280">
        <f t="shared" si="11"/>
        <v>0</v>
      </c>
      <c r="L20" s="280">
        <f t="shared" si="12"/>
        <v>185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1</v>
      </c>
      <c r="W20" s="280">
        <f t="shared" si="23"/>
        <v>0</v>
      </c>
      <c r="X20" s="280">
        <f t="shared" si="24"/>
        <v>1226</v>
      </c>
      <c r="Y20" s="280">
        <v>619</v>
      </c>
      <c r="Z20" s="280">
        <v>7</v>
      </c>
      <c r="AA20" s="280">
        <v>152</v>
      </c>
      <c r="AB20" s="280">
        <v>64</v>
      </c>
      <c r="AC20" s="280">
        <v>148</v>
      </c>
      <c r="AD20" s="280">
        <v>50</v>
      </c>
      <c r="AE20" s="280">
        <v>0</v>
      </c>
      <c r="AF20" s="280">
        <v>185</v>
      </c>
      <c r="AG20" s="280">
        <v>0</v>
      </c>
      <c r="AH20" s="285" t="s">
        <v>583</v>
      </c>
      <c r="AI20" s="285" t="s">
        <v>583</v>
      </c>
      <c r="AJ20" s="285" t="s">
        <v>583</v>
      </c>
      <c r="AK20" s="285" t="s">
        <v>583</v>
      </c>
      <c r="AL20" s="285" t="s">
        <v>583</v>
      </c>
      <c r="AM20" s="285" t="s">
        <v>583</v>
      </c>
      <c r="AN20" s="285" t="s">
        <v>583</v>
      </c>
      <c r="AO20" s="285" t="s">
        <v>583</v>
      </c>
      <c r="AP20" s="280">
        <v>1</v>
      </c>
      <c r="AQ20" s="280">
        <v>0</v>
      </c>
      <c r="AR20" s="280">
        <f>'施設資源化量内訳'!D20</f>
        <v>0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0</v>
      </c>
      <c r="AW20" s="280">
        <f>'施設資源化量内訳'!I20</f>
        <v>0</v>
      </c>
      <c r="AX20" s="280">
        <f>'施設資源化量内訳'!J20</f>
        <v>0</v>
      </c>
      <c r="AY20" s="280">
        <f>'施設資源化量内訳'!K20</f>
        <v>0</v>
      </c>
      <c r="AZ20" s="280">
        <f>'施設資源化量内訳'!L20</f>
        <v>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583</v>
      </c>
      <c r="BW20" s="285" t="s">
        <v>583</v>
      </c>
      <c r="BX20" s="285" t="s">
        <v>583</v>
      </c>
      <c r="BY20" s="285" t="s">
        <v>583</v>
      </c>
      <c r="BZ20" s="285" t="s">
        <v>583</v>
      </c>
      <c r="CA20" s="285" t="s">
        <v>583</v>
      </c>
      <c r="CB20" s="285" t="s">
        <v>583</v>
      </c>
      <c r="CC20" s="285" t="s">
        <v>583</v>
      </c>
      <c r="CD20" s="284">
        <v>0</v>
      </c>
      <c r="CE20" s="280">
        <v>0</v>
      </c>
      <c r="CF20" s="280" t="s">
        <v>584</v>
      </c>
    </row>
    <row r="21" spans="1:84" ht="12" customHeight="1">
      <c r="A21" s="282" t="s">
        <v>187</v>
      </c>
      <c r="B21" s="283" t="s">
        <v>562</v>
      </c>
      <c r="C21" s="282" t="s">
        <v>579</v>
      </c>
      <c r="D21" s="280">
        <f t="shared" si="4"/>
        <v>1049</v>
      </c>
      <c r="E21" s="280">
        <f t="shared" si="5"/>
        <v>594</v>
      </c>
      <c r="F21" s="280">
        <f t="shared" si="6"/>
        <v>1</v>
      </c>
      <c r="G21" s="280">
        <f t="shared" si="7"/>
        <v>47</v>
      </c>
      <c r="H21" s="280">
        <f t="shared" si="8"/>
        <v>72</v>
      </c>
      <c r="I21" s="280">
        <f t="shared" si="9"/>
        <v>156</v>
      </c>
      <c r="J21" s="280">
        <f t="shared" si="10"/>
        <v>43</v>
      </c>
      <c r="K21" s="280">
        <f t="shared" si="11"/>
        <v>0</v>
      </c>
      <c r="L21" s="280">
        <f t="shared" si="12"/>
        <v>129</v>
      </c>
      <c r="M21" s="280">
        <f t="shared" si="13"/>
        <v>7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444</v>
      </c>
      <c r="Y21" s="280">
        <v>327</v>
      </c>
      <c r="Z21" s="280">
        <v>1</v>
      </c>
      <c r="AA21" s="280">
        <v>47</v>
      </c>
      <c r="AB21" s="280">
        <v>69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583</v>
      </c>
      <c r="AI21" s="285" t="s">
        <v>583</v>
      </c>
      <c r="AJ21" s="285" t="s">
        <v>583</v>
      </c>
      <c r="AK21" s="285" t="s">
        <v>583</v>
      </c>
      <c r="AL21" s="285" t="s">
        <v>583</v>
      </c>
      <c r="AM21" s="285" t="s">
        <v>583</v>
      </c>
      <c r="AN21" s="285" t="s">
        <v>583</v>
      </c>
      <c r="AO21" s="285" t="s">
        <v>583</v>
      </c>
      <c r="AP21" s="280">
        <v>0</v>
      </c>
      <c r="AQ21" s="280">
        <v>0</v>
      </c>
      <c r="AR21" s="280">
        <f>'施設資源化量内訳'!D21</f>
        <v>315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0</v>
      </c>
      <c r="AW21" s="280">
        <f>'施設資源化量内訳'!I21</f>
        <v>143</v>
      </c>
      <c r="AX21" s="280">
        <f>'施設資源化量内訳'!J21</f>
        <v>43</v>
      </c>
      <c r="AY21" s="280">
        <f>'施設資源化量内訳'!K21</f>
        <v>0</v>
      </c>
      <c r="AZ21" s="280">
        <f>'施設資源化量内訳'!L21</f>
        <v>129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290</v>
      </c>
      <c r="BM21" s="280">
        <v>267</v>
      </c>
      <c r="BN21" s="280">
        <v>0</v>
      </c>
      <c r="BO21" s="280">
        <v>0</v>
      </c>
      <c r="BP21" s="280">
        <v>3</v>
      </c>
      <c r="BQ21" s="280">
        <v>13</v>
      </c>
      <c r="BR21" s="280">
        <v>0</v>
      </c>
      <c r="BS21" s="280">
        <v>0</v>
      </c>
      <c r="BT21" s="280">
        <v>0</v>
      </c>
      <c r="BU21" s="280">
        <v>7</v>
      </c>
      <c r="BV21" s="285" t="s">
        <v>583</v>
      </c>
      <c r="BW21" s="285" t="s">
        <v>583</v>
      </c>
      <c r="BX21" s="285" t="s">
        <v>583</v>
      </c>
      <c r="BY21" s="285" t="s">
        <v>583</v>
      </c>
      <c r="BZ21" s="285" t="s">
        <v>583</v>
      </c>
      <c r="CA21" s="285" t="s">
        <v>583</v>
      </c>
      <c r="CB21" s="285" t="s">
        <v>583</v>
      </c>
      <c r="CC21" s="285" t="s">
        <v>583</v>
      </c>
      <c r="CD21" s="284">
        <v>0</v>
      </c>
      <c r="CE21" s="280">
        <v>0</v>
      </c>
      <c r="CF21" s="280" t="s">
        <v>584</v>
      </c>
    </row>
    <row r="22" spans="1:84" ht="12" customHeight="1">
      <c r="A22" s="282" t="s">
        <v>187</v>
      </c>
      <c r="B22" s="283" t="s">
        <v>563</v>
      </c>
      <c r="C22" s="282" t="s">
        <v>580</v>
      </c>
      <c r="D22" s="280">
        <f t="shared" si="4"/>
        <v>559</v>
      </c>
      <c r="E22" s="280">
        <f t="shared" si="5"/>
        <v>406</v>
      </c>
      <c r="F22" s="280">
        <f t="shared" si="6"/>
        <v>0</v>
      </c>
      <c r="G22" s="280">
        <f t="shared" si="7"/>
        <v>0</v>
      </c>
      <c r="H22" s="280">
        <f t="shared" si="8"/>
        <v>25</v>
      </c>
      <c r="I22" s="280">
        <f t="shared" si="9"/>
        <v>62</v>
      </c>
      <c r="J22" s="280">
        <f t="shared" si="10"/>
        <v>21</v>
      </c>
      <c r="K22" s="280">
        <f t="shared" si="11"/>
        <v>45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431</v>
      </c>
      <c r="Y22" s="280">
        <v>406</v>
      </c>
      <c r="Z22" s="280">
        <v>0</v>
      </c>
      <c r="AA22" s="280">
        <v>0</v>
      </c>
      <c r="AB22" s="280">
        <v>25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583</v>
      </c>
      <c r="AI22" s="285" t="s">
        <v>583</v>
      </c>
      <c r="AJ22" s="285" t="s">
        <v>583</v>
      </c>
      <c r="AK22" s="285" t="s">
        <v>583</v>
      </c>
      <c r="AL22" s="285" t="s">
        <v>583</v>
      </c>
      <c r="AM22" s="285" t="s">
        <v>583</v>
      </c>
      <c r="AN22" s="285" t="s">
        <v>583</v>
      </c>
      <c r="AO22" s="285" t="s">
        <v>583</v>
      </c>
      <c r="AP22" s="280">
        <v>0</v>
      </c>
      <c r="AQ22" s="280">
        <v>0</v>
      </c>
      <c r="AR22" s="280">
        <f>'施設資源化量内訳'!D22</f>
        <v>128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0</v>
      </c>
      <c r="AW22" s="280">
        <f>'施設資源化量内訳'!I22</f>
        <v>62</v>
      </c>
      <c r="AX22" s="280">
        <f>'施設資源化量内訳'!J22</f>
        <v>21</v>
      </c>
      <c r="AY22" s="280">
        <f>'施設資源化量内訳'!K22</f>
        <v>45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583</v>
      </c>
      <c r="BW22" s="285" t="s">
        <v>583</v>
      </c>
      <c r="BX22" s="285" t="s">
        <v>583</v>
      </c>
      <c r="BY22" s="285" t="s">
        <v>583</v>
      </c>
      <c r="BZ22" s="285" t="s">
        <v>583</v>
      </c>
      <c r="CA22" s="285" t="s">
        <v>583</v>
      </c>
      <c r="CB22" s="285" t="s">
        <v>583</v>
      </c>
      <c r="CC22" s="285" t="s">
        <v>583</v>
      </c>
      <c r="CD22" s="284">
        <v>0</v>
      </c>
      <c r="CE22" s="280">
        <v>0</v>
      </c>
      <c r="CF22" s="280" t="s">
        <v>584</v>
      </c>
    </row>
    <row r="23" spans="1:84" ht="12" customHeight="1">
      <c r="A23" s="282" t="s">
        <v>187</v>
      </c>
      <c r="B23" s="283" t="s">
        <v>564</v>
      </c>
      <c r="C23" s="282" t="s">
        <v>581</v>
      </c>
      <c r="D23" s="280">
        <f t="shared" si="4"/>
        <v>1643</v>
      </c>
      <c r="E23" s="280">
        <f t="shared" si="5"/>
        <v>1117</v>
      </c>
      <c r="F23" s="280">
        <f t="shared" si="6"/>
        <v>7</v>
      </c>
      <c r="G23" s="280">
        <f t="shared" si="7"/>
        <v>0</v>
      </c>
      <c r="H23" s="280">
        <f t="shared" si="8"/>
        <v>234</v>
      </c>
      <c r="I23" s="280">
        <f t="shared" si="9"/>
        <v>166</v>
      </c>
      <c r="J23" s="280">
        <f t="shared" si="10"/>
        <v>36</v>
      </c>
      <c r="K23" s="280">
        <f t="shared" si="11"/>
        <v>2</v>
      </c>
      <c r="L23" s="280">
        <f t="shared" si="12"/>
        <v>0</v>
      </c>
      <c r="M23" s="280">
        <f t="shared" si="13"/>
        <v>60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5</v>
      </c>
      <c r="W23" s="280">
        <f t="shared" si="23"/>
        <v>16</v>
      </c>
      <c r="X23" s="280">
        <f t="shared" si="24"/>
        <v>1225</v>
      </c>
      <c r="Y23" s="280">
        <v>955</v>
      </c>
      <c r="Z23" s="280">
        <v>7</v>
      </c>
      <c r="AA23" s="280">
        <v>0</v>
      </c>
      <c r="AB23" s="280">
        <v>40</v>
      </c>
      <c r="AC23" s="280">
        <v>165</v>
      </c>
      <c r="AD23" s="280">
        <v>0</v>
      </c>
      <c r="AE23" s="280">
        <v>2</v>
      </c>
      <c r="AF23" s="280">
        <v>0</v>
      </c>
      <c r="AG23" s="280">
        <v>51</v>
      </c>
      <c r="AH23" s="285" t="s">
        <v>583</v>
      </c>
      <c r="AI23" s="285" t="s">
        <v>583</v>
      </c>
      <c r="AJ23" s="285" t="s">
        <v>583</v>
      </c>
      <c r="AK23" s="285" t="s">
        <v>583</v>
      </c>
      <c r="AL23" s="285" t="s">
        <v>583</v>
      </c>
      <c r="AM23" s="285" t="s">
        <v>583</v>
      </c>
      <c r="AN23" s="285" t="s">
        <v>583</v>
      </c>
      <c r="AO23" s="285" t="s">
        <v>583</v>
      </c>
      <c r="AP23" s="280">
        <v>5</v>
      </c>
      <c r="AQ23" s="280">
        <v>0</v>
      </c>
      <c r="AR23" s="280">
        <f>'施設資源化量内訳'!D23</f>
        <v>245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193</v>
      </c>
      <c r="AW23" s="280">
        <f>'施設資源化量内訳'!I23</f>
        <v>0</v>
      </c>
      <c r="AX23" s="280">
        <f>'施設資源化量内訳'!J23</f>
        <v>36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16</v>
      </c>
      <c r="BL23" s="280">
        <f t="shared" si="25"/>
        <v>173</v>
      </c>
      <c r="BM23" s="280">
        <v>162</v>
      </c>
      <c r="BN23" s="280">
        <v>0</v>
      </c>
      <c r="BO23" s="280">
        <v>0</v>
      </c>
      <c r="BP23" s="280">
        <v>1</v>
      </c>
      <c r="BQ23" s="280">
        <v>1</v>
      </c>
      <c r="BR23" s="280">
        <v>0</v>
      </c>
      <c r="BS23" s="280">
        <v>0</v>
      </c>
      <c r="BT23" s="280">
        <v>0</v>
      </c>
      <c r="BU23" s="280">
        <v>9</v>
      </c>
      <c r="BV23" s="285" t="s">
        <v>583</v>
      </c>
      <c r="BW23" s="285" t="s">
        <v>583</v>
      </c>
      <c r="BX23" s="285" t="s">
        <v>583</v>
      </c>
      <c r="BY23" s="285" t="s">
        <v>583</v>
      </c>
      <c r="BZ23" s="285" t="s">
        <v>583</v>
      </c>
      <c r="CA23" s="285" t="s">
        <v>583</v>
      </c>
      <c r="CB23" s="285" t="s">
        <v>583</v>
      </c>
      <c r="CC23" s="285" t="s">
        <v>583</v>
      </c>
      <c r="CD23" s="284">
        <v>0</v>
      </c>
      <c r="CE23" s="280">
        <v>0</v>
      </c>
      <c r="CF23" s="280" t="s">
        <v>584</v>
      </c>
    </row>
    <row r="24" spans="1:84" ht="12" customHeight="1">
      <c r="A24" s="282" t="s">
        <v>187</v>
      </c>
      <c r="B24" s="283" t="s">
        <v>565</v>
      </c>
      <c r="C24" s="282" t="s">
        <v>582</v>
      </c>
      <c r="D24" s="280">
        <f t="shared" si="4"/>
        <v>863</v>
      </c>
      <c r="E24" s="280">
        <f t="shared" si="5"/>
        <v>597</v>
      </c>
      <c r="F24" s="280">
        <f t="shared" si="6"/>
        <v>1</v>
      </c>
      <c r="G24" s="280">
        <f t="shared" si="7"/>
        <v>0</v>
      </c>
      <c r="H24" s="280">
        <f t="shared" si="8"/>
        <v>44</v>
      </c>
      <c r="I24" s="280">
        <f t="shared" si="9"/>
        <v>121</v>
      </c>
      <c r="J24" s="280">
        <f t="shared" si="10"/>
        <v>26</v>
      </c>
      <c r="K24" s="280">
        <f t="shared" si="11"/>
        <v>0</v>
      </c>
      <c r="L24" s="280">
        <f t="shared" si="12"/>
        <v>39</v>
      </c>
      <c r="M24" s="280">
        <f t="shared" si="13"/>
        <v>28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7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583</v>
      </c>
      <c r="AI24" s="285" t="s">
        <v>583</v>
      </c>
      <c r="AJ24" s="285" t="s">
        <v>583</v>
      </c>
      <c r="AK24" s="285" t="s">
        <v>583</v>
      </c>
      <c r="AL24" s="285" t="s">
        <v>583</v>
      </c>
      <c r="AM24" s="285" t="s">
        <v>583</v>
      </c>
      <c r="AN24" s="285" t="s">
        <v>583</v>
      </c>
      <c r="AO24" s="285" t="s">
        <v>583</v>
      </c>
      <c r="AP24" s="280">
        <v>0</v>
      </c>
      <c r="AQ24" s="280">
        <v>0</v>
      </c>
      <c r="AR24" s="280">
        <f>'施設資源化量内訳'!D24</f>
        <v>863</v>
      </c>
      <c r="AS24" s="280">
        <f>'施設資源化量内訳'!E24</f>
        <v>597</v>
      </c>
      <c r="AT24" s="280">
        <f>'施設資源化量内訳'!F24</f>
        <v>1</v>
      </c>
      <c r="AU24" s="280">
        <f>'施設資源化量内訳'!G24</f>
        <v>0</v>
      </c>
      <c r="AV24" s="280">
        <f>'施設資源化量内訳'!H24</f>
        <v>44</v>
      </c>
      <c r="AW24" s="280">
        <f>'施設資源化量内訳'!I24</f>
        <v>121</v>
      </c>
      <c r="AX24" s="280">
        <f>'施設資源化量内訳'!J24</f>
        <v>26</v>
      </c>
      <c r="AY24" s="280">
        <f>'施設資源化量内訳'!K24</f>
        <v>0</v>
      </c>
      <c r="AZ24" s="280">
        <f>'施設資源化量内訳'!L24</f>
        <v>39</v>
      </c>
      <c r="BA24" s="280">
        <f>'施設資源化量内訳'!M24</f>
        <v>28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7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583</v>
      </c>
      <c r="BW24" s="285" t="s">
        <v>583</v>
      </c>
      <c r="BX24" s="285" t="s">
        <v>583</v>
      </c>
      <c r="BY24" s="285" t="s">
        <v>583</v>
      </c>
      <c r="BZ24" s="285" t="s">
        <v>583</v>
      </c>
      <c r="CA24" s="285" t="s">
        <v>583</v>
      </c>
      <c r="CB24" s="285" t="s">
        <v>583</v>
      </c>
      <c r="CC24" s="285" t="s">
        <v>583</v>
      </c>
      <c r="CD24" s="284">
        <v>0</v>
      </c>
      <c r="CE24" s="280">
        <v>0</v>
      </c>
      <c r="CF24" s="280" t="s">
        <v>584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585</v>
      </c>
      <c r="B7" s="278" t="s">
        <v>586</v>
      </c>
      <c r="C7" s="279" t="s">
        <v>587</v>
      </c>
      <c r="D7" s="280">
        <f aca="true" t="shared" si="0" ref="D7:AI7">SUM(D8:D24)</f>
        <v>51119</v>
      </c>
      <c r="E7" s="280">
        <f t="shared" si="0"/>
        <v>22254</v>
      </c>
      <c r="F7" s="280">
        <f t="shared" si="0"/>
        <v>116</v>
      </c>
      <c r="G7" s="280">
        <f t="shared" si="0"/>
        <v>723</v>
      </c>
      <c r="H7" s="280">
        <f t="shared" si="0"/>
        <v>6827</v>
      </c>
      <c r="I7" s="280">
        <f t="shared" si="0"/>
        <v>4477</v>
      </c>
      <c r="J7" s="280">
        <f t="shared" si="0"/>
        <v>1851</v>
      </c>
      <c r="K7" s="280">
        <f t="shared" si="0"/>
        <v>53</v>
      </c>
      <c r="L7" s="280">
        <f t="shared" si="0"/>
        <v>5073</v>
      </c>
      <c r="M7" s="280">
        <f t="shared" si="0"/>
        <v>1547</v>
      </c>
      <c r="N7" s="280">
        <f t="shared" si="0"/>
        <v>0</v>
      </c>
      <c r="O7" s="280">
        <f t="shared" si="0"/>
        <v>0</v>
      </c>
      <c r="P7" s="280">
        <f t="shared" si="0"/>
        <v>3089</v>
      </c>
      <c r="Q7" s="280">
        <f t="shared" si="0"/>
        <v>1577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3357</v>
      </c>
      <c r="V7" s="280">
        <f t="shared" si="0"/>
        <v>16</v>
      </c>
      <c r="W7" s="280">
        <f t="shared" si="0"/>
        <v>159</v>
      </c>
      <c r="X7" s="280">
        <f t="shared" si="0"/>
        <v>7406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960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SUM(AJ8:AJ24)</f>
        <v>3089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3357</v>
      </c>
      <c r="AP7" s="280">
        <f t="shared" si="1"/>
        <v>0</v>
      </c>
      <c r="AQ7" s="280">
        <f t="shared" si="1"/>
        <v>0</v>
      </c>
      <c r="AR7" s="280">
        <f t="shared" si="1"/>
        <v>1973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1911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62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SUM(CV8:CV24)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1581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SUM(EB8:EB24)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1577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4</v>
      </c>
      <c r="EM7" s="280">
        <f t="shared" si="4"/>
        <v>0</v>
      </c>
      <c r="EN7" s="280">
        <f t="shared" si="4"/>
        <v>40159</v>
      </c>
      <c r="EO7" s="280">
        <f t="shared" si="4"/>
        <v>22254</v>
      </c>
      <c r="EP7" s="280">
        <f t="shared" si="4"/>
        <v>116</v>
      </c>
      <c r="EQ7" s="280">
        <f t="shared" si="4"/>
        <v>723</v>
      </c>
      <c r="ER7" s="280">
        <f t="shared" si="4"/>
        <v>3956</v>
      </c>
      <c r="ES7" s="280">
        <f t="shared" si="4"/>
        <v>4477</v>
      </c>
      <c r="ET7" s="280">
        <f t="shared" si="4"/>
        <v>1851</v>
      </c>
      <c r="EU7" s="280">
        <f t="shared" si="4"/>
        <v>53</v>
      </c>
      <c r="EV7" s="280">
        <f t="shared" si="4"/>
        <v>5073</v>
      </c>
      <c r="EW7" s="280">
        <f t="shared" si="4"/>
        <v>1547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12</v>
      </c>
      <c r="FG7" s="280">
        <f t="shared" si="4"/>
        <v>97</v>
      </c>
    </row>
    <row r="8" spans="1:163" ht="12" customHeight="1">
      <c r="A8" s="282" t="s">
        <v>187</v>
      </c>
      <c r="B8" s="283" t="s">
        <v>549</v>
      </c>
      <c r="C8" s="282" t="s">
        <v>566</v>
      </c>
      <c r="D8" s="280">
        <f aca="true" t="shared" si="5" ref="D8:W8">SUM(X8,AR8,BL8,CF8,CZ8,DT8,EN8)</f>
        <v>34106</v>
      </c>
      <c r="E8" s="280">
        <f t="shared" si="5"/>
        <v>19614</v>
      </c>
      <c r="F8" s="280">
        <f t="shared" si="5"/>
        <v>89</v>
      </c>
      <c r="G8" s="280">
        <f t="shared" si="5"/>
        <v>453</v>
      </c>
      <c r="H8" s="280">
        <f t="shared" si="5"/>
        <v>3575</v>
      </c>
      <c r="I8" s="280">
        <f t="shared" si="5"/>
        <v>1535</v>
      </c>
      <c r="J8" s="280">
        <f t="shared" si="5"/>
        <v>915</v>
      </c>
      <c r="K8" s="280">
        <f t="shared" si="5"/>
        <v>0</v>
      </c>
      <c r="L8" s="280">
        <f t="shared" si="5"/>
        <v>4563</v>
      </c>
      <c r="M8" s="280">
        <f t="shared" si="5"/>
        <v>1078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2262</v>
      </c>
      <c r="V8" s="280">
        <f t="shared" si="5"/>
        <v>0</v>
      </c>
      <c r="W8" s="280">
        <f t="shared" si="5"/>
        <v>22</v>
      </c>
      <c r="X8" s="280">
        <f>SUM(Y8:AQ8)</f>
        <v>2476</v>
      </c>
      <c r="Y8" s="280">
        <v>0</v>
      </c>
      <c r="Z8" s="280">
        <v>0</v>
      </c>
      <c r="AA8" s="280">
        <v>0</v>
      </c>
      <c r="AB8" s="280">
        <v>214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583</v>
      </c>
      <c r="AL8" s="285" t="s">
        <v>583</v>
      </c>
      <c r="AM8" s="280">
        <v>0</v>
      </c>
      <c r="AN8" s="286" t="s">
        <v>583</v>
      </c>
      <c r="AO8" s="280">
        <v>2262</v>
      </c>
      <c r="AP8" s="285" t="s">
        <v>583</v>
      </c>
      <c r="AQ8" s="280">
        <v>0</v>
      </c>
      <c r="AR8" s="280">
        <f>SUM(AS8:BK8)</f>
        <v>1150</v>
      </c>
      <c r="AS8" s="280">
        <v>0</v>
      </c>
      <c r="AT8" s="280">
        <v>0</v>
      </c>
      <c r="AU8" s="280">
        <v>0</v>
      </c>
      <c r="AV8" s="280">
        <v>1150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583</v>
      </c>
      <c r="BE8" s="285" t="s">
        <v>583</v>
      </c>
      <c r="BF8" s="285" t="s">
        <v>583</v>
      </c>
      <c r="BG8" s="285" t="s">
        <v>583</v>
      </c>
      <c r="BH8" s="285" t="s">
        <v>583</v>
      </c>
      <c r="BI8" s="285" t="s">
        <v>583</v>
      </c>
      <c r="BJ8" s="285" t="s">
        <v>583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583</v>
      </c>
      <c r="BY8" s="285" t="s">
        <v>583</v>
      </c>
      <c r="BZ8" s="285" t="s">
        <v>583</v>
      </c>
      <c r="CA8" s="285" t="s">
        <v>583</v>
      </c>
      <c r="CB8" s="285" t="s">
        <v>583</v>
      </c>
      <c r="CC8" s="285" t="s">
        <v>583</v>
      </c>
      <c r="CD8" s="285" t="s">
        <v>583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583</v>
      </c>
      <c r="CS8" s="285" t="s">
        <v>583</v>
      </c>
      <c r="CT8" s="285" t="s">
        <v>583</v>
      </c>
      <c r="CU8" s="285" t="s">
        <v>583</v>
      </c>
      <c r="CV8" s="285" t="s">
        <v>583</v>
      </c>
      <c r="CW8" s="285" t="s">
        <v>583</v>
      </c>
      <c r="CX8" s="285" t="s">
        <v>583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583</v>
      </c>
      <c r="DM8" s="285" t="s">
        <v>583</v>
      </c>
      <c r="DN8" s="280">
        <v>0</v>
      </c>
      <c r="DO8" s="285" t="s">
        <v>583</v>
      </c>
      <c r="DP8" s="285" t="s">
        <v>583</v>
      </c>
      <c r="DQ8" s="285" t="s">
        <v>583</v>
      </c>
      <c r="DR8" s="285" t="s">
        <v>583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583</v>
      </c>
      <c r="EG8" s="280">
        <v>0</v>
      </c>
      <c r="EH8" s="280">
        <v>0</v>
      </c>
      <c r="EI8" s="285" t="s">
        <v>583</v>
      </c>
      <c r="EJ8" s="285" t="s">
        <v>583</v>
      </c>
      <c r="EK8" s="285" t="s">
        <v>583</v>
      </c>
      <c r="EL8" s="280">
        <v>0</v>
      </c>
      <c r="EM8" s="280">
        <v>0</v>
      </c>
      <c r="EN8" s="280">
        <f>SUM(EO8:FG8)</f>
        <v>30480</v>
      </c>
      <c r="EO8" s="280">
        <v>19614</v>
      </c>
      <c r="EP8" s="280">
        <v>89</v>
      </c>
      <c r="EQ8" s="280">
        <v>453</v>
      </c>
      <c r="ER8" s="280">
        <v>2211</v>
      </c>
      <c r="ES8" s="280">
        <v>1535</v>
      </c>
      <c r="ET8" s="280">
        <v>915</v>
      </c>
      <c r="EU8" s="280">
        <v>0</v>
      </c>
      <c r="EV8" s="280">
        <v>4563</v>
      </c>
      <c r="EW8" s="280">
        <v>1078</v>
      </c>
      <c r="EX8" s="280">
        <v>0</v>
      </c>
      <c r="EY8" s="284">
        <v>0</v>
      </c>
      <c r="EZ8" s="285" t="s">
        <v>583</v>
      </c>
      <c r="FA8" s="285" t="s">
        <v>583</v>
      </c>
      <c r="FB8" s="286" t="s">
        <v>583</v>
      </c>
      <c r="FC8" s="280">
        <v>0</v>
      </c>
      <c r="FD8" s="280">
        <v>0</v>
      </c>
      <c r="FE8" s="280">
        <v>0</v>
      </c>
      <c r="FF8" s="280">
        <v>0</v>
      </c>
      <c r="FG8" s="280">
        <v>22</v>
      </c>
    </row>
    <row r="9" spans="1:163" ht="12" customHeight="1">
      <c r="A9" s="282" t="s">
        <v>187</v>
      </c>
      <c r="B9" s="283" t="s">
        <v>550</v>
      </c>
      <c r="C9" s="282" t="s">
        <v>567</v>
      </c>
      <c r="D9" s="280">
        <f aca="true" t="shared" si="6" ref="D9:D24">SUM(X9,AR9,BL9,CF9,CZ9,DT9,EN9)</f>
        <v>2113</v>
      </c>
      <c r="E9" s="280">
        <f aca="true" t="shared" si="7" ref="E9:E24">SUM(Y9,AS9,BM9,CG9,DA9,DU9,EO9)</f>
        <v>0</v>
      </c>
      <c r="F9" s="280">
        <f aca="true" t="shared" si="8" ref="F9:F24">SUM(Z9,AT9,BN9,CH9,DB9,DV9,EP9)</f>
        <v>14</v>
      </c>
      <c r="G9" s="280">
        <f aca="true" t="shared" si="9" ref="G9:G24">SUM(AA9,AU9,BO9,CI9,DC9,DW9,EQ9)</f>
        <v>0</v>
      </c>
      <c r="H9" s="280">
        <f aca="true" t="shared" si="10" ref="H9:H24">SUM(AB9,AV9,BP9,CJ9,DD9,DX9,ER9)</f>
        <v>747</v>
      </c>
      <c r="I9" s="280">
        <f aca="true" t="shared" si="11" ref="I9:I24">SUM(AC9,AW9,BQ9,CK9,DE9,DY9,ES9)</f>
        <v>696</v>
      </c>
      <c r="J9" s="280">
        <f aca="true" t="shared" si="12" ref="J9:J24">SUM(AD9,AX9,BR9,CL9,DF9,DZ9,ET9)</f>
        <v>278</v>
      </c>
      <c r="K9" s="280">
        <f aca="true" t="shared" si="13" ref="K9:K24">SUM(AE9,AY9,BS9,CM9,DG9,EA9,EU9)</f>
        <v>0</v>
      </c>
      <c r="L9" s="280">
        <f aca="true" t="shared" si="14" ref="L9:L24">SUM(AF9,AZ9,BT9,CN9,DH9,EB9,EV9)</f>
        <v>0</v>
      </c>
      <c r="M9" s="280">
        <f aca="true" t="shared" si="15" ref="M9:M24">SUM(AG9,BA9,BU9,CO9,DI9,EC9,EW9)</f>
        <v>308</v>
      </c>
      <c r="N9" s="280">
        <f aca="true" t="shared" si="16" ref="N9:N24">SUM(AH9,BB9,BV9,CP9,DJ9,ED9,EX9)</f>
        <v>0</v>
      </c>
      <c r="O9" s="280">
        <f aca="true" t="shared" si="17" ref="O9:O24">SUM(AI9,BC9,BW9,CQ9,DK9,EE9,EY9)</f>
        <v>0</v>
      </c>
      <c r="P9" s="280">
        <f aca="true" t="shared" si="18" ref="P9:P24">SUM(AJ9,BD9,BX9,CR9,DL9,EF9,EZ9)</f>
        <v>0</v>
      </c>
      <c r="Q9" s="280">
        <f aca="true" t="shared" si="19" ref="Q9:Q24">SUM(AK9,BE9,BY9,CS9,DM9,EG9,FA9)</f>
        <v>0</v>
      </c>
      <c r="R9" s="280">
        <f aca="true" t="shared" si="20" ref="R9:R24">SUM(AL9,BF9,BZ9,CT9,DN9,EH9,FB9)</f>
        <v>0</v>
      </c>
      <c r="S9" s="280">
        <f aca="true" t="shared" si="21" ref="S9:S24">SUM(AM9,BG9,CA9,CU9,DO9,EI9,FC9)</f>
        <v>0</v>
      </c>
      <c r="T9" s="280">
        <f aca="true" t="shared" si="22" ref="T9:T24">SUM(AN9,BH9,CB9,CV9,DP9,EJ9,FD9)</f>
        <v>0</v>
      </c>
      <c r="U9" s="280">
        <f aca="true" t="shared" si="23" ref="U9:U24">SUM(AO9,BI9,CC9,CW9,DQ9,EK9,FE9)</f>
        <v>0</v>
      </c>
      <c r="V9" s="280">
        <f aca="true" t="shared" si="24" ref="V9:V24">SUM(AP9,BJ9,CD9,CX9,DR9,EL9,FF9)</f>
        <v>0</v>
      </c>
      <c r="W9" s="280">
        <f aca="true" t="shared" si="25" ref="W9:W24">SUM(AQ9,BK9,CE9,CY9,DS9,EM9,FG9)</f>
        <v>70</v>
      </c>
      <c r="X9" s="280">
        <f aca="true" t="shared" si="26" ref="X9:X24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583</v>
      </c>
      <c r="AL9" s="285" t="s">
        <v>583</v>
      </c>
      <c r="AM9" s="280">
        <v>0</v>
      </c>
      <c r="AN9" s="286" t="s">
        <v>583</v>
      </c>
      <c r="AO9" s="280">
        <v>0</v>
      </c>
      <c r="AP9" s="285" t="s">
        <v>583</v>
      </c>
      <c r="AQ9" s="280">
        <v>0</v>
      </c>
      <c r="AR9" s="280">
        <f aca="true" t="shared" si="27" ref="AR9:AR24">SUM(AS9:BK9)</f>
        <v>458</v>
      </c>
      <c r="AS9" s="280">
        <v>0</v>
      </c>
      <c r="AT9" s="280">
        <v>0</v>
      </c>
      <c r="AU9" s="280">
        <v>0</v>
      </c>
      <c r="AV9" s="280">
        <v>412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583</v>
      </c>
      <c r="BE9" s="285" t="s">
        <v>583</v>
      </c>
      <c r="BF9" s="285" t="s">
        <v>583</v>
      </c>
      <c r="BG9" s="285" t="s">
        <v>583</v>
      </c>
      <c r="BH9" s="285" t="s">
        <v>583</v>
      </c>
      <c r="BI9" s="285" t="s">
        <v>583</v>
      </c>
      <c r="BJ9" s="285" t="s">
        <v>583</v>
      </c>
      <c r="BK9" s="280">
        <v>46</v>
      </c>
      <c r="BL9" s="280">
        <f aca="true" t="shared" si="28" ref="BL9:BL24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583</v>
      </c>
      <c r="BY9" s="285" t="s">
        <v>583</v>
      </c>
      <c r="BZ9" s="285" t="s">
        <v>583</v>
      </c>
      <c r="CA9" s="285" t="s">
        <v>583</v>
      </c>
      <c r="CB9" s="285" t="s">
        <v>583</v>
      </c>
      <c r="CC9" s="285" t="s">
        <v>583</v>
      </c>
      <c r="CD9" s="285" t="s">
        <v>583</v>
      </c>
      <c r="CE9" s="280">
        <v>0</v>
      </c>
      <c r="CF9" s="280">
        <f aca="true" t="shared" si="29" ref="CF9:CF24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583</v>
      </c>
      <c r="CS9" s="285" t="s">
        <v>583</v>
      </c>
      <c r="CT9" s="285" t="s">
        <v>583</v>
      </c>
      <c r="CU9" s="285" t="s">
        <v>583</v>
      </c>
      <c r="CV9" s="285" t="s">
        <v>583</v>
      </c>
      <c r="CW9" s="285" t="s">
        <v>583</v>
      </c>
      <c r="CX9" s="285" t="s">
        <v>583</v>
      </c>
      <c r="CY9" s="280">
        <v>0</v>
      </c>
      <c r="CZ9" s="280">
        <f aca="true" t="shared" si="30" ref="CZ9:CZ24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583</v>
      </c>
      <c r="DM9" s="285" t="s">
        <v>583</v>
      </c>
      <c r="DN9" s="280">
        <v>0</v>
      </c>
      <c r="DO9" s="285" t="s">
        <v>583</v>
      </c>
      <c r="DP9" s="285" t="s">
        <v>583</v>
      </c>
      <c r="DQ9" s="285" t="s">
        <v>583</v>
      </c>
      <c r="DR9" s="285" t="s">
        <v>583</v>
      </c>
      <c r="DS9" s="280">
        <v>0</v>
      </c>
      <c r="DT9" s="280">
        <f aca="true" t="shared" si="31" ref="DT9:DT24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583</v>
      </c>
      <c r="EG9" s="280">
        <v>0</v>
      </c>
      <c r="EH9" s="280">
        <v>0</v>
      </c>
      <c r="EI9" s="285" t="s">
        <v>583</v>
      </c>
      <c r="EJ9" s="285" t="s">
        <v>583</v>
      </c>
      <c r="EK9" s="285" t="s">
        <v>583</v>
      </c>
      <c r="EL9" s="280">
        <v>0</v>
      </c>
      <c r="EM9" s="280">
        <v>0</v>
      </c>
      <c r="EN9" s="280">
        <f aca="true" t="shared" si="32" ref="EN9:EN24">SUM(EO9:FG9)</f>
        <v>1655</v>
      </c>
      <c r="EO9" s="280">
        <v>0</v>
      </c>
      <c r="EP9" s="280">
        <v>14</v>
      </c>
      <c r="EQ9" s="280">
        <v>0</v>
      </c>
      <c r="ER9" s="280">
        <v>335</v>
      </c>
      <c r="ES9" s="280">
        <v>696</v>
      </c>
      <c r="ET9" s="280">
        <v>278</v>
      </c>
      <c r="EU9" s="280">
        <v>0</v>
      </c>
      <c r="EV9" s="280">
        <v>0</v>
      </c>
      <c r="EW9" s="280">
        <v>308</v>
      </c>
      <c r="EX9" s="280">
        <v>0</v>
      </c>
      <c r="EY9" s="284">
        <v>0</v>
      </c>
      <c r="EZ9" s="285" t="s">
        <v>583</v>
      </c>
      <c r="FA9" s="285" t="s">
        <v>583</v>
      </c>
      <c r="FB9" s="286" t="s">
        <v>583</v>
      </c>
      <c r="FC9" s="280">
        <v>0</v>
      </c>
      <c r="FD9" s="280">
        <v>0</v>
      </c>
      <c r="FE9" s="280">
        <v>0</v>
      </c>
      <c r="FF9" s="280">
        <v>0</v>
      </c>
      <c r="FG9" s="280">
        <v>24</v>
      </c>
    </row>
    <row r="10" spans="1:163" ht="12" customHeight="1">
      <c r="A10" s="282" t="s">
        <v>187</v>
      </c>
      <c r="B10" s="283" t="s">
        <v>551</v>
      </c>
      <c r="C10" s="282" t="s">
        <v>568</v>
      </c>
      <c r="D10" s="280">
        <f t="shared" si="6"/>
        <v>1135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368</v>
      </c>
      <c r="I10" s="280">
        <f t="shared" si="11"/>
        <v>441</v>
      </c>
      <c r="J10" s="280">
        <f t="shared" si="12"/>
        <v>115</v>
      </c>
      <c r="K10" s="280">
        <f t="shared" si="13"/>
        <v>0</v>
      </c>
      <c r="L10" s="280">
        <f t="shared" si="14"/>
        <v>193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18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583</v>
      </c>
      <c r="AL10" s="285" t="s">
        <v>583</v>
      </c>
      <c r="AM10" s="280">
        <v>0</v>
      </c>
      <c r="AN10" s="286" t="s">
        <v>583</v>
      </c>
      <c r="AO10" s="280">
        <v>0</v>
      </c>
      <c r="AP10" s="285" t="s">
        <v>583</v>
      </c>
      <c r="AQ10" s="280">
        <v>0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583</v>
      </c>
      <c r="BE10" s="285" t="s">
        <v>583</v>
      </c>
      <c r="BF10" s="285" t="s">
        <v>583</v>
      </c>
      <c r="BG10" s="285" t="s">
        <v>583</v>
      </c>
      <c r="BH10" s="285" t="s">
        <v>583</v>
      </c>
      <c r="BI10" s="285" t="s">
        <v>583</v>
      </c>
      <c r="BJ10" s="285" t="s">
        <v>583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583</v>
      </c>
      <c r="BY10" s="285" t="s">
        <v>583</v>
      </c>
      <c r="BZ10" s="285" t="s">
        <v>583</v>
      </c>
      <c r="CA10" s="285" t="s">
        <v>583</v>
      </c>
      <c r="CB10" s="285" t="s">
        <v>583</v>
      </c>
      <c r="CC10" s="285" t="s">
        <v>583</v>
      </c>
      <c r="CD10" s="285" t="s">
        <v>583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583</v>
      </c>
      <c r="CS10" s="285" t="s">
        <v>583</v>
      </c>
      <c r="CT10" s="285" t="s">
        <v>583</v>
      </c>
      <c r="CU10" s="285" t="s">
        <v>583</v>
      </c>
      <c r="CV10" s="285" t="s">
        <v>583</v>
      </c>
      <c r="CW10" s="285" t="s">
        <v>583</v>
      </c>
      <c r="CX10" s="285" t="s">
        <v>583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583</v>
      </c>
      <c r="DM10" s="285" t="s">
        <v>583</v>
      </c>
      <c r="DN10" s="280">
        <v>0</v>
      </c>
      <c r="DO10" s="285" t="s">
        <v>583</v>
      </c>
      <c r="DP10" s="285" t="s">
        <v>583</v>
      </c>
      <c r="DQ10" s="285" t="s">
        <v>583</v>
      </c>
      <c r="DR10" s="285" t="s">
        <v>583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583</v>
      </c>
      <c r="EG10" s="280">
        <v>0</v>
      </c>
      <c r="EH10" s="280">
        <v>0</v>
      </c>
      <c r="EI10" s="285" t="s">
        <v>583</v>
      </c>
      <c r="EJ10" s="285" t="s">
        <v>583</v>
      </c>
      <c r="EK10" s="285" t="s">
        <v>583</v>
      </c>
      <c r="EL10" s="280">
        <v>0</v>
      </c>
      <c r="EM10" s="280">
        <v>0</v>
      </c>
      <c r="EN10" s="280">
        <f t="shared" si="32"/>
        <v>1135</v>
      </c>
      <c r="EO10" s="280">
        <v>0</v>
      </c>
      <c r="EP10" s="280">
        <v>0</v>
      </c>
      <c r="EQ10" s="280">
        <v>0</v>
      </c>
      <c r="ER10" s="280">
        <v>368</v>
      </c>
      <c r="ES10" s="280">
        <v>441</v>
      </c>
      <c r="ET10" s="280">
        <v>115</v>
      </c>
      <c r="EU10" s="280">
        <v>0</v>
      </c>
      <c r="EV10" s="280">
        <v>193</v>
      </c>
      <c r="EW10" s="280">
        <v>0</v>
      </c>
      <c r="EX10" s="280">
        <v>0</v>
      </c>
      <c r="EY10" s="284">
        <v>0</v>
      </c>
      <c r="EZ10" s="285" t="s">
        <v>583</v>
      </c>
      <c r="FA10" s="285" t="s">
        <v>583</v>
      </c>
      <c r="FB10" s="286" t="s">
        <v>583</v>
      </c>
      <c r="FC10" s="280">
        <v>0</v>
      </c>
      <c r="FD10" s="280">
        <v>0</v>
      </c>
      <c r="FE10" s="280">
        <v>0</v>
      </c>
      <c r="FF10" s="280">
        <v>0</v>
      </c>
      <c r="FG10" s="280">
        <v>18</v>
      </c>
    </row>
    <row r="11" spans="1:163" ht="12" customHeight="1">
      <c r="A11" s="282" t="s">
        <v>187</v>
      </c>
      <c r="B11" s="283" t="s">
        <v>552</v>
      </c>
      <c r="C11" s="282" t="s">
        <v>569</v>
      </c>
      <c r="D11" s="280">
        <f t="shared" si="6"/>
        <v>2350</v>
      </c>
      <c r="E11" s="280">
        <f t="shared" si="7"/>
        <v>1493</v>
      </c>
      <c r="F11" s="280">
        <f t="shared" si="8"/>
        <v>9</v>
      </c>
      <c r="G11" s="280">
        <f t="shared" si="9"/>
        <v>0</v>
      </c>
      <c r="H11" s="280">
        <f t="shared" si="10"/>
        <v>253</v>
      </c>
      <c r="I11" s="280">
        <f t="shared" si="11"/>
        <v>244</v>
      </c>
      <c r="J11" s="280">
        <f t="shared" si="12"/>
        <v>69</v>
      </c>
      <c r="K11" s="280">
        <f t="shared" si="13"/>
        <v>0</v>
      </c>
      <c r="L11" s="280">
        <f t="shared" si="14"/>
        <v>149</v>
      </c>
      <c r="M11" s="280">
        <f t="shared" si="15"/>
        <v>109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12</v>
      </c>
      <c r="W11" s="280">
        <f t="shared" si="25"/>
        <v>12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583</v>
      </c>
      <c r="AL11" s="285" t="s">
        <v>583</v>
      </c>
      <c r="AM11" s="280">
        <v>0</v>
      </c>
      <c r="AN11" s="286" t="s">
        <v>583</v>
      </c>
      <c r="AO11" s="280">
        <v>0</v>
      </c>
      <c r="AP11" s="285" t="s">
        <v>583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583</v>
      </c>
      <c r="BE11" s="285" t="s">
        <v>583</v>
      </c>
      <c r="BF11" s="285" t="s">
        <v>583</v>
      </c>
      <c r="BG11" s="285" t="s">
        <v>583</v>
      </c>
      <c r="BH11" s="285" t="s">
        <v>583</v>
      </c>
      <c r="BI11" s="285" t="s">
        <v>583</v>
      </c>
      <c r="BJ11" s="285" t="s">
        <v>583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583</v>
      </c>
      <c r="BY11" s="285" t="s">
        <v>583</v>
      </c>
      <c r="BZ11" s="285" t="s">
        <v>583</v>
      </c>
      <c r="CA11" s="285" t="s">
        <v>583</v>
      </c>
      <c r="CB11" s="285" t="s">
        <v>583</v>
      </c>
      <c r="CC11" s="285" t="s">
        <v>583</v>
      </c>
      <c r="CD11" s="285" t="s">
        <v>583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583</v>
      </c>
      <c r="CS11" s="285" t="s">
        <v>583</v>
      </c>
      <c r="CT11" s="285" t="s">
        <v>583</v>
      </c>
      <c r="CU11" s="285" t="s">
        <v>583</v>
      </c>
      <c r="CV11" s="285" t="s">
        <v>583</v>
      </c>
      <c r="CW11" s="285" t="s">
        <v>583</v>
      </c>
      <c r="CX11" s="285" t="s">
        <v>583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583</v>
      </c>
      <c r="DM11" s="285" t="s">
        <v>583</v>
      </c>
      <c r="DN11" s="280">
        <v>0</v>
      </c>
      <c r="DO11" s="285" t="s">
        <v>583</v>
      </c>
      <c r="DP11" s="285" t="s">
        <v>583</v>
      </c>
      <c r="DQ11" s="285" t="s">
        <v>583</v>
      </c>
      <c r="DR11" s="285" t="s">
        <v>583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583</v>
      </c>
      <c r="EG11" s="280">
        <v>0</v>
      </c>
      <c r="EH11" s="280">
        <v>0</v>
      </c>
      <c r="EI11" s="285" t="s">
        <v>583</v>
      </c>
      <c r="EJ11" s="285" t="s">
        <v>583</v>
      </c>
      <c r="EK11" s="285" t="s">
        <v>583</v>
      </c>
      <c r="EL11" s="280">
        <v>0</v>
      </c>
      <c r="EM11" s="280">
        <v>0</v>
      </c>
      <c r="EN11" s="280">
        <f t="shared" si="32"/>
        <v>2350</v>
      </c>
      <c r="EO11" s="280">
        <v>1493</v>
      </c>
      <c r="EP11" s="280">
        <v>9</v>
      </c>
      <c r="EQ11" s="280">
        <v>0</v>
      </c>
      <c r="ER11" s="280">
        <v>253</v>
      </c>
      <c r="ES11" s="280">
        <v>244</v>
      </c>
      <c r="ET11" s="280">
        <v>69</v>
      </c>
      <c r="EU11" s="280">
        <v>0</v>
      </c>
      <c r="EV11" s="280">
        <v>149</v>
      </c>
      <c r="EW11" s="280">
        <v>109</v>
      </c>
      <c r="EX11" s="280">
        <v>0</v>
      </c>
      <c r="EY11" s="284">
        <v>0</v>
      </c>
      <c r="EZ11" s="285" t="s">
        <v>583</v>
      </c>
      <c r="FA11" s="285" t="s">
        <v>583</v>
      </c>
      <c r="FB11" s="286" t="s">
        <v>583</v>
      </c>
      <c r="FC11" s="280">
        <v>0</v>
      </c>
      <c r="FD11" s="280">
        <v>0</v>
      </c>
      <c r="FE11" s="280">
        <v>0</v>
      </c>
      <c r="FF11" s="280">
        <v>12</v>
      </c>
      <c r="FG11" s="280">
        <v>12</v>
      </c>
    </row>
    <row r="12" spans="1:163" ht="12" customHeight="1">
      <c r="A12" s="282" t="s">
        <v>187</v>
      </c>
      <c r="B12" s="283" t="s">
        <v>553</v>
      </c>
      <c r="C12" s="282" t="s">
        <v>570</v>
      </c>
      <c r="D12" s="280">
        <f t="shared" si="6"/>
        <v>1204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0</v>
      </c>
      <c r="I12" s="280">
        <f t="shared" si="11"/>
        <v>0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1204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583</v>
      </c>
      <c r="AL12" s="285" t="s">
        <v>583</v>
      </c>
      <c r="AM12" s="280">
        <v>0</v>
      </c>
      <c r="AN12" s="286" t="s">
        <v>583</v>
      </c>
      <c r="AO12" s="280">
        <v>0</v>
      </c>
      <c r="AP12" s="285" t="s">
        <v>583</v>
      </c>
      <c r="AQ12" s="280">
        <v>0</v>
      </c>
      <c r="AR12" s="280">
        <f t="shared" si="27"/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583</v>
      </c>
      <c r="BE12" s="285" t="s">
        <v>583</v>
      </c>
      <c r="BF12" s="285" t="s">
        <v>583</v>
      </c>
      <c r="BG12" s="285" t="s">
        <v>583</v>
      </c>
      <c r="BH12" s="285" t="s">
        <v>583</v>
      </c>
      <c r="BI12" s="285" t="s">
        <v>583</v>
      </c>
      <c r="BJ12" s="285" t="s">
        <v>583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583</v>
      </c>
      <c r="BY12" s="285" t="s">
        <v>583</v>
      </c>
      <c r="BZ12" s="285" t="s">
        <v>583</v>
      </c>
      <c r="CA12" s="285" t="s">
        <v>583</v>
      </c>
      <c r="CB12" s="285" t="s">
        <v>583</v>
      </c>
      <c r="CC12" s="285" t="s">
        <v>583</v>
      </c>
      <c r="CD12" s="285" t="s">
        <v>583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583</v>
      </c>
      <c r="CS12" s="285" t="s">
        <v>583</v>
      </c>
      <c r="CT12" s="285" t="s">
        <v>583</v>
      </c>
      <c r="CU12" s="285" t="s">
        <v>583</v>
      </c>
      <c r="CV12" s="285" t="s">
        <v>583</v>
      </c>
      <c r="CW12" s="285" t="s">
        <v>583</v>
      </c>
      <c r="CX12" s="285" t="s">
        <v>583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583</v>
      </c>
      <c r="DM12" s="285" t="s">
        <v>583</v>
      </c>
      <c r="DN12" s="280">
        <v>0</v>
      </c>
      <c r="DO12" s="285" t="s">
        <v>583</v>
      </c>
      <c r="DP12" s="285" t="s">
        <v>583</v>
      </c>
      <c r="DQ12" s="285" t="s">
        <v>583</v>
      </c>
      <c r="DR12" s="285" t="s">
        <v>583</v>
      </c>
      <c r="DS12" s="280">
        <v>0</v>
      </c>
      <c r="DT12" s="280">
        <f t="shared" si="31"/>
        <v>1204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583</v>
      </c>
      <c r="EG12" s="280">
        <v>1204</v>
      </c>
      <c r="EH12" s="280">
        <v>0</v>
      </c>
      <c r="EI12" s="285" t="s">
        <v>583</v>
      </c>
      <c r="EJ12" s="285" t="s">
        <v>583</v>
      </c>
      <c r="EK12" s="285" t="s">
        <v>583</v>
      </c>
      <c r="EL12" s="280">
        <v>0</v>
      </c>
      <c r="EM12" s="280">
        <v>0</v>
      </c>
      <c r="EN12" s="280">
        <f t="shared" si="32"/>
        <v>0</v>
      </c>
      <c r="EO12" s="280">
        <v>0</v>
      </c>
      <c r="EP12" s="280">
        <v>0</v>
      </c>
      <c r="EQ12" s="280">
        <v>0</v>
      </c>
      <c r="ER12" s="280">
        <v>0</v>
      </c>
      <c r="ES12" s="280">
        <v>0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583</v>
      </c>
      <c r="FA12" s="285" t="s">
        <v>583</v>
      </c>
      <c r="FB12" s="286" t="s">
        <v>583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187</v>
      </c>
      <c r="B13" s="283" t="s">
        <v>554</v>
      </c>
      <c r="C13" s="282" t="s">
        <v>571</v>
      </c>
      <c r="D13" s="280">
        <f t="shared" si="6"/>
        <v>2889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452</v>
      </c>
      <c r="I13" s="280">
        <f t="shared" si="11"/>
        <v>387</v>
      </c>
      <c r="J13" s="280">
        <f t="shared" si="12"/>
        <v>76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1457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517</v>
      </c>
      <c r="V13" s="280">
        <f t="shared" si="24"/>
        <v>0</v>
      </c>
      <c r="W13" s="280">
        <f t="shared" si="25"/>
        <v>0</v>
      </c>
      <c r="X13" s="280">
        <f t="shared" si="26"/>
        <v>2326</v>
      </c>
      <c r="Y13" s="280">
        <v>0</v>
      </c>
      <c r="Z13" s="280">
        <v>0</v>
      </c>
      <c r="AA13" s="280">
        <v>0</v>
      </c>
      <c r="AB13" s="280">
        <v>352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1457</v>
      </c>
      <c r="AK13" s="285" t="s">
        <v>583</v>
      </c>
      <c r="AL13" s="285" t="s">
        <v>583</v>
      </c>
      <c r="AM13" s="280">
        <v>0</v>
      </c>
      <c r="AN13" s="286" t="s">
        <v>583</v>
      </c>
      <c r="AO13" s="280">
        <v>517</v>
      </c>
      <c r="AP13" s="285" t="s">
        <v>583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583</v>
      </c>
      <c r="BE13" s="285" t="s">
        <v>583</v>
      </c>
      <c r="BF13" s="285" t="s">
        <v>583</v>
      </c>
      <c r="BG13" s="285" t="s">
        <v>583</v>
      </c>
      <c r="BH13" s="285" t="s">
        <v>583</v>
      </c>
      <c r="BI13" s="285" t="s">
        <v>583</v>
      </c>
      <c r="BJ13" s="285" t="s">
        <v>583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583</v>
      </c>
      <c r="BY13" s="285" t="s">
        <v>583</v>
      </c>
      <c r="BZ13" s="285" t="s">
        <v>583</v>
      </c>
      <c r="CA13" s="285" t="s">
        <v>583</v>
      </c>
      <c r="CB13" s="285" t="s">
        <v>583</v>
      </c>
      <c r="CC13" s="285" t="s">
        <v>583</v>
      </c>
      <c r="CD13" s="285" t="s">
        <v>583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583</v>
      </c>
      <c r="CS13" s="285" t="s">
        <v>583</v>
      </c>
      <c r="CT13" s="285" t="s">
        <v>583</v>
      </c>
      <c r="CU13" s="285" t="s">
        <v>583</v>
      </c>
      <c r="CV13" s="285" t="s">
        <v>583</v>
      </c>
      <c r="CW13" s="285" t="s">
        <v>583</v>
      </c>
      <c r="CX13" s="285" t="s">
        <v>583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583</v>
      </c>
      <c r="DM13" s="285" t="s">
        <v>583</v>
      </c>
      <c r="DN13" s="280">
        <v>0</v>
      </c>
      <c r="DO13" s="285" t="s">
        <v>583</v>
      </c>
      <c r="DP13" s="285" t="s">
        <v>583</v>
      </c>
      <c r="DQ13" s="285" t="s">
        <v>583</v>
      </c>
      <c r="DR13" s="285" t="s">
        <v>583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583</v>
      </c>
      <c r="EG13" s="280">
        <v>0</v>
      </c>
      <c r="EH13" s="280">
        <v>0</v>
      </c>
      <c r="EI13" s="285" t="s">
        <v>583</v>
      </c>
      <c r="EJ13" s="285" t="s">
        <v>583</v>
      </c>
      <c r="EK13" s="285" t="s">
        <v>583</v>
      </c>
      <c r="EL13" s="280">
        <v>0</v>
      </c>
      <c r="EM13" s="280">
        <v>0</v>
      </c>
      <c r="EN13" s="280">
        <f t="shared" si="32"/>
        <v>563</v>
      </c>
      <c r="EO13" s="280">
        <v>0</v>
      </c>
      <c r="EP13" s="280">
        <v>0</v>
      </c>
      <c r="EQ13" s="280">
        <v>0</v>
      </c>
      <c r="ER13" s="280">
        <v>100</v>
      </c>
      <c r="ES13" s="280">
        <v>387</v>
      </c>
      <c r="ET13" s="280">
        <v>76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583</v>
      </c>
      <c r="FA13" s="285" t="s">
        <v>583</v>
      </c>
      <c r="FB13" s="286" t="s">
        <v>583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187</v>
      </c>
      <c r="B14" s="283" t="s">
        <v>555</v>
      </c>
      <c r="C14" s="282" t="s">
        <v>572</v>
      </c>
      <c r="D14" s="280">
        <f t="shared" si="6"/>
        <v>1676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318</v>
      </c>
      <c r="I14" s="280">
        <f t="shared" si="11"/>
        <v>0</v>
      </c>
      <c r="J14" s="280">
        <f t="shared" si="12"/>
        <v>47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968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343</v>
      </c>
      <c r="V14" s="280">
        <f t="shared" si="24"/>
        <v>0</v>
      </c>
      <c r="W14" s="280">
        <f t="shared" si="25"/>
        <v>0</v>
      </c>
      <c r="X14" s="280">
        <f t="shared" si="26"/>
        <v>1545</v>
      </c>
      <c r="Y14" s="280">
        <v>0</v>
      </c>
      <c r="Z14" s="280">
        <v>0</v>
      </c>
      <c r="AA14" s="280">
        <v>0</v>
      </c>
      <c r="AB14" s="280">
        <v>234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968</v>
      </c>
      <c r="AK14" s="285" t="s">
        <v>583</v>
      </c>
      <c r="AL14" s="285" t="s">
        <v>583</v>
      </c>
      <c r="AM14" s="280">
        <v>0</v>
      </c>
      <c r="AN14" s="286" t="s">
        <v>583</v>
      </c>
      <c r="AO14" s="280">
        <v>343</v>
      </c>
      <c r="AP14" s="285" t="s">
        <v>583</v>
      </c>
      <c r="AQ14" s="280">
        <v>0</v>
      </c>
      <c r="AR14" s="280">
        <f t="shared" si="27"/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583</v>
      </c>
      <c r="BE14" s="285" t="s">
        <v>583</v>
      </c>
      <c r="BF14" s="285" t="s">
        <v>583</v>
      </c>
      <c r="BG14" s="285" t="s">
        <v>583</v>
      </c>
      <c r="BH14" s="285" t="s">
        <v>583</v>
      </c>
      <c r="BI14" s="285" t="s">
        <v>583</v>
      </c>
      <c r="BJ14" s="285" t="s">
        <v>583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583</v>
      </c>
      <c r="BY14" s="285" t="s">
        <v>583</v>
      </c>
      <c r="BZ14" s="285" t="s">
        <v>583</v>
      </c>
      <c r="CA14" s="285" t="s">
        <v>583</v>
      </c>
      <c r="CB14" s="285" t="s">
        <v>583</v>
      </c>
      <c r="CC14" s="285" t="s">
        <v>583</v>
      </c>
      <c r="CD14" s="285" t="s">
        <v>583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583</v>
      </c>
      <c r="CS14" s="285" t="s">
        <v>583</v>
      </c>
      <c r="CT14" s="285" t="s">
        <v>583</v>
      </c>
      <c r="CU14" s="285" t="s">
        <v>583</v>
      </c>
      <c r="CV14" s="285" t="s">
        <v>583</v>
      </c>
      <c r="CW14" s="285" t="s">
        <v>583</v>
      </c>
      <c r="CX14" s="285" t="s">
        <v>583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583</v>
      </c>
      <c r="DM14" s="285" t="s">
        <v>583</v>
      </c>
      <c r="DN14" s="280">
        <v>0</v>
      </c>
      <c r="DO14" s="285" t="s">
        <v>583</v>
      </c>
      <c r="DP14" s="285" t="s">
        <v>583</v>
      </c>
      <c r="DQ14" s="285" t="s">
        <v>583</v>
      </c>
      <c r="DR14" s="285" t="s">
        <v>583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583</v>
      </c>
      <c r="EG14" s="280">
        <v>0</v>
      </c>
      <c r="EH14" s="280">
        <v>0</v>
      </c>
      <c r="EI14" s="285" t="s">
        <v>583</v>
      </c>
      <c r="EJ14" s="285" t="s">
        <v>583</v>
      </c>
      <c r="EK14" s="285" t="s">
        <v>583</v>
      </c>
      <c r="EL14" s="280">
        <v>0</v>
      </c>
      <c r="EM14" s="280">
        <v>0</v>
      </c>
      <c r="EN14" s="280">
        <f t="shared" si="32"/>
        <v>131</v>
      </c>
      <c r="EO14" s="280">
        <v>0</v>
      </c>
      <c r="EP14" s="280">
        <v>0</v>
      </c>
      <c r="EQ14" s="280">
        <v>0</v>
      </c>
      <c r="ER14" s="280">
        <v>84</v>
      </c>
      <c r="ES14" s="280">
        <v>0</v>
      </c>
      <c r="ET14" s="280">
        <v>47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583</v>
      </c>
      <c r="FA14" s="285" t="s">
        <v>583</v>
      </c>
      <c r="FB14" s="286" t="s">
        <v>583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187</v>
      </c>
      <c r="B15" s="283" t="s">
        <v>556</v>
      </c>
      <c r="C15" s="282" t="s">
        <v>573</v>
      </c>
      <c r="D15" s="280">
        <f t="shared" si="6"/>
        <v>1564</v>
      </c>
      <c r="E15" s="280">
        <f t="shared" si="7"/>
        <v>161</v>
      </c>
      <c r="F15" s="280">
        <f t="shared" si="8"/>
        <v>0</v>
      </c>
      <c r="G15" s="280">
        <f t="shared" si="9"/>
        <v>97</v>
      </c>
      <c r="H15" s="280">
        <f t="shared" si="10"/>
        <v>402</v>
      </c>
      <c r="I15" s="280">
        <f t="shared" si="11"/>
        <v>375</v>
      </c>
      <c r="J15" s="280">
        <f t="shared" si="12"/>
        <v>114</v>
      </c>
      <c r="K15" s="280">
        <f t="shared" si="13"/>
        <v>0</v>
      </c>
      <c r="L15" s="280">
        <f t="shared" si="14"/>
        <v>0</v>
      </c>
      <c r="M15" s="280">
        <f t="shared" si="15"/>
        <v>24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373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4</v>
      </c>
      <c r="W15" s="280">
        <f t="shared" si="25"/>
        <v>14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583</v>
      </c>
      <c r="AL15" s="285" t="s">
        <v>583</v>
      </c>
      <c r="AM15" s="280">
        <v>0</v>
      </c>
      <c r="AN15" s="286" t="s">
        <v>583</v>
      </c>
      <c r="AO15" s="280">
        <v>0</v>
      </c>
      <c r="AP15" s="285" t="s">
        <v>583</v>
      </c>
      <c r="AQ15" s="280">
        <v>0</v>
      </c>
      <c r="AR15" s="280">
        <f t="shared" si="27"/>
        <v>222</v>
      </c>
      <c r="AS15" s="280">
        <v>0</v>
      </c>
      <c r="AT15" s="280">
        <v>0</v>
      </c>
      <c r="AU15" s="280">
        <v>0</v>
      </c>
      <c r="AV15" s="280">
        <v>222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583</v>
      </c>
      <c r="BE15" s="285" t="s">
        <v>583</v>
      </c>
      <c r="BF15" s="285" t="s">
        <v>583</v>
      </c>
      <c r="BG15" s="285" t="s">
        <v>583</v>
      </c>
      <c r="BH15" s="285" t="s">
        <v>583</v>
      </c>
      <c r="BI15" s="285" t="s">
        <v>583</v>
      </c>
      <c r="BJ15" s="285" t="s">
        <v>583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583</v>
      </c>
      <c r="BY15" s="285" t="s">
        <v>583</v>
      </c>
      <c r="BZ15" s="285" t="s">
        <v>583</v>
      </c>
      <c r="CA15" s="285" t="s">
        <v>583</v>
      </c>
      <c r="CB15" s="285" t="s">
        <v>583</v>
      </c>
      <c r="CC15" s="285" t="s">
        <v>583</v>
      </c>
      <c r="CD15" s="285" t="s">
        <v>583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583</v>
      </c>
      <c r="CS15" s="285" t="s">
        <v>583</v>
      </c>
      <c r="CT15" s="285" t="s">
        <v>583</v>
      </c>
      <c r="CU15" s="285" t="s">
        <v>583</v>
      </c>
      <c r="CV15" s="285" t="s">
        <v>583</v>
      </c>
      <c r="CW15" s="285" t="s">
        <v>583</v>
      </c>
      <c r="CX15" s="285" t="s">
        <v>583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583</v>
      </c>
      <c r="DM15" s="285" t="s">
        <v>583</v>
      </c>
      <c r="DN15" s="280">
        <v>0</v>
      </c>
      <c r="DO15" s="285" t="s">
        <v>583</v>
      </c>
      <c r="DP15" s="285" t="s">
        <v>583</v>
      </c>
      <c r="DQ15" s="285" t="s">
        <v>583</v>
      </c>
      <c r="DR15" s="285" t="s">
        <v>583</v>
      </c>
      <c r="DS15" s="280">
        <v>0</v>
      </c>
      <c r="DT15" s="280">
        <f t="shared" si="31"/>
        <v>377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583</v>
      </c>
      <c r="EG15" s="280">
        <v>373</v>
      </c>
      <c r="EH15" s="280">
        <v>0</v>
      </c>
      <c r="EI15" s="285" t="s">
        <v>583</v>
      </c>
      <c r="EJ15" s="285" t="s">
        <v>583</v>
      </c>
      <c r="EK15" s="285" t="s">
        <v>583</v>
      </c>
      <c r="EL15" s="280">
        <v>4</v>
      </c>
      <c r="EM15" s="280">
        <v>0</v>
      </c>
      <c r="EN15" s="280">
        <f t="shared" si="32"/>
        <v>965</v>
      </c>
      <c r="EO15" s="280">
        <v>161</v>
      </c>
      <c r="EP15" s="280">
        <v>0</v>
      </c>
      <c r="EQ15" s="280">
        <v>97</v>
      </c>
      <c r="ER15" s="280">
        <v>180</v>
      </c>
      <c r="ES15" s="280">
        <v>375</v>
      </c>
      <c r="ET15" s="280">
        <v>114</v>
      </c>
      <c r="EU15" s="280">
        <v>0</v>
      </c>
      <c r="EV15" s="280">
        <v>0</v>
      </c>
      <c r="EW15" s="280">
        <v>24</v>
      </c>
      <c r="EX15" s="280">
        <v>0</v>
      </c>
      <c r="EY15" s="284">
        <v>0</v>
      </c>
      <c r="EZ15" s="285" t="s">
        <v>583</v>
      </c>
      <c r="FA15" s="285" t="s">
        <v>583</v>
      </c>
      <c r="FB15" s="286" t="s">
        <v>583</v>
      </c>
      <c r="FC15" s="280">
        <v>0</v>
      </c>
      <c r="FD15" s="280">
        <v>0</v>
      </c>
      <c r="FE15" s="280">
        <v>0</v>
      </c>
      <c r="FF15" s="280">
        <v>0</v>
      </c>
      <c r="FG15" s="280">
        <v>14</v>
      </c>
    </row>
    <row r="16" spans="1:163" ht="12" customHeight="1">
      <c r="A16" s="282" t="s">
        <v>187</v>
      </c>
      <c r="B16" s="283" t="s">
        <v>557</v>
      </c>
      <c r="C16" s="282" t="s">
        <v>574</v>
      </c>
      <c r="D16" s="280">
        <f t="shared" si="6"/>
        <v>182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35</v>
      </c>
      <c r="I16" s="280">
        <f t="shared" si="11"/>
        <v>121</v>
      </c>
      <c r="J16" s="280">
        <f t="shared" si="12"/>
        <v>23</v>
      </c>
      <c r="K16" s="280">
        <f t="shared" si="13"/>
        <v>3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583</v>
      </c>
      <c r="AL16" s="285" t="s">
        <v>583</v>
      </c>
      <c r="AM16" s="280">
        <v>0</v>
      </c>
      <c r="AN16" s="286" t="s">
        <v>583</v>
      </c>
      <c r="AO16" s="280">
        <v>0</v>
      </c>
      <c r="AP16" s="285" t="s">
        <v>583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583</v>
      </c>
      <c r="BE16" s="285" t="s">
        <v>583</v>
      </c>
      <c r="BF16" s="285" t="s">
        <v>583</v>
      </c>
      <c r="BG16" s="285" t="s">
        <v>583</v>
      </c>
      <c r="BH16" s="285" t="s">
        <v>583</v>
      </c>
      <c r="BI16" s="285" t="s">
        <v>583</v>
      </c>
      <c r="BJ16" s="285" t="s">
        <v>583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583</v>
      </c>
      <c r="BY16" s="285" t="s">
        <v>583</v>
      </c>
      <c r="BZ16" s="285" t="s">
        <v>583</v>
      </c>
      <c r="CA16" s="285" t="s">
        <v>583</v>
      </c>
      <c r="CB16" s="285" t="s">
        <v>583</v>
      </c>
      <c r="CC16" s="285" t="s">
        <v>583</v>
      </c>
      <c r="CD16" s="285" t="s">
        <v>583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583</v>
      </c>
      <c r="CS16" s="285" t="s">
        <v>583</v>
      </c>
      <c r="CT16" s="285" t="s">
        <v>583</v>
      </c>
      <c r="CU16" s="285" t="s">
        <v>583</v>
      </c>
      <c r="CV16" s="285" t="s">
        <v>583</v>
      </c>
      <c r="CW16" s="285" t="s">
        <v>583</v>
      </c>
      <c r="CX16" s="285" t="s">
        <v>583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583</v>
      </c>
      <c r="DM16" s="285" t="s">
        <v>583</v>
      </c>
      <c r="DN16" s="280">
        <v>0</v>
      </c>
      <c r="DO16" s="285" t="s">
        <v>583</v>
      </c>
      <c r="DP16" s="285" t="s">
        <v>583</v>
      </c>
      <c r="DQ16" s="285" t="s">
        <v>583</v>
      </c>
      <c r="DR16" s="285" t="s">
        <v>583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583</v>
      </c>
      <c r="EG16" s="280">
        <v>0</v>
      </c>
      <c r="EH16" s="280">
        <v>0</v>
      </c>
      <c r="EI16" s="285" t="s">
        <v>583</v>
      </c>
      <c r="EJ16" s="285" t="s">
        <v>583</v>
      </c>
      <c r="EK16" s="285" t="s">
        <v>583</v>
      </c>
      <c r="EL16" s="280">
        <v>0</v>
      </c>
      <c r="EM16" s="280">
        <v>0</v>
      </c>
      <c r="EN16" s="280">
        <f t="shared" si="32"/>
        <v>182</v>
      </c>
      <c r="EO16" s="280">
        <v>0</v>
      </c>
      <c r="EP16" s="280">
        <v>0</v>
      </c>
      <c r="EQ16" s="280">
        <v>0</v>
      </c>
      <c r="ER16" s="280">
        <v>35</v>
      </c>
      <c r="ES16" s="280">
        <v>121</v>
      </c>
      <c r="ET16" s="280">
        <v>23</v>
      </c>
      <c r="EU16" s="280">
        <v>3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583</v>
      </c>
      <c r="FA16" s="285" t="s">
        <v>583</v>
      </c>
      <c r="FB16" s="286" t="s">
        <v>583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187</v>
      </c>
      <c r="B17" s="283" t="s">
        <v>558</v>
      </c>
      <c r="C17" s="282" t="s">
        <v>575</v>
      </c>
      <c r="D17" s="280">
        <f t="shared" si="6"/>
        <v>752</v>
      </c>
      <c r="E17" s="280">
        <f t="shared" si="7"/>
        <v>389</v>
      </c>
      <c r="F17" s="280">
        <f t="shared" si="8"/>
        <v>3</v>
      </c>
      <c r="G17" s="280">
        <f t="shared" si="9"/>
        <v>173</v>
      </c>
      <c r="H17" s="280">
        <f t="shared" si="10"/>
        <v>35</v>
      </c>
      <c r="I17" s="280">
        <f t="shared" si="11"/>
        <v>112</v>
      </c>
      <c r="J17" s="280">
        <f t="shared" si="12"/>
        <v>35</v>
      </c>
      <c r="K17" s="280">
        <f t="shared" si="13"/>
        <v>5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583</v>
      </c>
      <c r="AL17" s="285" t="s">
        <v>583</v>
      </c>
      <c r="AM17" s="280">
        <v>0</v>
      </c>
      <c r="AN17" s="286" t="s">
        <v>583</v>
      </c>
      <c r="AO17" s="280">
        <v>0</v>
      </c>
      <c r="AP17" s="285" t="s">
        <v>583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583</v>
      </c>
      <c r="BE17" s="285" t="s">
        <v>583</v>
      </c>
      <c r="BF17" s="285" t="s">
        <v>583</v>
      </c>
      <c r="BG17" s="285" t="s">
        <v>583</v>
      </c>
      <c r="BH17" s="285" t="s">
        <v>583</v>
      </c>
      <c r="BI17" s="285" t="s">
        <v>583</v>
      </c>
      <c r="BJ17" s="285" t="s">
        <v>583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583</v>
      </c>
      <c r="BY17" s="285" t="s">
        <v>583</v>
      </c>
      <c r="BZ17" s="285" t="s">
        <v>583</v>
      </c>
      <c r="CA17" s="285" t="s">
        <v>583</v>
      </c>
      <c r="CB17" s="285" t="s">
        <v>583</v>
      </c>
      <c r="CC17" s="285" t="s">
        <v>583</v>
      </c>
      <c r="CD17" s="285" t="s">
        <v>583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583</v>
      </c>
      <c r="CS17" s="285" t="s">
        <v>583</v>
      </c>
      <c r="CT17" s="285" t="s">
        <v>583</v>
      </c>
      <c r="CU17" s="285" t="s">
        <v>583</v>
      </c>
      <c r="CV17" s="285" t="s">
        <v>583</v>
      </c>
      <c r="CW17" s="285" t="s">
        <v>583</v>
      </c>
      <c r="CX17" s="285" t="s">
        <v>583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583</v>
      </c>
      <c r="DM17" s="285" t="s">
        <v>583</v>
      </c>
      <c r="DN17" s="280">
        <v>0</v>
      </c>
      <c r="DO17" s="285" t="s">
        <v>583</v>
      </c>
      <c r="DP17" s="285" t="s">
        <v>583</v>
      </c>
      <c r="DQ17" s="285" t="s">
        <v>583</v>
      </c>
      <c r="DR17" s="285" t="s">
        <v>583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583</v>
      </c>
      <c r="EG17" s="280">
        <v>0</v>
      </c>
      <c r="EH17" s="280">
        <v>0</v>
      </c>
      <c r="EI17" s="285" t="s">
        <v>583</v>
      </c>
      <c r="EJ17" s="285" t="s">
        <v>583</v>
      </c>
      <c r="EK17" s="285" t="s">
        <v>583</v>
      </c>
      <c r="EL17" s="280">
        <v>0</v>
      </c>
      <c r="EM17" s="280">
        <v>0</v>
      </c>
      <c r="EN17" s="280">
        <f t="shared" si="32"/>
        <v>752</v>
      </c>
      <c r="EO17" s="280">
        <v>389</v>
      </c>
      <c r="EP17" s="280">
        <v>3</v>
      </c>
      <c r="EQ17" s="280">
        <v>173</v>
      </c>
      <c r="ER17" s="280">
        <v>35</v>
      </c>
      <c r="ES17" s="280">
        <v>112</v>
      </c>
      <c r="ET17" s="280">
        <v>35</v>
      </c>
      <c r="EU17" s="280">
        <v>5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583</v>
      </c>
      <c r="FA17" s="285" t="s">
        <v>583</v>
      </c>
      <c r="FB17" s="286" t="s">
        <v>583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187</v>
      </c>
      <c r="B18" s="283" t="s">
        <v>559</v>
      </c>
      <c r="C18" s="282" t="s">
        <v>576</v>
      </c>
      <c r="D18" s="280">
        <f t="shared" si="6"/>
        <v>1469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323</v>
      </c>
      <c r="I18" s="280">
        <f t="shared" si="11"/>
        <v>205</v>
      </c>
      <c r="J18" s="280">
        <f t="shared" si="12"/>
        <v>42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664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235</v>
      </c>
      <c r="V18" s="280">
        <f t="shared" si="24"/>
        <v>0</v>
      </c>
      <c r="W18" s="280">
        <f t="shared" si="25"/>
        <v>0</v>
      </c>
      <c r="X18" s="280">
        <f t="shared" si="26"/>
        <v>1059</v>
      </c>
      <c r="Y18" s="280">
        <v>0</v>
      </c>
      <c r="Z18" s="280">
        <v>0</v>
      </c>
      <c r="AA18" s="280">
        <v>0</v>
      </c>
      <c r="AB18" s="280">
        <v>160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664</v>
      </c>
      <c r="AK18" s="285" t="s">
        <v>583</v>
      </c>
      <c r="AL18" s="285" t="s">
        <v>583</v>
      </c>
      <c r="AM18" s="280">
        <v>0</v>
      </c>
      <c r="AN18" s="286" t="s">
        <v>583</v>
      </c>
      <c r="AO18" s="280">
        <v>235</v>
      </c>
      <c r="AP18" s="285" t="s">
        <v>583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583</v>
      </c>
      <c r="BE18" s="285" t="s">
        <v>583</v>
      </c>
      <c r="BF18" s="285" t="s">
        <v>583</v>
      </c>
      <c r="BG18" s="285" t="s">
        <v>583</v>
      </c>
      <c r="BH18" s="285" t="s">
        <v>583</v>
      </c>
      <c r="BI18" s="285" t="s">
        <v>583</v>
      </c>
      <c r="BJ18" s="285" t="s">
        <v>583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583</v>
      </c>
      <c r="BY18" s="285" t="s">
        <v>583</v>
      </c>
      <c r="BZ18" s="285" t="s">
        <v>583</v>
      </c>
      <c r="CA18" s="285" t="s">
        <v>583</v>
      </c>
      <c r="CB18" s="285" t="s">
        <v>583</v>
      </c>
      <c r="CC18" s="285" t="s">
        <v>583</v>
      </c>
      <c r="CD18" s="285" t="s">
        <v>583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583</v>
      </c>
      <c r="CS18" s="285" t="s">
        <v>583</v>
      </c>
      <c r="CT18" s="285" t="s">
        <v>583</v>
      </c>
      <c r="CU18" s="285" t="s">
        <v>583</v>
      </c>
      <c r="CV18" s="285" t="s">
        <v>583</v>
      </c>
      <c r="CW18" s="285" t="s">
        <v>583</v>
      </c>
      <c r="CX18" s="285" t="s">
        <v>583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583</v>
      </c>
      <c r="DM18" s="285" t="s">
        <v>583</v>
      </c>
      <c r="DN18" s="280">
        <v>0</v>
      </c>
      <c r="DO18" s="285" t="s">
        <v>583</v>
      </c>
      <c r="DP18" s="285" t="s">
        <v>583</v>
      </c>
      <c r="DQ18" s="285" t="s">
        <v>583</v>
      </c>
      <c r="DR18" s="285" t="s">
        <v>583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583</v>
      </c>
      <c r="EG18" s="280">
        <v>0</v>
      </c>
      <c r="EH18" s="280">
        <v>0</v>
      </c>
      <c r="EI18" s="285" t="s">
        <v>583</v>
      </c>
      <c r="EJ18" s="285" t="s">
        <v>583</v>
      </c>
      <c r="EK18" s="285" t="s">
        <v>583</v>
      </c>
      <c r="EL18" s="280">
        <v>0</v>
      </c>
      <c r="EM18" s="280">
        <v>0</v>
      </c>
      <c r="EN18" s="280">
        <f t="shared" si="32"/>
        <v>410</v>
      </c>
      <c r="EO18" s="280">
        <v>0</v>
      </c>
      <c r="EP18" s="280">
        <v>0</v>
      </c>
      <c r="EQ18" s="280">
        <v>0</v>
      </c>
      <c r="ER18" s="280">
        <v>163</v>
      </c>
      <c r="ES18" s="280">
        <v>205</v>
      </c>
      <c r="ET18" s="280">
        <v>42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583</v>
      </c>
      <c r="FA18" s="285" t="s">
        <v>583</v>
      </c>
      <c r="FB18" s="286" t="s">
        <v>583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187</v>
      </c>
      <c r="B19" s="283" t="s">
        <v>560</v>
      </c>
      <c r="C19" s="282" t="s">
        <v>577</v>
      </c>
      <c r="D19" s="280">
        <f t="shared" si="6"/>
        <v>128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82</v>
      </c>
      <c r="I19" s="280">
        <f t="shared" si="11"/>
        <v>35</v>
      </c>
      <c r="J19" s="280">
        <f t="shared" si="12"/>
        <v>11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583</v>
      </c>
      <c r="AL19" s="285" t="s">
        <v>583</v>
      </c>
      <c r="AM19" s="280">
        <v>0</v>
      </c>
      <c r="AN19" s="286" t="s">
        <v>583</v>
      </c>
      <c r="AO19" s="280">
        <v>0</v>
      </c>
      <c r="AP19" s="285" t="s">
        <v>583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583</v>
      </c>
      <c r="BE19" s="285" t="s">
        <v>583</v>
      </c>
      <c r="BF19" s="285" t="s">
        <v>583</v>
      </c>
      <c r="BG19" s="285" t="s">
        <v>583</v>
      </c>
      <c r="BH19" s="285" t="s">
        <v>583</v>
      </c>
      <c r="BI19" s="285" t="s">
        <v>583</v>
      </c>
      <c r="BJ19" s="285" t="s">
        <v>583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583</v>
      </c>
      <c r="BY19" s="285" t="s">
        <v>583</v>
      </c>
      <c r="BZ19" s="285" t="s">
        <v>583</v>
      </c>
      <c r="CA19" s="285" t="s">
        <v>583</v>
      </c>
      <c r="CB19" s="285" t="s">
        <v>583</v>
      </c>
      <c r="CC19" s="285" t="s">
        <v>583</v>
      </c>
      <c r="CD19" s="285" t="s">
        <v>583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583</v>
      </c>
      <c r="CS19" s="285" t="s">
        <v>583</v>
      </c>
      <c r="CT19" s="285" t="s">
        <v>583</v>
      </c>
      <c r="CU19" s="285" t="s">
        <v>583</v>
      </c>
      <c r="CV19" s="285" t="s">
        <v>583</v>
      </c>
      <c r="CW19" s="285" t="s">
        <v>583</v>
      </c>
      <c r="CX19" s="285" t="s">
        <v>583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583</v>
      </c>
      <c r="DM19" s="285" t="s">
        <v>583</v>
      </c>
      <c r="DN19" s="280">
        <v>0</v>
      </c>
      <c r="DO19" s="285" t="s">
        <v>583</v>
      </c>
      <c r="DP19" s="285" t="s">
        <v>583</v>
      </c>
      <c r="DQ19" s="285" t="s">
        <v>583</v>
      </c>
      <c r="DR19" s="285" t="s">
        <v>583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583</v>
      </c>
      <c r="EG19" s="280">
        <v>0</v>
      </c>
      <c r="EH19" s="280">
        <v>0</v>
      </c>
      <c r="EI19" s="285" t="s">
        <v>583</v>
      </c>
      <c r="EJ19" s="285" t="s">
        <v>583</v>
      </c>
      <c r="EK19" s="285" t="s">
        <v>583</v>
      </c>
      <c r="EL19" s="280">
        <v>0</v>
      </c>
      <c r="EM19" s="280">
        <v>0</v>
      </c>
      <c r="EN19" s="280">
        <f t="shared" si="32"/>
        <v>128</v>
      </c>
      <c r="EO19" s="280">
        <v>0</v>
      </c>
      <c r="EP19" s="280">
        <v>0</v>
      </c>
      <c r="EQ19" s="280">
        <v>0</v>
      </c>
      <c r="ER19" s="280">
        <v>82</v>
      </c>
      <c r="ES19" s="280">
        <v>35</v>
      </c>
      <c r="ET19" s="280">
        <v>11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583</v>
      </c>
      <c r="FA19" s="285" t="s">
        <v>583</v>
      </c>
      <c r="FB19" s="286" t="s">
        <v>583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187</v>
      </c>
      <c r="B20" s="283" t="s">
        <v>561</v>
      </c>
      <c r="C20" s="282" t="s">
        <v>578</v>
      </c>
      <c r="D20" s="280">
        <f t="shared" si="6"/>
        <v>0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0</v>
      </c>
      <c r="I20" s="280">
        <f t="shared" si="11"/>
        <v>0</v>
      </c>
      <c r="J20" s="280">
        <f t="shared" si="12"/>
        <v>0</v>
      </c>
      <c r="K20" s="280">
        <f t="shared" si="13"/>
        <v>0</v>
      </c>
      <c r="L20" s="280">
        <f t="shared" si="14"/>
        <v>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583</v>
      </c>
      <c r="AL20" s="285" t="s">
        <v>583</v>
      </c>
      <c r="AM20" s="280">
        <v>0</v>
      </c>
      <c r="AN20" s="286" t="s">
        <v>583</v>
      </c>
      <c r="AO20" s="280">
        <v>0</v>
      </c>
      <c r="AP20" s="285" t="s">
        <v>583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583</v>
      </c>
      <c r="BE20" s="285" t="s">
        <v>583</v>
      </c>
      <c r="BF20" s="285" t="s">
        <v>583</v>
      </c>
      <c r="BG20" s="285" t="s">
        <v>583</v>
      </c>
      <c r="BH20" s="285" t="s">
        <v>583</v>
      </c>
      <c r="BI20" s="285" t="s">
        <v>583</v>
      </c>
      <c r="BJ20" s="285" t="s">
        <v>583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583</v>
      </c>
      <c r="BY20" s="285" t="s">
        <v>583</v>
      </c>
      <c r="BZ20" s="285" t="s">
        <v>583</v>
      </c>
      <c r="CA20" s="285" t="s">
        <v>583</v>
      </c>
      <c r="CB20" s="285" t="s">
        <v>583</v>
      </c>
      <c r="CC20" s="285" t="s">
        <v>583</v>
      </c>
      <c r="CD20" s="285" t="s">
        <v>583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583</v>
      </c>
      <c r="CS20" s="285" t="s">
        <v>583</v>
      </c>
      <c r="CT20" s="285" t="s">
        <v>583</v>
      </c>
      <c r="CU20" s="285" t="s">
        <v>583</v>
      </c>
      <c r="CV20" s="285" t="s">
        <v>583</v>
      </c>
      <c r="CW20" s="285" t="s">
        <v>583</v>
      </c>
      <c r="CX20" s="285" t="s">
        <v>583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583</v>
      </c>
      <c r="DM20" s="285" t="s">
        <v>583</v>
      </c>
      <c r="DN20" s="280">
        <v>0</v>
      </c>
      <c r="DO20" s="285" t="s">
        <v>583</v>
      </c>
      <c r="DP20" s="285" t="s">
        <v>583</v>
      </c>
      <c r="DQ20" s="285" t="s">
        <v>583</v>
      </c>
      <c r="DR20" s="285" t="s">
        <v>583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583</v>
      </c>
      <c r="EG20" s="280">
        <v>0</v>
      </c>
      <c r="EH20" s="280">
        <v>0</v>
      </c>
      <c r="EI20" s="285" t="s">
        <v>583</v>
      </c>
      <c r="EJ20" s="285" t="s">
        <v>583</v>
      </c>
      <c r="EK20" s="285" t="s">
        <v>583</v>
      </c>
      <c r="EL20" s="280">
        <v>0</v>
      </c>
      <c r="EM20" s="280">
        <v>0</v>
      </c>
      <c r="EN20" s="280">
        <f t="shared" si="32"/>
        <v>0</v>
      </c>
      <c r="EO20" s="280">
        <v>0</v>
      </c>
      <c r="EP20" s="280">
        <v>0</v>
      </c>
      <c r="EQ20" s="280">
        <v>0</v>
      </c>
      <c r="ER20" s="280">
        <v>0</v>
      </c>
      <c r="ES20" s="280">
        <v>0</v>
      </c>
      <c r="ET20" s="280">
        <v>0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583</v>
      </c>
      <c r="FA20" s="285" t="s">
        <v>583</v>
      </c>
      <c r="FB20" s="286" t="s">
        <v>583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187</v>
      </c>
      <c r="B21" s="283" t="s">
        <v>562</v>
      </c>
      <c r="C21" s="282" t="s">
        <v>579</v>
      </c>
      <c r="D21" s="280">
        <f t="shared" si="6"/>
        <v>315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0</v>
      </c>
      <c r="I21" s="280">
        <f t="shared" si="11"/>
        <v>143</v>
      </c>
      <c r="J21" s="280">
        <f t="shared" si="12"/>
        <v>43</v>
      </c>
      <c r="K21" s="280">
        <f t="shared" si="13"/>
        <v>0</v>
      </c>
      <c r="L21" s="280">
        <f t="shared" si="14"/>
        <v>129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583</v>
      </c>
      <c r="AL21" s="285" t="s">
        <v>583</v>
      </c>
      <c r="AM21" s="280">
        <v>0</v>
      </c>
      <c r="AN21" s="286" t="s">
        <v>583</v>
      </c>
      <c r="AO21" s="280">
        <v>0</v>
      </c>
      <c r="AP21" s="285" t="s">
        <v>583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583</v>
      </c>
      <c r="BE21" s="285" t="s">
        <v>583</v>
      </c>
      <c r="BF21" s="285" t="s">
        <v>583</v>
      </c>
      <c r="BG21" s="285" t="s">
        <v>583</v>
      </c>
      <c r="BH21" s="285" t="s">
        <v>583</v>
      </c>
      <c r="BI21" s="285" t="s">
        <v>583</v>
      </c>
      <c r="BJ21" s="285" t="s">
        <v>583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583</v>
      </c>
      <c r="BY21" s="285" t="s">
        <v>583</v>
      </c>
      <c r="BZ21" s="285" t="s">
        <v>583</v>
      </c>
      <c r="CA21" s="285" t="s">
        <v>583</v>
      </c>
      <c r="CB21" s="285" t="s">
        <v>583</v>
      </c>
      <c r="CC21" s="285" t="s">
        <v>583</v>
      </c>
      <c r="CD21" s="285" t="s">
        <v>583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583</v>
      </c>
      <c r="CS21" s="285" t="s">
        <v>583</v>
      </c>
      <c r="CT21" s="285" t="s">
        <v>583</v>
      </c>
      <c r="CU21" s="285" t="s">
        <v>583</v>
      </c>
      <c r="CV21" s="285" t="s">
        <v>583</v>
      </c>
      <c r="CW21" s="285" t="s">
        <v>583</v>
      </c>
      <c r="CX21" s="285" t="s">
        <v>583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583</v>
      </c>
      <c r="DM21" s="285" t="s">
        <v>583</v>
      </c>
      <c r="DN21" s="280">
        <v>0</v>
      </c>
      <c r="DO21" s="285" t="s">
        <v>583</v>
      </c>
      <c r="DP21" s="285" t="s">
        <v>583</v>
      </c>
      <c r="DQ21" s="285" t="s">
        <v>583</v>
      </c>
      <c r="DR21" s="285" t="s">
        <v>583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583</v>
      </c>
      <c r="EG21" s="280">
        <v>0</v>
      </c>
      <c r="EH21" s="280">
        <v>0</v>
      </c>
      <c r="EI21" s="285" t="s">
        <v>583</v>
      </c>
      <c r="EJ21" s="285" t="s">
        <v>583</v>
      </c>
      <c r="EK21" s="285" t="s">
        <v>583</v>
      </c>
      <c r="EL21" s="280">
        <v>0</v>
      </c>
      <c r="EM21" s="280">
        <v>0</v>
      </c>
      <c r="EN21" s="280">
        <f t="shared" si="32"/>
        <v>315</v>
      </c>
      <c r="EO21" s="280">
        <v>0</v>
      </c>
      <c r="EP21" s="280">
        <v>0</v>
      </c>
      <c r="EQ21" s="280">
        <v>0</v>
      </c>
      <c r="ER21" s="280">
        <v>0</v>
      </c>
      <c r="ES21" s="280">
        <v>143</v>
      </c>
      <c r="ET21" s="280">
        <v>43</v>
      </c>
      <c r="EU21" s="280">
        <v>0</v>
      </c>
      <c r="EV21" s="280">
        <v>129</v>
      </c>
      <c r="EW21" s="280">
        <v>0</v>
      </c>
      <c r="EX21" s="280">
        <v>0</v>
      </c>
      <c r="EY21" s="284">
        <v>0</v>
      </c>
      <c r="EZ21" s="285" t="s">
        <v>583</v>
      </c>
      <c r="FA21" s="285" t="s">
        <v>583</v>
      </c>
      <c r="FB21" s="286" t="s">
        <v>583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187</v>
      </c>
      <c r="B22" s="283" t="s">
        <v>563</v>
      </c>
      <c r="C22" s="282" t="s">
        <v>580</v>
      </c>
      <c r="D22" s="280">
        <f t="shared" si="6"/>
        <v>128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0</v>
      </c>
      <c r="I22" s="280">
        <f t="shared" si="11"/>
        <v>62</v>
      </c>
      <c r="J22" s="280">
        <f t="shared" si="12"/>
        <v>21</v>
      </c>
      <c r="K22" s="280">
        <f t="shared" si="13"/>
        <v>45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583</v>
      </c>
      <c r="AL22" s="285" t="s">
        <v>583</v>
      </c>
      <c r="AM22" s="280">
        <v>0</v>
      </c>
      <c r="AN22" s="286" t="s">
        <v>583</v>
      </c>
      <c r="AO22" s="280">
        <v>0</v>
      </c>
      <c r="AP22" s="285" t="s">
        <v>583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583</v>
      </c>
      <c r="BE22" s="285" t="s">
        <v>583</v>
      </c>
      <c r="BF22" s="285" t="s">
        <v>583</v>
      </c>
      <c r="BG22" s="285" t="s">
        <v>583</v>
      </c>
      <c r="BH22" s="285" t="s">
        <v>583</v>
      </c>
      <c r="BI22" s="285" t="s">
        <v>583</v>
      </c>
      <c r="BJ22" s="285" t="s">
        <v>583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583</v>
      </c>
      <c r="BY22" s="285" t="s">
        <v>583</v>
      </c>
      <c r="BZ22" s="285" t="s">
        <v>583</v>
      </c>
      <c r="CA22" s="285" t="s">
        <v>583</v>
      </c>
      <c r="CB22" s="285" t="s">
        <v>583</v>
      </c>
      <c r="CC22" s="285" t="s">
        <v>583</v>
      </c>
      <c r="CD22" s="285" t="s">
        <v>583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583</v>
      </c>
      <c r="CS22" s="285" t="s">
        <v>583</v>
      </c>
      <c r="CT22" s="285" t="s">
        <v>583</v>
      </c>
      <c r="CU22" s="285" t="s">
        <v>583</v>
      </c>
      <c r="CV22" s="285" t="s">
        <v>583</v>
      </c>
      <c r="CW22" s="285" t="s">
        <v>583</v>
      </c>
      <c r="CX22" s="285" t="s">
        <v>583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583</v>
      </c>
      <c r="DM22" s="285" t="s">
        <v>583</v>
      </c>
      <c r="DN22" s="280">
        <v>0</v>
      </c>
      <c r="DO22" s="285" t="s">
        <v>583</v>
      </c>
      <c r="DP22" s="285" t="s">
        <v>583</v>
      </c>
      <c r="DQ22" s="285" t="s">
        <v>583</v>
      </c>
      <c r="DR22" s="285" t="s">
        <v>583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583</v>
      </c>
      <c r="EG22" s="280">
        <v>0</v>
      </c>
      <c r="EH22" s="280">
        <v>0</v>
      </c>
      <c r="EI22" s="285" t="s">
        <v>583</v>
      </c>
      <c r="EJ22" s="285" t="s">
        <v>583</v>
      </c>
      <c r="EK22" s="285" t="s">
        <v>583</v>
      </c>
      <c r="EL22" s="280">
        <v>0</v>
      </c>
      <c r="EM22" s="280">
        <v>0</v>
      </c>
      <c r="EN22" s="280">
        <f t="shared" si="32"/>
        <v>128</v>
      </c>
      <c r="EO22" s="280">
        <v>0</v>
      </c>
      <c r="EP22" s="280">
        <v>0</v>
      </c>
      <c r="EQ22" s="280">
        <v>0</v>
      </c>
      <c r="ER22" s="280">
        <v>0</v>
      </c>
      <c r="ES22" s="280">
        <v>62</v>
      </c>
      <c r="ET22" s="280">
        <v>21</v>
      </c>
      <c r="EU22" s="280">
        <v>45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583</v>
      </c>
      <c r="FA22" s="285" t="s">
        <v>583</v>
      </c>
      <c r="FB22" s="286" t="s">
        <v>583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187</v>
      </c>
      <c r="B23" s="283" t="s">
        <v>564</v>
      </c>
      <c r="C23" s="282" t="s">
        <v>581</v>
      </c>
      <c r="D23" s="280">
        <f t="shared" si="6"/>
        <v>245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193</v>
      </c>
      <c r="I23" s="280">
        <f t="shared" si="11"/>
        <v>0</v>
      </c>
      <c r="J23" s="280">
        <f t="shared" si="12"/>
        <v>36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16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583</v>
      </c>
      <c r="AL23" s="285" t="s">
        <v>583</v>
      </c>
      <c r="AM23" s="280">
        <v>0</v>
      </c>
      <c r="AN23" s="286" t="s">
        <v>583</v>
      </c>
      <c r="AO23" s="280">
        <v>0</v>
      </c>
      <c r="AP23" s="285" t="s">
        <v>583</v>
      </c>
      <c r="AQ23" s="280">
        <v>0</v>
      </c>
      <c r="AR23" s="280">
        <f t="shared" si="27"/>
        <v>143</v>
      </c>
      <c r="AS23" s="280">
        <v>0</v>
      </c>
      <c r="AT23" s="280">
        <v>0</v>
      </c>
      <c r="AU23" s="280">
        <v>0</v>
      </c>
      <c r="AV23" s="280">
        <v>127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583</v>
      </c>
      <c r="BE23" s="285" t="s">
        <v>583</v>
      </c>
      <c r="BF23" s="285" t="s">
        <v>583</v>
      </c>
      <c r="BG23" s="285" t="s">
        <v>583</v>
      </c>
      <c r="BH23" s="285" t="s">
        <v>583</v>
      </c>
      <c r="BI23" s="285" t="s">
        <v>583</v>
      </c>
      <c r="BJ23" s="285" t="s">
        <v>583</v>
      </c>
      <c r="BK23" s="280">
        <v>16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583</v>
      </c>
      <c r="BY23" s="285" t="s">
        <v>583</v>
      </c>
      <c r="BZ23" s="285" t="s">
        <v>583</v>
      </c>
      <c r="CA23" s="285" t="s">
        <v>583</v>
      </c>
      <c r="CB23" s="285" t="s">
        <v>583</v>
      </c>
      <c r="CC23" s="285" t="s">
        <v>583</v>
      </c>
      <c r="CD23" s="285" t="s">
        <v>583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583</v>
      </c>
      <c r="CS23" s="285" t="s">
        <v>583</v>
      </c>
      <c r="CT23" s="285" t="s">
        <v>583</v>
      </c>
      <c r="CU23" s="285" t="s">
        <v>583</v>
      </c>
      <c r="CV23" s="285" t="s">
        <v>583</v>
      </c>
      <c r="CW23" s="285" t="s">
        <v>583</v>
      </c>
      <c r="CX23" s="285" t="s">
        <v>583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583</v>
      </c>
      <c r="DM23" s="285" t="s">
        <v>583</v>
      </c>
      <c r="DN23" s="280">
        <v>0</v>
      </c>
      <c r="DO23" s="285" t="s">
        <v>583</v>
      </c>
      <c r="DP23" s="285" t="s">
        <v>583</v>
      </c>
      <c r="DQ23" s="285" t="s">
        <v>583</v>
      </c>
      <c r="DR23" s="285" t="s">
        <v>583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583</v>
      </c>
      <c r="EG23" s="280">
        <v>0</v>
      </c>
      <c r="EH23" s="280">
        <v>0</v>
      </c>
      <c r="EI23" s="285" t="s">
        <v>583</v>
      </c>
      <c r="EJ23" s="285" t="s">
        <v>583</v>
      </c>
      <c r="EK23" s="285" t="s">
        <v>583</v>
      </c>
      <c r="EL23" s="280">
        <v>0</v>
      </c>
      <c r="EM23" s="280">
        <v>0</v>
      </c>
      <c r="EN23" s="280">
        <f t="shared" si="32"/>
        <v>102</v>
      </c>
      <c r="EO23" s="280">
        <v>0</v>
      </c>
      <c r="EP23" s="280">
        <v>0</v>
      </c>
      <c r="EQ23" s="280">
        <v>0</v>
      </c>
      <c r="ER23" s="280">
        <v>66</v>
      </c>
      <c r="ES23" s="280">
        <v>0</v>
      </c>
      <c r="ET23" s="280">
        <v>36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583</v>
      </c>
      <c r="FA23" s="285" t="s">
        <v>583</v>
      </c>
      <c r="FB23" s="286" t="s">
        <v>583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187</v>
      </c>
      <c r="B24" s="283" t="s">
        <v>565</v>
      </c>
      <c r="C24" s="282" t="s">
        <v>582</v>
      </c>
      <c r="D24" s="280">
        <f t="shared" si="6"/>
        <v>863</v>
      </c>
      <c r="E24" s="280">
        <f t="shared" si="7"/>
        <v>597</v>
      </c>
      <c r="F24" s="280">
        <f t="shared" si="8"/>
        <v>1</v>
      </c>
      <c r="G24" s="280">
        <f t="shared" si="9"/>
        <v>0</v>
      </c>
      <c r="H24" s="280">
        <f t="shared" si="10"/>
        <v>44</v>
      </c>
      <c r="I24" s="280">
        <f t="shared" si="11"/>
        <v>121</v>
      </c>
      <c r="J24" s="280">
        <f t="shared" si="12"/>
        <v>26</v>
      </c>
      <c r="K24" s="280">
        <f t="shared" si="13"/>
        <v>0</v>
      </c>
      <c r="L24" s="280">
        <f t="shared" si="14"/>
        <v>39</v>
      </c>
      <c r="M24" s="280">
        <f t="shared" si="15"/>
        <v>28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7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583</v>
      </c>
      <c r="AL24" s="285" t="s">
        <v>583</v>
      </c>
      <c r="AM24" s="280">
        <v>0</v>
      </c>
      <c r="AN24" s="286" t="s">
        <v>583</v>
      </c>
      <c r="AO24" s="280">
        <v>0</v>
      </c>
      <c r="AP24" s="285" t="s">
        <v>583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583</v>
      </c>
      <c r="BE24" s="285" t="s">
        <v>583</v>
      </c>
      <c r="BF24" s="285" t="s">
        <v>583</v>
      </c>
      <c r="BG24" s="285" t="s">
        <v>583</v>
      </c>
      <c r="BH24" s="285" t="s">
        <v>583</v>
      </c>
      <c r="BI24" s="285" t="s">
        <v>583</v>
      </c>
      <c r="BJ24" s="285" t="s">
        <v>583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583</v>
      </c>
      <c r="BY24" s="285" t="s">
        <v>583</v>
      </c>
      <c r="BZ24" s="285" t="s">
        <v>583</v>
      </c>
      <c r="CA24" s="285" t="s">
        <v>583</v>
      </c>
      <c r="CB24" s="285" t="s">
        <v>583</v>
      </c>
      <c r="CC24" s="285" t="s">
        <v>583</v>
      </c>
      <c r="CD24" s="285" t="s">
        <v>583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583</v>
      </c>
      <c r="CS24" s="285" t="s">
        <v>583</v>
      </c>
      <c r="CT24" s="285" t="s">
        <v>583</v>
      </c>
      <c r="CU24" s="285" t="s">
        <v>583</v>
      </c>
      <c r="CV24" s="285" t="s">
        <v>583</v>
      </c>
      <c r="CW24" s="285" t="s">
        <v>583</v>
      </c>
      <c r="CX24" s="285" t="s">
        <v>583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583</v>
      </c>
      <c r="DM24" s="285" t="s">
        <v>583</v>
      </c>
      <c r="DN24" s="280">
        <v>0</v>
      </c>
      <c r="DO24" s="285" t="s">
        <v>583</v>
      </c>
      <c r="DP24" s="285" t="s">
        <v>583</v>
      </c>
      <c r="DQ24" s="285" t="s">
        <v>583</v>
      </c>
      <c r="DR24" s="285" t="s">
        <v>583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583</v>
      </c>
      <c r="EG24" s="280">
        <v>0</v>
      </c>
      <c r="EH24" s="280">
        <v>0</v>
      </c>
      <c r="EI24" s="285" t="s">
        <v>583</v>
      </c>
      <c r="EJ24" s="285" t="s">
        <v>583</v>
      </c>
      <c r="EK24" s="285" t="s">
        <v>583</v>
      </c>
      <c r="EL24" s="280">
        <v>0</v>
      </c>
      <c r="EM24" s="280">
        <v>0</v>
      </c>
      <c r="EN24" s="280">
        <f t="shared" si="32"/>
        <v>863</v>
      </c>
      <c r="EO24" s="280">
        <v>597</v>
      </c>
      <c r="EP24" s="280">
        <v>1</v>
      </c>
      <c r="EQ24" s="280">
        <v>0</v>
      </c>
      <c r="ER24" s="280">
        <v>44</v>
      </c>
      <c r="ES24" s="280">
        <v>121</v>
      </c>
      <c r="ET24" s="280">
        <v>26</v>
      </c>
      <c r="EU24" s="280">
        <v>0</v>
      </c>
      <c r="EV24" s="280">
        <v>39</v>
      </c>
      <c r="EW24" s="280">
        <v>28</v>
      </c>
      <c r="EX24" s="280">
        <v>0</v>
      </c>
      <c r="EY24" s="284">
        <v>0</v>
      </c>
      <c r="EZ24" s="285" t="s">
        <v>583</v>
      </c>
      <c r="FA24" s="285" t="s">
        <v>583</v>
      </c>
      <c r="FB24" s="286" t="s">
        <v>583</v>
      </c>
      <c r="FC24" s="280">
        <v>0</v>
      </c>
      <c r="FD24" s="280">
        <v>0</v>
      </c>
      <c r="FE24" s="280">
        <v>0</v>
      </c>
      <c r="FF24" s="280">
        <v>0</v>
      </c>
      <c r="FG24" s="280">
        <v>7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585</v>
      </c>
      <c r="B7" s="278" t="s">
        <v>586</v>
      </c>
      <c r="C7" s="279" t="s">
        <v>587</v>
      </c>
      <c r="D7" s="280">
        <f aca="true" t="shared" si="0" ref="D7:AI7">SUM(D8:D24)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SUM(AJ8:AJ24)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SUM(CV8:CV24)</f>
        <v>0</v>
      </c>
      <c r="CW7" s="280">
        <f>SUM(CW8:CW24)</f>
        <v>0</v>
      </c>
      <c r="CX7" s="280">
        <f>SUM(CX8:CX24)</f>
        <v>0</v>
      </c>
      <c r="CY7" s="280">
        <f>SUM(CY8:CY24)</f>
        <v>0</v>
      </c>
    </row>
    <row r="8" spans="1:103" ht="12" customHeight="1">
      <c r="A8" s="287" t="s">
        <v>187</v>
      </c>
      <c r="B8" s="278" t="s">
        <v>549</v>
      </c>
      <c r="C8" s="287" t="s">
        <v>566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187</v>
      </c>
      <c r="B9" s="278" t="s">
        <v>550</v>
      </c>
      <c r="C9" s="287" t="s">
        <v>567</v>
      </c>
      <c r="D9" s="280">
        <f aca="true" t="shared" si="4" ref="D9:D24">SUM(E9,F9,N9,O9)</f>
        <v>0</v>
      </c>
      <c r="E9" s="280">
        <f aca="true" t="shared" si="5" ref="E9:E24">X9</f>
        <v>0</v>
      </c>
      <c r="F9" s="280">
        <f aca="true" t="shared" si="6" ref="F9:F24">SUM(G9:M9)</f>
        <v>0</v>
      </c>
      <c r="G9" s="280">
        <f aca="true" t="shared" si="7" ref="G9:G24">AF9</f>
        <v>0</v>
      </c>
      <c r="H9" s="280">
        <f aca="true" t="shared" si="8" ref="H9:H24">AN9</f>
        <v>0</v>
      </c>
      <c r="I9" s="280">
        <f aca="true" t="shared" si="9" ref="I9:I24">AV9</f>
        <v>0</v>
      </c>
      <c r="J9" s="280">
        <f aca="true" t="shared" si="10" ref="J9:J24">BD9</f>
        <v>0</v>
      </c>
      <c r="K9" s="280">
        <f aca="true" t="shared" si="11" ref="K9:K24">BL9</f>
        <v>0</v>
      </c>
      <c r="L9" s="280">
        <f aca="true" t="shared" si="12" ref="L9:L24">BT9</f>
        <v>0</v>
      </c>
      <c r="M9" s="280">
        <f aca="true" t="shared" si="13" ref="M9:M24">CB9</f>
        <v>0</v>
      </c>
      <c r="N9" s="280">
        <f aca="true" t="shared" si="14" ref="N9:N24">CJ9</f>
        <v>0</v>
      </c>
      <c r="O9" s="280">
        <f aca="true" t="shared" si="15" ref="O9:O24">CR9</f>
        <v>0</v>
      </c>
      <c r="P9" s="280">
        <f aca="true" t="shared" si="16" ref="P9:P24">SUM(Q9:W9)</f>
        <v>0</v>
      </c>
      <c r="Q9" s="280">
        <f aca="true" t="shared" si="17" ref="Q9:Q24">SUM(Y9,AG9,AO9,AW9,BE9,BM9,BU9,CC9,CK9,CS9)</f>
        <v>0</v>
      </c>
      <c r="R9" s="280">
        <f aca="true" t="shared" si="18" ref="R9:R24">SUM(Z9,AH9,AP9,AX9,BF9,BN9,BV9,CD9,CL9,CT9)</f>
        <v>0</v>
      </c>
      <c r="S9" s="280">
        <f aca="true" t="shared" si="19" ref="S9:S24">SUM(AA9,AI9,AQ9,AY9,BG9,BO9,BW9,CE9,CM9,CU9)</f>
        <v>0</v>
      </c>
      <c r="T9" s="280">
        <f aca="true" t="shared" si="20" ref="T9:T24">SUM(AB9,AJ9,AR9,AZ9,BH9,BP9,BX9,CF9,CN9,CV9)</f>
        <v>0</v>
      </c>
      <c r="U9" s="280">
        <f aca="true" t="shared" si="21" ref="U9:U24">SUM(AC9,AK9,AS9,BA9,BI9,BQ9,BY9,CG9,CO9,CW9)</f>
        <v>0</v>
      </c>
      <c r="V9" s="280">
        <f aca="true" t="shared" si="22" ref="V9:V24">SUM(AD9,AL9,AT9,BB9,BJ9,BR9,BZ9,CH9,CP9,CX9)</f>
        <v>0</v>
      </c>
      <c r="W9" s="280">
        <f aca="true" t="shared" si="23" ref="W9:W24">SUM(AE9,AM9,AU9,BC9,BK9,BS9,CA9,CI9,CQ9,CY9)</f>
        <v>0</v>
      </c>
      <c r="X9" s="280">
        <f aca="true" t="shared" si="24" ref="X9:X24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24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24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24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24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24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24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24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24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24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187</v>
      </c>
      <c r="B10" s="278" t="s">
        <v>551</v>
      </c>
      <c r="C10" s="287" t="s">
        <v>568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187</v>
      </c>
      <c r="B11" s="278" t="s">
        <v>552</v>
      </c>
      <c r="C11" s="287" t="s">
        <v>569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187</v>
      </c>
      <c r="B12" s="278" t="s">
        <v>553</v>
      </c>
      <c r="C12" s="287" t="s">
        <v>570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187</v>
      </c>
      <c r="B13" s="278" t="s">
        <v>554</v>
      </c>
      <c r="C13" s="287" t="s">
        <v>571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187</v>
      </c>
      <c r="B14" s="278" t="s">
        <v>555</v>
      </c>
      <c r="C14" s="287" t="s">
        <v>572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187</v>
      </c>
      <c r="B15" s="278" t="s">
        <v>556</v>
      </c>
      <c r="C15" s="287" t="s">
        <v>573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187</v>
      </c>
      <c r="B16" s="278" t="s">
        <v>557</v>
      </c>
      <c r="C16" s="287" t="s">
        <v>574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187</v>
      </c>
      <c r="B17" s="278" t="s">
        <v>558</v>
      </c>
      <c r="C17" s="287" t="s">
        <v>575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187</v>
      </c>
      <c r="B18" s="278" t="s">
        <v>559</v>
      </c>
      <c r="C18" s="287" t="s">
        <v>576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187</v>
      </c>
      <c r="B19" s="278" t="s">
        <v>560</v>
      </c>
      <c r="C19" s="287" t="s">
        <v>577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187</v>
      </c>
      <c r="B20" s="278" t="s">
        <v>561</v>
      </c>
      <c r="C20" s="287" t="s">
        <v>578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187</v>
      </c>
      <c r="B21" s="278" t="s">
        <v>562</v>
      </c>
      <c r="C21" s="287" t="s">
        <v>579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187</v>
      </c>
      <c r="B22" s="278" t="s">
        <v>563</v>
      </c>
      <c r="C22" s="287" t="s">
        <v>580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187</v>
      </c>
      <c r="B23" s="278" t="s">
        <v>564</v>
      </c>
      <c r="C23" s="287" t="s">
        <v>581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187</v>
      </c>
      <c r="B24" s="278" t="s">
        <v>565</v>
      </c>
      <c r="C24" s="287" t="s">
        <v>582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588</v>
      </c>
      <c r="E2" s="65" t="s">
        <v>441</v>
      </c>
      <c r="F2" s="65"/>
      <c r="N2" s="26" t="str">
        <f>LEFT(D2,2)</f>
        <v>37</v>
      </c>
      <c r="O2" s="26" t="str">
        <f>IF(N2&gt;0,VLOOKUP(N2,$AD$6:$AE$52,2,FALSE),"-")</f>
        <v>香川県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1018703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1018703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714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255487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714</v>
      </c>
      <c r="Z7" s="63"/>
      <c r="AA7" s="63" t="str">
        <f>'ごみ処理概要'!B7</f>
        <v>37000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1019417</v>
      </c>
      <c r="F8" s="87"/>
      <c r="H8" s="366"/>
      <c r="I8" s="368"/>
      <c r="J8" s="377" t="s">
        <v>81</v>
      </c>
      <c r="K8" s="69" t="s">
        <v>82</v>
      </c>
      <c r="L8" s="162">
        <f t="shared" si="1"/>
        <v>5754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8862</v>
      </c>
      <c r="Z8" s="63"/>
      <c r="AA8" s="63" t="str">
        <f>'ごみ処理概要'!B8</f>
        <v>37201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8862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37202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162052</v>
      </c>
      <c r="Z10" s="63"/>
      <c r="AA10" s="63" t="str">
        <f>'ごみ処理概要'!B10</f>
        <v>37203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20430</v>
      </c>
      <c r="Z11" s="63"/>
      <c r="AA11" s="63" t="str">
        <f>'ごみ処理概要'!B11</f>
        <v>37204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59071</v>
      </c>
      <c r="Z12" s="63"/>
      <c r="AA12" s="63" t="str">
        <f>'ごみ処理概要'!B12</f>
        <v>37205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162052</v>
      </c>
      <c r="F13" s="68">
        <f t="shared" si="3"/>
        <v>82929</v>
      </c>
      <c r="H13" s="366"/>
      <c r="I13" s="368"/>
      <c r="J13" s="378"/>
      <c r="K13" s="73" t="s">
        <v>92</v>
      </c>
      <c r="L13" s="68">
        <f t="shared" si="1"/>
        <v>6092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8</v>
      </c>
      <c r="Z13" s="63"/>
      <c r="AA13" s="63" t="str">
        <f>'ごみ処理概要'!B13</f>
        <v>37206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20430</v>
      </c>
      <c r="F14" s="68">
        <f t="shared" si="3"/>
        <v>4332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2397</v>
      </c>
      <c r="Z14" s="63"/>
      <c r="AA14" s="63" t="str">
        <f>'ごみ処理概要'!B14</f>
        <v>37207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59071</v>
      </c>
      <c r="F15" s="68">
        <f t="shared" si="3"/>
        <v>1</v>
      </c>
      <c r="H15" s="366"/>
      <c r="I15" s="37"/>
      <c r="J15" s="38" t="s">
        <v>96</v>
      </c>
      <c r="K15" s="39"/>
      <c r="L15" s="180">
        <f>SUM(L7:L14)</f>
        <v>267333</v>
      </c>
      <c r="M15" s="181" t="s">
        <v>79</v>
      </c>
      <c r="N15" s="182">
        <f>Y59</f>
        <v>26371</v>
      </c>
      <c r="O15" s="183">
        <f>Y67</f>
        <v>7406</v>
      </c>
      <c r="V15" s="63" t="s">
        <v>98</v>
      </c>
      <c r="W15" s="258" t="s">
        <v>126</v>
      </c>
      <c r="X15" s="259" t="s">
        <v>452</v>
      </c>
      <c r="Y15" s="63">
        <f ca="1" t="shared" si="0"/>
        <v>14808</v>
      </c>
      <c r="Z15" s="63"/>
      <c r="AA15" s="63" t="str">
        <f>'ごみ処理概要'!B15</f>
        <v>37208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8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12979</v>
      </c>
      <c r="M16" s="185">
        <f aca="true" t="shared" si="5" ref="M16:M22">L8</f>
        <v>5754</v>
      </c>
      <c r="N16" s="186">
        <f>Y60</f>
        <v>4919</v>
      </c>
      <c r="O16" s="187">
        <f aca="true" t="shared" si="6" ref="O16:O21">Y68</f>
        <v>1973</v>
      </c>
      <c r="V16" s="63" t="s">
        <v>104</v>
      </c>
      <c r="W16" s="258" t="s">
        <v>125</v>
      </c>
      <c r="X16" s="259" t="s">
        <v>453</v>
      </c>
      <c r="Y16" s="63">
        <f ca="1" t="shared" si="0"/>
        <v>5705</v>
      </c>
      <c r="Z16" s="63"/>
      <c r="AA16" s="63" t="str">
        <f>'ごみ処理概要'!B16</f>
        <v>37322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2397</v>
      </c>
      <c r="F17" s="68">
        <f t="shared" si="3"/>
        <v>1</v>
      </c>
      <c r="H17" s="366"/>
      <c r="I17" s="368"/>
      <c r="J17" s="43" t="s">
        <v>83</v>
      </c>
      <c r="K17" s="44"/>
      <c r="L17" s="68">
        <f t="shared" si="4"/>
        <v>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0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37324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243958</v>
      </c>
      <c r="F18" s="164">
        <f>SUM(F12:F17)</f>
        <v>87263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162052</v>
      </c>
      <c r="Z18" s="63"/>
      <c r="AA18" s="63" t="str">
        <f>'ごみ処理概要'!B18</f>
        <v>37341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20430</v>
      </c>
      <c r="Z19" s="63"/>
      <c r="AA19" s="63" t="str">
        <f>'ごみ処理概要'!B19</f>
        <v>37364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2012</v>
      </c>
      <c r="F20" s="68">
        <f t="shared" si="9"/>
        <v>5750</v>
      </c>
      <c r="H20" s="366"/>
      <c r="I20" s="368"/>
      <c r="J20" s="43" t="s">
        <v>90</v>
      </c>
      <c r="K20" s="44"/>
      <c r="L20" s="68">
        <f t="shared" si="4"/>
        <v>1678</v>
      </c>
      <c r="M20" s="188">
        <f t="shared" si="5"/>
        <v>0</v>
      </c>
      <c r="N20" s="189">
        <f t="shared" si="7"/>
        <v>97</v>
      </c>
      <c r="O20" s="190">
        <f t="shared" si="6"/>
        <v>1581</v>
      </c>
      <c r="V20" s="63" t="s">
        <v>303</v>
      </c>
      <c r="W20" s="258" t="s">
        <v>126</v>
      </c>
      <c r="X20" s="259" t="s">
        <v>457</v>
      </c>
      <c r="Y20" s="63">
        <f ca="1" t="shared" si="0"/>
        <v>59071</v>
      </c>
      <c r="Z20" s="63"/>
      <c r="AA20" s="63" t="str">
        <f>'ごみ処理概要'!B20</f>
        <v>37386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1557</v>
      </c>
      <c r="F21" s="68">
        <f t="shared" si="9"/>
        <v>3746</v>
      </c>
      <c r="H21" s="366"/>
      <c r="I21" s="368"/>
      <c r="J21" s="43" t="s">
        <v>92</v>
      </c>
      <c r="K21" s="44"/>
      <c r="L21" s="68">
        <f t="shared" si="4"/>
        <v>49357</v>
      </c>
      <c r="M21" s="188">
        <f t="shared" si="5"/>
        <v>6092</v>
      </c>
      <c r="N21" s="189">
        <f t="shared" si="7"/>
        <v>2692</v>
      </c>
      <c r="O21" s="190">
        <f t="shared" si="6"/>
        <v>40159</v>
      </c>
      <c r="V21" s="63" t="s">
        <v>304</v>
      </c>
      <c r="W21" s="258" t="s">
        <v>126</v>
      </c>
      <c r="X21" s="259" t="s">
        <v>458</v>
      </c>
      <c r="Y21" s="63">
        <f ca="1" t="shared" si="0"/>
        <v>8</v>
      </c>
      <c r="Z21" s="63"/>
      <c r="AA21" s="63" t="str">
        <f>'ごみ処理概要'!B21</f>
        <v>37387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316</v>
      </c>
      <c r="F22" s="68">
        <f t="shared" si="9"/>
        <v>255</v>
      </c>
      <c r="H22" s="366"/>
      <c r="I22" s="368"/>
      <c r="J22" s="46" t="s">
        <v>94</v>
      </c>
      <c r="K22" s="47"/>
      <c r="L22" s="163">
        <f t="shared" si="4"/>
        <v>13</v>
      </c>
      <c r="M22" s="191">
        <f t="shared" si="5"/>
        <v>0</v>
      </c>
      <c r="N22" s="192">
        <f t="shared" si="7"/>
        <v>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2397</v>
      </c>
      <c r="Z22" s="63"/>
      <c r="AA22" s="63" t="str">
        <f>'ごみ処理概要'!B22</f>
        <v>37403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0</v>
      </c>
      <c r="F23" s="68">
        <f t="shared" si="9"/>
        <v>0</v>
      </c>
      <c r="H23" s="366"/>
      <c r="I23" s="37"/>
      <c r="J23" s="48" t="s">
        <v>96</v>
      </c>
      <c r="K23" s="49"/>
      <c r="L23" s="193">
        <f>SUM(L16:L22)</f>
        <v>64027</v>
      </c>
      <c r="M23" s="194">
        <f>SUM(M16:M22)</f>
        <v>11846</v>
      </c>
      <c r="N23" s="195">
        <f>SUM(N16:N22)</f>
        <v>7708</v>
      </c>
      <c r="O23" s="196">
        <f>SUM(O16:O21)</f>
        <v>43713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37404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1114</v>
      </c>
      <c r="F24" s="68">
        <f t="shared" si="9"/>
        <v>58</v>
      </c>
      <c r="H24" s="50"/>
      <c r="I24" s="51" t="s">
        <v>264</v>
      </c>
      <c r="J24" s="48"/>
      <c r="K24" s="48"/>
      <c r="L24" s="167">
        <f>SUM(L7,L23)</f>
        <v>319514</v>
      </c>
      <c r="M24" s="197">
        <f>M23</f>
        <v>11846</v>
      </c>
      <c r="N24" s="198">
        <f>SUM(N15,N23)</f>
        <v>34079</v>
      </c>
      <c r="O24" s="199">
        <f>SUM(O15,O23)</f>
        <v>51119</v>
      </c>
      <c r="V24" s="63" t="s">
        <v>313</v>
      </c>
      <c r="W24" s="258" t="s">
        <v>126</v>
      </c>
      <c r="X24" s="259" t="s">
        <v>461</v>
      </c>
      <c r="Y24" s="63">
        <f ca="1" t="shared" si="10"/>
        <v>2012</v>
      </c>
      <c r="Z24" s="63"/>
      <c r="AA24" s="63" t="str">
        <f>'ごみ処理概要'!B24</f>
        <v>37406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4999</v>
      </c>
      <c r="F25" s="68">
        <f>SUM(F19:F24)</f>
        <v>9809</v>
      </c>
      <c r="H25" s="52" t="s">
        <v>101</v>
      </c>
      <c r="I25" s="53"/>
      <c r="J25" s="53"/>
      <c r="K25" s="54"/>
      <c r="L25" s="184">
        <f>Y57</f>
        <v>15883</v>
      </c>
      <c r="M25" s="200" t="s">
        <v>79</v>
      </c>
      <c r="N25" s="201" t="s">
        <v>79</v>
      </c>
      <c r="O25" s="187">
        <f>L25</f>
        <v>15883</v>
      </c>
      <c r="V25" s="63" t="s">
        <v>314</v>
      </c>
      <c r="W25" s="258" t="s">
        <v>126</v>
      </c>
      <c r="X25" s="259" t="s">
        <v>462</v>
      </c>
      <c r="Y25" s="63">
        <f ca="1" t="shared" si="10"/>
        <v>1557</v>
      </c>
      <c r="Z25" s="63"/>
      <c r="AA25" s="63">
        <f>'ごみ処理概要'!B25</f>
        <v>0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248957</v>
      </c>
      <c r="F26" s="163">
        <f>F18+F25</f>
        <v>97072</v>
      </c>
      <c r="H26" s="55" t="s">
        <v>102</v>
      </c>
      <c r="I26" s="56"/>
      <c r="J26" s="56"/>
      <c r="K26" s="57"/>
      <c r="L26" s="164">
        <f>Y58</f>
        <v>10632</v>
      </c>
      <c r="M26" s="202" t="s">
        <v>79</v>
      </c>
      <c r="N26" s="203">
        <f>L26</f>
        <v>10632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316</v>
      </c>
      <c r="Z26" s="63"/>
      <c r="AA26" s="63">
        <f>'ごみ処理概要'!B26</f>
        <v>0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346029</v>
      </c>
      <c r="M27" s="206">
        <f>SUM(M24:M26)</f>
        <v>11846</v>
      </c>
      <c r="N27" s="207">
        <f>SUM(N24:N26)</f>
        <v>44711</v>
      </c>
      <c r="O27" s="208">
        <f>SUM(O24:O26)</f>
        <v>67002</v>
      </c>
      <c r="V27" s="63" t="s">
        <v>316</v>
      </c>
      <c r="W27" s="258" t="s">
        <v>126</v>
      </c>
      <c r="X27" s="259" t="s">
        <v>464</v>
      </c>
      <c r="Y27" s="63">
        <f ca="1" t="shared" si="10"/>
        <v>0</v>
      </c>
      <c r="Z27" s="63"/>
      <c r="AA27" s="63">
        <f>'ごみ処理概要'!B27</f>
        <v>0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1114</v>
      </c>
      <c r="Z28" s="63"/>
      <c r="AA28" s="63">
        <f>'ごみ処理概要'!B28</f>
        <v>0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248957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>
        <f>'ごみ処理概要'!B29</f>
        <v>0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97072</v>
      </c>
      <c r="F30" s="97"/>
      <c r="L30" s="99" t="s">
        <v>327</v>
      </c>
      <c r="M30" s="189">
        <f aca="true" t="shared" si="12" ref="M30:M38">Y74</f>
        <v>12934</v>
      </c>
      <c r="N30" s="189">
        <f>Y92</f>
        <v>22254</v>
      </c>
      <c r="O30" s="190">
        <f aca="true" t="shared" si="13" ref="O30:O38">Y111</f>
        <v>5166</v>
      </c>
      <c r="V30" s="63" t="s">
        <v>307</v>
      </c>
      <c r="W30" s="258" t="s">
        <v>126</v>
      </c>
      <c r="X30" s="259" t="s">
        <v>467</v>
      </c>
      <c r="Y30" s="63">
        <f ca="1" t="shared" si="11"/>
        <v>82929</v>
      </c>
      <c r="Z30" s="63"/>
      <c r="AA30" s="63">
        <f>'ごみ処理概要'!B30</f>
        <v>0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5705</v>
      </c>
      <c r="F31" s="97"/>
      <c r="L31" s="99" t="s">
        <v>210</v>
      </c>
      <c r="M31" s="189">
        <f t="shared" si="12"/>
        <v>21</v>
      </c>
      <c r="N31" s="189">
        <f aca="true" t="shared" si="14" ref="N31:N44">Y93</f>
        <v>116</v>
      </c>
      <c r="O31" s="190">
        <f t="shared" si="13"/>
        <v>15</v>
      </c>
      <c r="V31" s="63" t="s">
        <v>308</v>
      </c>
      <c r="W31" s="258" t="s">
        <v>126</v>
      </c>
      <c r="X31" s="259" t="s">
        <v>468</v>
      </c>
      <c r="Y31" s="63">
        <f ca="1" t="shared" si="11"/>
        <v>4332</v>
      </c>
      <c r="Z31" s="63"/>
      <c r="AA31" s="63">
        <f>'ごみ処理概要'!B31</f>
        <v>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351734</v>
      </c>
      <c r="F32" s="97"/>
      <c r="L32" s="99" t="s">
        <v>211</v>
      </c>
      <c r="M32" s="189">
        <f t="shared" si="12"/>
        <v>396</v>
      </c>
      <c r="N32" s="189">
        <f t="shared" si="14"/>
        <v>723</v>
      </c>
      <c r="O32" s="190">
        <f t="shared" si="13"/>
        <v>157</v>
      </c>
      <c r="V32" s="63" t="s">
        <v>309</v>
      </c>
      <c r="W32" s="258" t="s">
        <v>126</v>
      </c>
      <c r="X32" s="259" t="s">
        <v>469</v>
      </c>
      <c r="Y32" s="63">
        <f ca="1" t="shared" si="11"/>
        <v>1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780</v>
      </c>
      <c r="N33" s="189">
        <f t="shared" si="14"/>
        <v>6827</v>
      </c>
      <c r="O33" s="190">
        <f t="shared" si="13"/>
        <v>39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1087</v>
      </c>
      <c r="N34" s="189">
        <f t="shared" si="14"/>
        <v>4477</v>
      </c>
      <c r="O34" s="190">
        <f t="shared" si="13"/>
        <v>24</v>
      </c>
      <c r="V34" s="63" t="s">
        <v>311</v>
      </c>
      <c r="W34" s="258" t="s">
        <v>126</v>
      </c>
      <c r="X34" s="259" t="s">
        <v>471</v>
      </c>
      <c r="Y34" s="63">
        <f ca="1" t="shared" si="11"/>
        <v>1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185</v>
      </c>
      <c r="N35" s="189">
        <f t="shared" si="14"/>
        <v>1851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収集ごみ（混合ごみ＋可燃ごみ＋不燃ごみ＋資源ごみ＋粗大ごみ＋その他）＝331,221t/年</v>
      </c>
      <c r="L36" s="99" t="s">
        <v>214</v>
      </c>
      <c r="M36" s="189">
        <f t="shared" si="12"/>
        <v>2</v>
      </c>
      <c r="N36" s="189">
        <f t="shared" si="14"/>
        <v>53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5750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計画収集量（収集ごみ＋直接搬入ごみ）＝346,029t/年</v>
      </c>
      <c r="L37" s="99" t="s">
        <v>328</v>
      </c>
      <c r="M37" s="189">
        <f t="shared" si="12"/>
        <v>185</v>
      </c>
      <c r="N37" s="189">
        <f t="shared" si="14"/>
        <v>5073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3746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ごみ総排出量（計画収集量＋集団回収量）＝351,734t/年</v>
      </c>
      <c r="L38" s="99" t="s">
        <v>216</v>
      </c>
      <c r="M38" s="189">
        <f t="shared" si="12"/>
        <v>211</v>
      </c>
      <c r="N38" s="189">
        <f t="shared" si="14"/>
        <v>1547</v>
      </c>
      <c r="O38" s="190">
        <f t="shared" si="13"/>
        <v>289</v>
      </c>
      <c r="V38" s="63" t="s">
        <v>321</v>
      </c>
      <c r="W38" s="258" t="s">
        <v>126</v>
      </c>
      <c r="X38" s="259" t="s">
        <v>475</v>
      </c>
      <c r="Y38" s="63">
        <f ca="1" t="shared" si="15"/>
        <v>255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ごみ処理量（直接最終処分量＋直接焼却量＋焼却以外の中間処理量＋直接資源化量）＝346,029t/年</v>
      </c>
      <c r="L39" s="99" t="s">
        <v>217</v>
      </c>
      <c r="M39" s="189"/>
      <c r="N39" s="189">
        <f t="shared" si="14"/>
        <v>0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0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１人１日あたりごみ排出量（ごみ総排出量/総人口）＝945g/人日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58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リサイクル率（[資源化量合計＋集団回収量]/[ごみ処理量＋集団回収量]）＝20.67％</v>
      </c>
      <c r="L41" s="99" t="s">
        <v>219</v>
      </c>
      <c r="M41" s="189"/>
      <c r="N41" s="189">
        <f t="shared" si="14"/>
        <v>3089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中間処理による減量化量（施設処理量-施設処理後資源化量-施設処理後残渣処分量）＝234,316t/年</v>
      </c>
      <c r="L42" s="99" t="s">
        <v>378</v>
      </c>
      <c r="M42" s="189"/>
      <c r="N42" s="189">
        <f t="shared" si="14"/>
        <v>1577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255487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5754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3357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6</v>
      </c>
      <c r="N47" s="189">
        <f>Y109</f>
        <v>16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76</v>
      </c>
      <c r="N48" s="189">
        <f>Y110</f>
        <v>159</v>
      </c>
      <c r="O48" s="209">
        <f>Y128</f>
        <v>15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6092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15883</v>
      </c>
      <c r="N49" s="198">
        <f>SUM(N30:N48)</f>
        <v>51119</v>
      </c>
      <c r="O49" s="199">
        <f>SUM(O30:O48)</f>
        <v>5705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12979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1678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49357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13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15883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10632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26371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4919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97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2692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7406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1973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1581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40159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12934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21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396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780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1087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185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2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185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211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6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76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22254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116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723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6827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4477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1851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53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5073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1547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0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3089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1577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3357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16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159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5166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15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157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39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24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289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15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72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10632</v>
      </c>
      <c r="H5" s="108"/>
      <c r="I5" s="109"/>
      <c r="L5" s="109"/>
      <c r="M5" s="109"/>
      <c r="O5" s="113" t="s">
        <v>338</v>
      </c>
      <c r="P5" s="114">
        <f>'ごみ集計結果'!N27</f>
        <v>44711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26371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255487</v>
      </c>
      <c r="H8" s="113" t="s">
        <v>341</v>
      </c>
      <c r="I8" s="114">
        <f>'ごみ集計結果'!L15</f>
        <v>267333</v>
      </c>
      <c r="K8" s="120" t="s">
        <v>110</v>
      </c>
      <c r="L8" s="121" t="s">
        <v>342</v>
      </c>
      <c r="M8" s="122">
        <f>'ごみ集計結果'!O15</f>
        <v>7406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11846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7708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244981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5754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12979</v>
      </c>
      <c r="K13" s="129" t="s">
        <v>112</v>
      </c>
      <c r="L13" s="130" t="s">
        <v>346</v>
      </c>
      <c r="M13" s="131">
        <f>'ごみ集計結果'!N16</f>
        <v>4919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24762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1973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59072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6092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49357</v>
      </c>
      <c r="K17" s="129" t="s">
        <v>112</v>
      </c>
      <c r="L17" s="130" t="s">
        <v>369</v>
      </c>
      <c r="M17" s="131">
        <f>'ごみ集計結果'!N21</f>
        <v>2692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8</v>
      </c>
      <c r="H18" s="108"/>
      <c r="I18" s="115"/>
      <c r="K18" s="132" t="s">
        <v>110</v>
      </c>
      <c r="L18" s="133" t="s">
        <v>370</v>
      </c>
      <c r="M18" s="114">
        <f>'ごみ集計結果'!O21</f>
        <v>40159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2398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64027</v>
      </c>
      <c r="H21" s="113" t="s">
        <v>349</v>
      </c>
      <c r="I21" s="114">
        <f>'ごみ集計結果'!L17</f>
        <v>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14808</v>
      </c>
      <c r="F22" s="115"/>
      <c r="K22" s="132" t="s">
        <v>110</v>
      </c>
      <c r="L22" s="133" t="s">
        <v>351</v>
      </c>
      <c r="M22" s="114">
        <f>'ごみ集計結果'!O17</f>
        <v>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72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5705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1678</v>
      </c>
      <c r="K33" s="129" t="s">
        <v>112</v>
      </c>
      <c r="L33" s="130" t="s">
        <v>362</v>
      </c>
      <c r="M33" s="131">
        <f>'ごみ集計結果'!N20</f>
        <v>97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1581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13</v>
      </c>
      <c r="K37" s="132" t="s">
        <v>112</v>
      </c>
      <c r="L37" s="133" t="s">
        <v>366</v>
      </c>
      <c r="M37" s="122">
        <f>'ごみ集計結果'!N22</f>
        <v>0</v>
      </c>
      <c r="O37" s="394">
        <f>'ごみ集計結果'!O24</f>
        <v>51119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1018703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714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1019417</v>
      </c>
      <c r="E40" s="113" t="s">
        <v>371</v>
      </c>
      <c r="F40" s="114">
        <f>'ごみ集計結果'!L25</f>
        <v>15883</v>
      </c>
      <c r="H40" s="108"/>
      <c r="I40" s="109"/>
      <c r="L40" s="109"/>
      <c r="M40" s="109"/>
      <c r="O40" s="113"/>
      <c r="P40" s="114">
        <f>'ごみ集計結果'!O27</f>
        <v>67002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2010-04-14T07:50:55Z</dcterms:modified>
  <cp:category/>
  <cp:version/>
  <cp:contentType/>
  <cp:contentStatus/>
</cp:coreProperties>
</file>