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<sst xmlns="http://schemas.openxmlformats.org/spreadsheetml/2006/main" count="1946" uniqueCount="402">
  <si>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</si>
  <si>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</si>
  <si>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</si>
  <si>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</si>
  <si>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</si>
  <si>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</si>
  <si>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</si>
  <si>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</si>
  <si>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</si>
  <si>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</si>
  <si>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</si>
  <si>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</si>
  <si>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</si>
  <si>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</si>
  <si>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</si>
  <si>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</si>
  <si>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</si>
  <si>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</si>
  <si>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</si>
  <si>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</si>
  <si>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</si>
  <si>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</si>
  <si>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</si>
  <si>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</si>
  <si>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</si>
  <si>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</si>
  <si>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</si>
  <si>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</si>
  <si>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</si>
  <si>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</si>
  <si>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</si>
  <si>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</si>
  <si>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</si>
  <si>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</si>
  <si>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</si>
  <si>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</si>
  <si>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</si>
  <si>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</si>
  <si>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</si>
  <si>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</si>
  <si>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</si>
  <si>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</si>
  <si>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</si>
  <si>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</si>
  <si>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</si>
  <si>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</si>
  <si>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</si>
  <si>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</si>
  <si>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</si>
  <si>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</si>
  <si>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</si>
  <si>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</si>
  <si>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</si>
  <si>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</si>
  <si>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</si>
  <si>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</si>
  <si>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</si>
  <si>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</si>
  <si>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</si>
  <si>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</si>
  <si>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</si>
  <si>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</si>
  <si>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</si>
  <si>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</si>
  <si>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</si>
  <si>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</si>
  <si>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</si>
  <si>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</si>
  <si>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</si>
  <si>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</si>
  <si>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</si>
  <si>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</si>
  <si>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</si>
  <si>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</si>
  <si>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</si>
  <si>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</si>
  <si>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</si>
  <si>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</si>
  <si>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</si>
  <si>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</si>
  <si>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</si>
  <si>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</si>
  <si>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</si>
  <si>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</si>
  <si>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</si>
  <si>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</si>
  <si>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</si>
  <si>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</si>
  <si>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</si>
  <si>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</si>
  <si>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</si>
  <si>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</si>
  <si>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</si>
  <si>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</si>
  <si>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</si>
  <si>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</si>
  <si>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</si>
  <si>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</si>
  <si>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</si>
  <si>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</si>
  <si>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</si>
  <si>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</si>
  <si>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</si>
  <si>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</si>
  <si>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</si>
  <si>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</si>
  <si>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</si>
  <si>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</si>
  <si>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</si>
  <si>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</si>
  <si>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</si>
  <si>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</si>
  <si>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</si>
  <si>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</si>
  <si>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</si>
  <si>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</si>
  <si>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</si>
  <si>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</si>
  <si>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</si>
  <si>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</si>
  <si>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</si>
  <si>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</si>
  <si>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</si>
  <si>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</si>
  <si>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</si>
  <si>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</si>
  <si>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</si>
  <si>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</si>
  <si>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</si>
  <si>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</si>
  <si>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</si>
  <si>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</si>
  <si>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</si>
  <si>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</si>
  <si>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</si>
  <si>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</si>
  <si>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</si>
  <si>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</si>
  <si>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</si>
  <si>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</si>
  <si>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</si>
  <si>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</si>
  <si>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</si>
  <si>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</si>
  <si>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</si>
  <si>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</si>
  <si>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</si>
  <si>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</si>
  <si>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</si>
  <si>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</si>
  <si>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</si>
  <si>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</si>
  <si>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</si>
  <si>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</si>
  <si>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</si>
  <si>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</si>
  <si>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</si>
  <si>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</si>
  <si>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</si>
  <si>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</si>
  <si>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</si>
  <si>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</si>
  <si>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</si>
  <si>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</si>
  <si>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</si>
  <si>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</si>
  <si>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</si>
  <si>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</si>
  <si>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</si>
  <si>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</si>
  <si>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</si>
  <si>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</si>
  <si>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</si>
  <si>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</si>
  <si>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</si>
  <si>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</si>
  <si>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</si>
  <si>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</si>
  <si>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</si>
  <si>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</si>
  <si>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</si>
  <si>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</si>
  <si>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</si>
  <si>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</si>
  <si>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</si>
  <si>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</si>
  <si>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</si>
  <si>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</si>
  <si>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</si>
  <si>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</si>
  <si>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</si>
  <si>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</si>
  <si>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</si>
  <si>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</si>
  <si>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</si>
  <si>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</si>
  <si>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</si>
  <si>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</si>
  <si>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</si>
  <si>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</si>
  <si>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</si>
  <si>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</si>
  <si>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</si>
  <si>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</si>
  <si>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</si>
  <si>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</si>
  <si>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</si>
  <si>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</si>
  <si>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</si>
  <si>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</si>
  <si>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</si>
  <si>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</si>
  <si>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</si>
  <si>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</si>
  <si>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</si>
  <si>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</si>
  <si>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</si>
  <si>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</si>
  <si>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</si>
  <si>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</si>
  <si>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</si>
  <si>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</si>
  <si>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</si>
  <si>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</si>
  <si>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</si>
  <si>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</si>
  <si>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</si>
  <si>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</si>
  <si>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</si>
  <si>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</si>
  <si>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</si>
  <si>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</si>
  <si>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</si>
  <si>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</si>
  <si>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</si>
  <si>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</si>
  <si>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</si>
  <si>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</si>
  <si>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</si>
  <si>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</si>
  <si>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</si>
  <si>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</si>
  <si>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</si>
  <si>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</si>
  <si>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</si>
  <si>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</si>
  <si>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</si>
  <si>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</si>
  <si>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</si>
  <si>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</si>
  <si>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</si>
  <si>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</si>
  <si>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</si>
  <si>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</si>
  <si>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</si>
  <si>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</si>
  <si>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</si>
  <si>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</si>
  <si>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</si>
  <si>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</si>
  <si>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</si>
  <si>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</si>
  <si>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</si>
  <si>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</si>
  <si>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</si>
  <si>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</si>
  <si>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</si>
  <si>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</si>
  <si>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</si>
  <si>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</si>
  <si>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</si>
  <si>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</si>
  <si>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</si>
  <si>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</si>
  <si>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</si>
  <si>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</si>
  <si>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</si>
  <si>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</si>
  <si>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</si>
  <si>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</si>
  <si>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</si>
  <si>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</si>
  <si>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</si>
  <si>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</si>
  <si>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</si>
  <si>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</si>
  <si>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</si>
  <si>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</si>
  <si>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</si>
  <si>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</si>
  <si>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</si>
  <si>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</si>
  <si>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</si>
  <si>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</si>
  <si>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</si>
  <si>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</si>
  <si>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</si>
  <si>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</si>
  <si>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</si>
  <si>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</si>
  <si>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</si>
  <si>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</si>
  <si>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</si>
  <si>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</si>
  <si>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</si>
  <si>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</si>
  <si>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</si>
  <si>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</si>
  <si>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</si>
  <si>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</si>
  <si>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</si>
  <si>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</si>
  <si>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</si>
  <si>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</si>
  <si>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</si>
  <si>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</si>
  <si>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</si>
  <si>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</si>
  <si>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</si>
  <si>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</si>
  <si>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</si>
  <si>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</si>
  <si>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</si>
  <si>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</si>
  <si>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</si>
  <si>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</si>
  <si>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</si>
  <si>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</si>
  <si>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</si>
  <si>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</si>
  <si>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</si>
  <si>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</si>
  <si>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</si>
  <si>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</si>
  <si>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</si>
  <si>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</si>
  <si>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</si>
  <si>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</si>
  <si>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</si>
  <si>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</si>
  <si>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</si>
  <si>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</si>
  <si>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</si>
  <si>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</si>
  <si>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</si>
  <si>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</si>
  <si>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</si>
  <si>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</si>
  <si>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</si>
  <si>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</si>
  <si>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</si>
  <si>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</si>
  <si>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</si>
  <si>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</si>
  <si>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</si>
  <si>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</si>
  <si>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</si>
  <si>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</si>
  <si>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</si>
  <si>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</si>
  <si>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</si>
  <si>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</si>
  <si>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</si>
  <si>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</si>
  <si>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</si>
  <si>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</si>
  <si>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</si>
  <si>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</si>
  <si>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</si>
  <si>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</si>
  <si>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</si>
  <si>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</si>
  <si>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</si>
  <si>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</si>
  <si>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</t>
  </si>
  <si>
    <t>36000</t>
  </si>
  <si>
    <t>合計</t>
  </si>
  <si>
    <t>36818</t>
  </si>
  <si>
    <t>36819</t>
  </si>
  <si>
    <t>36824</t>
  </si>
  <si>
    <t>36826</t>
  </si>
  <si>
    <t>36857</t>
  </si>
  <si>
    <t>36860</t>
  </si>
  <si>
    <t>36910</t>
  </si>
  <si>
    <t>吉野川環境整備組合</t>
  </si>
  <si>
    <t>海部郡衛生処理事務組合</t>
  </si>
  <si>
    <t>阿北環境整備組合</t>
  </si>
  <si>
    <t>美馬環境整備組合</t>
  </si>
  <si>
    <t>小松島市外三町村衛生組合</t>
  </si>
  <si>
    <t>中央広域環境施設組合</t>
  </si>
  <si>
    <t>みよし広域連合</t>
  </si>
  <si>
    <t>36825</t>
  </si>
  <si>
    <t>36823</t>
  </si>
  <si>
    <t>みよし環境衛生組合</t>
  </si>
  <si>
    <t/>
  </si>
  <si>
    <t>徳島県</t>
  </si>
  <si>
    <t>36000</t>
  </si>
  <si>
    <t>合計</t>
  </si>
  <si>
    <t>徳島県</t>
  </si>
  <si>
    <t>合計</t>
  </si>
  <si>
    <t>徳島県</t>
  </si>
  <si>
    <t>36000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</si>
</sst>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395</v>
      </c>
      <c r="B7" s="140" t="s">
        <v>396</v>
      </c>
      <c r="C7" s="139" t="s">
        <v>397</v>
      </c>
      <c r="D7" s="141">
        <f aca="true" t="shared" si="0" ref="D7:AI7">SUM(D8:D31)</f>
        <v>13518401.5</v>
      </c>
      <c r="E7" s="141">
        <f t="shared" si="0"/>
        <v>1390289.5</v>
      </c>
      <c r="F7" s="141">
        <f t="shared" si="0"/>
        <v>0</v>
      </c>
      <c r="G7" s="141">
        <f t="shared" si="0"/>
        <v>13747.5</v>
      </c>
      <c r="H7" s="141">
        <f t="shared" si="0"/>
        <v>431738</v>
      </c>
      <c r="I7" s="141">
        <f t="shared" si="0"/>
        <v>685704</v>
      </c>
      <c r="J7" s="141">
        <f t="shared" si="0"/>
        <v>0</v>
      </c>
      <c r="K7" s="141">
        <f t="shared" si="0"/>
        <v>259100</v>
      </c>
      <c r="L7" s="141">
        <f t="shared" si="0"/>
        <v>12128112</v>
      </c>
      <c r="M7" s="141">
        <f t="shared" si="0"/>
        <v>2524594</v>
      </c>
      <c r="N7" s="141">
        <f t="shared" si="0"/>
        <v>297696</v>
      </c>
      <c r="O7" s="141">
        <f t="shared" si="0"/>
        <v>0</v>
      </c>
      <c r="P7" s="141">
        <f t="shared" si="0"/>
        <v>0</v>
      </c>
      <c r="Q7" s="141">
        <f t="shared" si="0"/>
        <v>101100</v>
      </c>
      <c r="R7" s="141">
        <f t="shared" si="0"/>
        <v>187355</v>
      </c>
      <c r="S7" s="141">
        <f t="shared" si="0"/>
        <v>0</v>
      </c>
      <c r="T7" s="141">
        <f t="shared" si="0"/>
        <v>9241</v>
      </c>
      <c r="U7" s="141">
        <f t="shared" si="0"/>
        <v>2226898</v>
      </c>
      <c r="V7" s="141">
        <f t="shared" si="0"/>
        <v>16042995.5</v>
      </c>
      <c r="W7" s="141">
        <f t="shared" si="0"/>
        <v>1687985.5</v>
      </c>
      <c r="X7" s="141">
        <f t="shared" si="0"/>
        <v>0</v>
      </c>
      <c r="Y7" s="141">
        <f t="shared" si="0"/>
        <v>13747.5</v>
      </c>
      <c r="Z7" s="141">
        <f t="shared" si="0"/>
        <v>532838</v>
      </c>
      <c r="AA7" s="141">
        <f t="shared" si="0"/>
        <v>873059</v>
      </c>
      <c r="AB7" s="141">
        <f t="shared" si="0"/>
        <v>0</v>
      </c>
      <c r="AC7" s="141">
        <f t="shared" si="0"/>
        <v>268341</v>
      </c>
      <c r="AD7" s="141">
        <f t="shared" si="0"/>
        <v>14355010</v>
      </c>
      <c r="AE7" s="141">
        <f t="shared" si="0"/>
        <v>172172</v>
      </c>
      <c r="AF7" s="141">
        <f t="shared" si="0"/>
        <v>172172</v>
      </c>
      <c r="AG7" s="141">
        <f t="shared" si="0"/>
        <v>0</v>
      </c>
      <c r="AH7" s="141">
        <f t="shared" si="0"/>
        <v>172172</v>
      </c>
      <c r="AI7" s="141">
        <f t="shared" si="0"/>
        <v>0</v>
      </c>
      <c r="AJ7" s="141">
        <f aca="true" t="shared" si="1" ref="AJ7:BO7">SUM(AJ8:AJ31)</f>
        <v>0</v>
      </c>
      <c r="AK7" s="141">
        <f t="shared" si="1"/>
        <v>0</v>
      </c>
      <c r="AL7" s="141">
        <f t="shared" si="1"/>
        <v>49302</v>
      </c>
      <c r="AM7" s="141">
        <f t="shared" si="1"/>
        <v>10291450</v>
      </c>
      <c r="AN7" s="141">
        <f t="shared" si="1"/>
        <v>4571960</v>
      </c>
      <c r="AO7" s="141">
        <f t="shared" si="1"/>
        <v>2009590</v>
      </c>
      <c r="AP7" s="141">
        <f t="shared" si="1"/>
        <v>1801911</v>
      </c>
      <c r="AQ7" s="141">
        <f t="shared" si="1"/>
        <v>734392</v>
      </c>
      <c r="AR7" s="141">
        <f t="shared" si="1"/>
        <v>26067</v>
      </c>
      <c r="AS7" s="141">
        <f t="shared" si="1"/>
        <v>2801747</v>
      </c>
      <c r="AT7" s="141">
        <f t="shared" si="1"/>
        <v>497100</v>
      </c>
      <c r="AU7" s="141">
        <f t="shared" si="1"/>
        <v>2184191</v>
      </c>
      <c r="AV7" s="141">
        <f t="shared" si="1"/>
        <v>120456</v>
      </c>
      <c r="AW7" s="141">
        <f t="shared" si="1"/>
        <v>99098</v>
      </c>
      <c r="AX7" s="141">
        <f t="shared" si="1"/>
        <v>2803850</v>
      </c>
      <c r="AY7" s="141">
        <f t="shared" si="1"/>
        <v>409899</v>
      </c>
      <c r="AZ7" s="141">
        <f t="shared" si="1"/>
        <v>1493488</v>
      </c>
      <c r="BA7" s="141">
        <f t="shared" si="1"/>
        <v>834886</v>
      </c>
      <c r="BB7" s="141">
        <f t="shared" si="1"/>
        <v>65577</v>
      </c>
      <c r="BC7" s="141">
        <f t="shared" si="1"/>
        <v>2558122</v>
      </c>
      <c r="BD7" s="141">
        <f t="shared" si="1"/>
        <v>14795</v>
      </c>
      <c r="BE7" s="141">
        <f t="shared" si="1"/>
        <v>455546</v>
      </c>
      <c r="BF7" s="141">
        <f t="shared" si="1"/>
        <v>10919168</v>
      </c>
      <c r="BG7" s="141">
        <f t="shared" si="1"/>
        <v>3119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3119</v>
      </c>
      <c r="BN7" s="141">
        <f t="shared" si="1"/>
        <v>0</v>
      </c>
      <c r="BO7" s="141">
        <f t="shared" si="1"/>
        <v>1560445</v>
      </c>
      <c r="BP7" s="141">
        <f aca="true" t="shared" si="2" ref="BP7:CU7">SUM(BP8:BP31)</f>
        <v>424237</v>
      </c>
      <c r="BQ7" s="141">
        <f t="shared" si="2"/>
        <v>311221</v>
      </c>
      <c r="BR7" s="141">
        <f t="shared" si="2"/>
        <v>288</v>
      </c>
      <c r="BS7" s="141">
        <f t="shared" si="2"/>
        <v>112728</v>
      </c>
      <c r="BT7" s="141">
        <f t="shared" si="2"/>
        <v>0</v>
      </c>
      <c r="BU7" s="141">
        <f t="shared" si="2"/>
        <v>780396</v>
      </c>
      <c r="BV7" s="141">
        <f t="shared" si="2"/>
        <v>55269</v>
      </c>
      <c r="BW7" s="141">
        <f t="shared" si="2"/>
        <v>725127</v>
      </c>
      <c r="BX7" s="141">
        <f t="shared" si="2"/>
        <v>0</v>
      </c>
      <c r="BY7" s="141">
        <f t="shared" si="2"/>
        <v>0</v>
      </c>
      <c r="BZ7" s="141">
        <f t="shared" si="2"/>
        <v>355297</v>
      </c>
      <c r="CA7" s="141">
        <f t="shared" si="2"/>
        <v>57960</v>
      </c>
      <c r="CB7" s="141">
        <f t="shared" si="2"/>
        <v>243595</v>
      </c>
      <c r="CC7" s="141">
        <f t="shared" si="2"/>
        <v>48988</v>
      </c>
      <c r="CD7" s="141">
        <f t="shared" si="2"/>
        <v>4754</v>
      </c>
      <c r="CE7" s="141">
        <f t="shared" si="2"/>
        <v>791187</v>
      </c>
      <c r="CF7" s="141">
        <f t="shared" si="2"/>
        <v>515</v>
      </c>
      <c r="CG7" s="141">
        <f t="shared" si="2"/>
        <v>169843</v>
      </c>
      <c r="CH7" s="141">
        <f t="shared" si="2"/>
        <v>1733407</v>
      </c>
      <c r="CI7" s="141">
        <f t="shared" si="2"/>
        <v>175291</v>
      </c>
      <c r="CJ7" s="141">
        <f t="shared" si="2"/>
        <v>172172</v>
      </c>
      <c r="CK7" s="141">
        <f t="shared" si="2"/>
        <v>0</v>
      </c>
      <c r="CL7" s="141">
        <f t="shared" si="2"/>
        <v>172172</v>
      </c>
      <c r="CM7" s="141">
        <f t="shared" si="2"/>
        <v>0</v>
      </c>
      <c r="CN7" s="141">
        <f t="shared" si="2"/>
        <v>0</v>
      </c>
      <c r="CO7" s="141">
        <f t="shared" si="2"/>
        <v>3119</v>
      </c>
      <c r="CP7" s="141">
        <f t="shared" si="2"/>
        <v>49302</v>
      </c>
      <c r="CQ7" s="141">
        <f t="shared" si="2"/>
        <v>11851895</v>
      </c>
      <c r="CR7" s="141">
        <f t="shared" si="2"/>
        <v>4996197</v>
      </c>
      <c r="CS7" s="141">
        <f t="shared" si="2"/>
        <v>2320811</v>
      </c>
      <c r="CT7" s="141">
        <f t="shared" si="2"/>
        <v>1802199</v>
      </c>
      <c r="CU7" s="141">
        <f t="shared" si="2"/>
        <v>847120</v>
      </c>
      <c r="CV7" s="141">
        <f aca="true" t="shared" si="3" ref="CV7:DJ7">SUM(CV8:CV31)</f>
        <v>26067</v>
      </c>
      <c r="CW7" s="141">
        <f t="shared" si="3"/>
        <v>3582143</v>
      </c>
      <c r="CX7" s="141">
        <f t="shared" si="3"/>
        <v>552369</v>
      </c>
      <c r="CY7" s="141">
        <f t="shared" si="3"/>
        <v>2909318</v>
      </c>
      <c r="CZ7" s="141">
        <f t="shared" si="3"/>
        <v>120456</v>
      </c>
      <c r="DA7" s="141">
        <f t="shared" si="3"/>
        <v>99098</v>
      </c>
      <c r="DB7" s="141">
        <f t="shared" si="3"/>
        <v>3159147</v>
      </c>
      <c r="DC7" s="141">
        <f t="shared" si="3"/>
        <v>467859</v>
      </c>
      <c r="DD7" s="141">
        <f t="shared" si="3"/>
        <v>1737083</v>
      </c>
      <c r="DE7" s="141">
        <f t="shared" si="3"/>
        <v>883874</v>
      </c>
      <c r="DF7" s="141">
        <f t="shared" si="3"/>
        <v>70331</v>
      </c>
      <c r="DG7" s="141">
        <f t="shared" si="3"/>
        <v>3349309</v>
      </c>
      <c r="DH7" s="141">
        <f t="shared" si="3"/>
        <v>15310</v>
      </c>
      <c r="DI7" s="141">
        <f t="shared" si="3"/>
        <v>625389</v>
      </c>
      <c r="DJ7" s="141">
        <f t="shared" si="3"/>
        <v>12652575</v>
      </c>
    </row>
    <row r="8" spans="1:114" ht="12" customHeight="1">
      <c r="A8" s="142" t="s">
        <v>114</v>
      </c>
      <c r="B8" s="140" t="s">
        <v>326</v>
      </c>
      <c r="C8" s="142" t="s">
        <v>350</v>
      </c>
      <c r="D8" s="141">
        <f>SUM(E8,+L8)</f>
        <v>4022708</v>
      </c>
      <c r="E8" s="141">
        <f>SUM(F8:I8)+K8</f>
        <v>453267</v>
      </c>
      <c r="F8" s="141">
        <v>0</v>
      </c>
      <c r="G8" s="141">
        <v>3628</v>
      </c>
      <c r="H8" s="141">
        <v>19100</v>
      </c>
      <c r="I8" s="141">
        <v>385284</v>
      </c>
      <c r="J8" s="141"/>
      <c r="K8" s="141">
        <v>45255</v>
      </c>
      <c r="L8" s="141">
        <v>3569441</v>
      </c>
      <c r="M8" s="141">
        <f>SUM(N8,+U8)</f>
        <v>399626</v>
      </c>
      <c r="N8" s="141">
        <f>SUM(O8:R8)+T8</f>
        <v>29100</v>
      </c>
      <c r="O8" s="141">
        <v>0</v>
      </c>
      <c r="P8" s="141">
        <v>0</v>
      </c>
      <c r="Q8" s="141">
        <v>29100</v>
      </c>
      <c r="R8" s="141">
        <v>0</v>
      </c>
      <c r="S8" s="141"/>
      <c r="T8" s="141">
        <v>0</v>
      </c>
      <c r="U8" s="141">
        <v>370526</v>
      </c>
      <c r="V8" s="141">
        <f aca="true" t="shared" si="4" ref="V8:AD8">+SUM(D8,M8)</f>
        <v>4422334</v>
      </c>
      <c r="W8" s="141">
        <f t="shared" si="4"/>
        <v>482367</v>
      </c>
      <c r="X8" s="141">
        <f t="shared" si="4"/>
        <v>0</v>
      </c>
      <c r="Y8" s="141">
        <f t="shared" si="4"/>
        <v>3628</v>
      </c>
      <c r="Z8" s="141">
        <f t="shared" si="4"/>
        <v>48200</v>
      </c>
      <c r="AA8" s="141">
        <f t="shared" si="4"/>
        <v>385284</v>
      </c>
      <c r="AB8" s="141">
        <f t="shared" si="4"/>
        <v>0</v>
      </c>
      <c r="AC8" s="141">
        <f t="shared" si="4"/>
        <v>45255</v>
      </c>
      <c r="AD8" s="141">
        <f t="shared" si="4"/>
        <v>3939967</v>
      </c>
      <c r="AE8" s="141">
        <f>SUM(AF8,+AK8)</f>
        <v>43187</v>
      </c>
      <c r="AF8" s="141">
        <f>SUM(AG8:AJ8)</f>
        <v>43187</v>
      </c>
      <c r="AG8" s="141">
        <v>0</v>
      </c>
      <c r="AH8" s="141">
        <v>43187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3934416</v>
      </c>
      <c r="AN8" s="141">
        <f>SUM(AO8:AR8)</f>
        <v>1941596</v>
      </c>
      <c r="AO8" s="141">
        <v>1097780</v>
      </c>
      <c r="AP8" s="141">
        <v>729123</v>
      </c>
      <c r="AQ8" s="141">
        <v>114693</v>
      </c>
      <c r="AR8" s="141">
        <v>0</v>
      </c>
      <c r="AS8" s="141">
        <f>SUM(AT8:AV8)</f>
        <v>754990</v>
      </c>
      <c r="AT8" s="141">
        <v>216147</v>
      </c>
      <c r="AU8" s="141">
        <v>533345</v>
      </c>
      <c r="AV8" s="141">
        <v>5498</v>
      </c>
      <c r="AW8" s="141">
        <v>19592</v>
      </c>
      <c r="AX8" s="141">
        <f>SUM(AY8:BB8)</f>
        <v>1218238</v>
      </c>
      <c r="AY8" s="141">
        <v>70115</v>
      </c>
      <c r="AZ8" s="141">
        <v>560069</v>
      </c>
      <c r="BA8" s="141">
        <v>540491</v>
      </c>
      <c r="BB8" s="141">
        <v>47563</v>
      </c>
      <c r="BC8" s="141">
        <v>0</v>
      </c>
      <c r="BD8" s="141">
        <v>0</v>
      </c>
      <c r="BE8" s="141">
        <v>45105</v>
      </c>
      <c r="BF8" s="141">
        <f>SUM(AE8,+AM8,+BE8)</f>
        <v>4022708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399626</v>
      </c>
      <c r="BP8" s="141">
        <f>SUM(BQ8:BT8)</f>
        <v>163848</v>
      </c>
      <c r="BQ8" s="141">
        <v>139271</v>
      </c>
      <c r="BR8" s="141">
        <v>0</v>
      </c>
      <c r="BS8" s="141">
        <v>24577</v>
      </c>
      <c r="BT8" s="141">
        <v>0</v>
      </c>
      <c r="BU8" s="141">
        <f>SUM(BV8:BX8)</f>
        <v>220526</v>
      </c>
      <c r="BV8" s="141">
        <v>153</v>
      </c>
      <c r="BW8" s="141">
        <v>220373</v>
      </c>
      <c r="BX8" s="141">
        <v>0</v>
      </c>
      <c r="BY8" s="141">
        <v>0</v>
      </c>
      <c r="BZ8" s="141">
        <f>SUM(CA8:CD8)</f>
        <v>15252</v>
      </c>
      <c r="CA8" s="141">
        <v>0</v>
      </c>
      <c r="CB8" s="141">
        <v>15233</v>
      </c>
      <c r="CC8" s="141">
        <v>19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399626</v>
      </c>
      <c r="CI8" s="141">
        <f aca="true" t="shared" si="5" ref="CI8:DJ8">SUM(AE8,+BG8)</f>
        <v>43187</v>
      </c>
      <c r="CJ8" s="141">
        <f t="shared" si="5"/>
        <v>43187</v>
      </c>
      <c r="CK8" s="141">
        <f t="shared" si="5"/>
        <v>0</v>
      </c>
      <c r="CL8" s="141">
        <f t="shared" si="5"/>
        <v>43187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4334042</v>
      </c>
      <c r="CR8" s="141">
        <f t="shared" si="5"/>
        <v>2105444</v>
      </c>
      <c r="CS8" s="141">
        <f t="shared" si="5"/>
        <v>1237051</v>
      </c>
      <c r="CT8" s="141">
        <f t="shared" si="5"/>
        <v>729123</v>
      </c>
      <c r="CU8" s="141">
        <f t="shared" si="5"/>
        <v>139270</v>
      </c>
      <c r="CV8" s="141">
        <f t="shared" si="5"/>
        <v>0</v>
      </c>
      <c r="CW8" s="141">
        <f t="shared" si="5"/>
        <v>975516</v>
      </c>
      <c r="CX8" s="141">
        <f t="shared" si="5"/>
        <v>216300</v>
      </c>
      <c r="CY8" s="141">
        <f t="shared" si="5"/>
        <v>753718</v>
      </c>
      <c r="CZ8" s="141">
        <f t="shared" si="5"/>
        <v>5498</v>
      </c>
      <c r="DA8" s="141">
        <f t="shared" si="5"/>
        <v>19592</v>
      </c>
      <c r="DB8" s="141">
        <f t="shared" si="5"/>
        <v>1233490</v>
      </c>
      <c r="DC8" s="141">
        <f t="shared" si="5"/>
        <v>70115</v>
      </c>
      <c r="DD8" s="141">
        <f t="shared" si="5"/>
        <v>575302</v>
      </c>
      <c r="DE8" s="141">
        <f t="shared" si="5"/>
        <v>540510</v>
      </c>
      <c r="DF8" s="141">
        <f t="shared" si="5"/>
        <v>47563</v>
      </c>
      <c r="DG8" s="141">
        <f t="shared" si="5"/>
        <v>0</v>
      </c>
      <c r="DH8" s="141">
        <f t="shared" si="5"/>
        <v>0</v>
      </c>
      <c r="DI8" s="141">
        <f t="shared" si="5"/>
        <v>45105</v>
      </c>
      <c r="DJ8" s="141">
        <f t="shared" si="5"/>
        <v>4422334</v>
      </c>
    </row>
    <row r="9" spans="1:114" ht="12" customHeight="1">
      <c r="A9" s="142" t="s">
        <v>114</v>
      </c>
      <c r="B9" s="140" t="s">
        <v>327</v>
      </c>
      <c r="C9" s="142" t="s">
        <v>351</v>
      </c>
      <c r="D9" s="141">
        <f aca="true" t="shared" si="6" ref="D9:D31">SUM(E9,+L9)</f>
        <v>907550</v>
      </c>
      <c r="E9" s="141">
        <f aca="true" t="shared" si="7" ref="E9:E31">SUM(F9:I9)+K9</f>
        <v>153485</v>
      </c>
      <c r="F9" s="141">
        <v>0</v>
      </c>
      <c r="G9" s="141">
        <v>992</v>
      </c>
      <c r="H9" s="141">
        <v>8300</v>
      </c>
      <c r="I9" s="141">
        <v>43253</v>
      </c>
      <c r="J9" s="141"/>
      <c r="K9" s="141">
        <v>100940</v>
      </c>
      <c r="L9" s="141">
        <v>754065</v>
      </c>
      <c r="M9" s="141">
        <f aca="true" t="shared" si="8" ref="M9:M31">SUM(N9,+U9)</f>
        <v>137435</v>
      </c>
      <c r="N9" s="141">
        <f aca="true" t="shared" si="9" ref="N9:N31">SUM(O9:R9)+T9</f>
        <v>24514</v>
      </c>
      <c r="O9" s="141">
        <v>0</v>
      </c>
      <c r="P9" s="141">
        <v>0</v>
      </c>
      <c r="Q9" s="141">
        <v>0</v>
      </c>
      <c r="R9" s="141">
        <v>24464</v>
      </c>
      <c r="S9" s="141"/>
      <c r="T9" s="141">
        <v>50</v>
      </c>
      <c r="U9" s="141">
        <v>112921</v>
      </c>
      <c r="V9" s="141">
        <f aca="true" t="shared" si="10" ref="V9:V31">+SUM(D9,M9)</f>
        <v>1044985</v>
      </c>
      <c r="W9" s="141">
        <f aca="true" t="shared" si="11" ref="W9:W31">+SUM(E9,N9)</f>
        <v>177999</v>
      </c>
      <c r="X9" s="141">
        <f aca="true" t="shared" si="12" ref="X9:X31">+SUM(F9,O9)</f>
        <v>0</v>
      </c>
      <c r="Y9" s="141">
        <f aca="true" t="shared" si="13" ref="Y9:Y31">+SUM(G9,P9)</f>
        <v>992</v>
      </c>
      <c r="Z9" s="141">
        <f aca="true" t="shared" si="14" ref="Z9:Z31">+SUM(H9,Q9)</f>
        <v>8300</v>
      </c>
      <c r="AA9" s="141">
        <f aca="true" t="shared" si="15" ref="AA9:AA31">+SUM(I9,R9)</f>
        <v>67717</v>
      </c>
      <c r="AB9" s="141">
        <f aca="true" t="shared" si="16" ref="AB9:AB31">+SUM(J9,S9)</f>
        <v>0</v>
      </c>
      <c r="AC9" s="141">
        <f aca="true" t="shared" si="17" ref="AC9:AC31">+SUM(K9,T9)</f>
        <v>100990</v>
      </c>
      <c r="AD9" s="141">
        <f aca="true" t="shared" si="18" ref="AD9:AD31">+SUM(L9,U9)</f>
        <v>866986</v>
      </c>
      <c r="AE9" s="141">
        <f aca="true" t="shared" si="19" ref="AE9:AE31">SUM(AF9,+AK9)</f>
        <v>0</v>
      </c>
      <c r="AF9" s="141">
        <f aca="true" t="shared" si="20" ref="AF9:AF31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31">SUM(AN9,AS9,AW9,AX9,BD9)</f>
        <v>811631</v>
      </c>
      <c r="AN9" s="141">
        <f aca="true" t="shared" si="22" ref="AN9:AN31">SUM(AO9:AR9)</f>
        <v>480205</v>
      </c>
      <c r="AO9" s="141">
        <v>89867</v>
      </c>
      <c r="AP9" s="141">
        <v>239796</v>
      </c>
      <c r="AQ9" s="141">
        <v>150542</v>
      </c>
      <c r="AR9" s="141">
        <v>0</v>
      </c>
      <c r="AS9" s="141">
        <f aca="true" t="shared" si="23" ref="AS9:AS31">SUM(AT9:AV9)</f>
        <v>157048</v>
      </c>
      <c r="AT9" s="141">
        <v>20001</v>
      </c>
      <c r="AU9" s="141">
        <v>130501</v>
      </c>
      <c r="AV9" s="141">
        <v>6546</v>
      </c>
      <c r="AW9" s="141">
        <v>5040</v>
      </c>
      <c r="AX9" s="141">
        <f aca="true" t="shared" si="24" ref="AX9:AX31">SUM(AY9:BB9)</f>
        <v>169338</v>
      </c>
      <c r="AY9" s="141">
        <v>0</v>
      </c>
      <c r="AZ9" s="141">
        <v>120229</v>
      </c>
      <c r="BA9" s="141">
        <v>49109</v>
      </c>
      <c r="BB9" s="141">
        <v>0</v>
      </c>
      <c r="BC9" s="141">
        <v>0</v>
      </c>
      <c r="BD9" s="141">
        <v>0</v>
      </c>
      <c r="BE9" s="141">
        <v>95919</v>
      </c>
      <c r="BF9" s="141">
        <f aca="true" t="shared" si="25" ref="BF9:BF31">SUM(AE9,+AM9,+BE9)</f>
        <v>907550</v>
      </c>
      <c r="BG9" s="141">
        <f aca="true" t="shared" si="26" ref="BG9:BG31">SUM(BH9,+BM9)</f>
        <v>0</v>
      </c>
      <c r="BH9" s="141">
        <f aca="true" t="shared" si="27" ref="BH9:BH31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1">SUM(BP9,BU9,BY9,BZ9,CF9)</f>
        <v>137435</v>
      </c>
      <c r="BP9" s="141">
        <f aca="true" t="shared" si="29" ref="BP9:BP31">SUM(BQ9:BT9)</f>
        <v>59157</v>
      </c>
      <c r="BQ9" s="141">
        <v>15185</v>
      </c>
      <c r="BR9" s="141">
        <v>0</v>
      </c>
      <c r="BS9" s="141">
        <v>43972</v>
      </c>
      <c r="BT9" s="141">
        <v>0</v>
      </c>
      <c r="BU9" s="141">
        <f aca="true" t="shared" si="30" ref="BU9:BU31">SUM(BV9:BX9)</f>
        <v>67211</v>
      </c>
      <c r="BV9" s="141">
        <v>870</v>
      </c>
      <c r="BW9" s="141">
        <v>66341</v>
      </c>
      <c r="BX9" s="141">
        <v>0</v>
      </c>
      <c r="BY9" s="141">
        <v>0</v>
      </c>
      <c r="BZ9" s="141">
        <f aca="true" t="shared" si="31" ref="BZ9:BZ31">SUM(CA9:CD9)</f>
        <v>11067</v>
      </c>
      <c r="CA9" s="141">
        <v>0</v>
      </c>
      <c r="CB9" s="141">
        <v>9926</v>
      </c>
      <c r="CC9" s="141">
        <v>1141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31">SUM(BG9,+BO9,+CG9)</f>
        <v>137435</v>
      </c>
      <c r="CI9" s="141">
        <f aca="true" t="shared" si="33" ref="CI9:CI31">SUM(AE9,+BG9)</f>
        <v>0</v>
      </c>
      <c r="CJ9" s="141">
        <f aca="true" t="shared" si="34" ref="CJ9:CJ31">SUM(AF9,+BH9)</f>
        <v>0</v>
      </c>
      <c r="CK9" s="141">
        <f aca="true" t="shared" si="35" ref="CK9:CK31">SUM(AG9,+BI9)</f>
        <v>0</v>
      </c>
      <c r="CL9" s="141">
        <f aca="true" t="shared" si="36" ref="CL9:CL31">SUM(AH9,+BJ9)</f>
        <v>0</v>
      </c>
      <c r="CM9" s="141">
        <f aca="true" t="shared" si="37" ref="CM9:CM31">SUM(AI9,+BK9)</f>
        <v>0</v>
      </c>
      <c r="CN9" s="141">
        <f aca="true" t="shared" si="38" ref="CN9:CN31">SUM(AJ9,+BL9)</f>
        <v>0</v>
      </c>
      <c r="CO9" s="141">
        <f aca="true" t="shared" si="39" ref="CO9:CO31">SUM(AK9,+BM9)</f>
        <v>0</v>
      </c>
      <c r="CP9" s="141">
        <f aca="true" t="shared" si="40" ref="CP9:CP31">SUM(AL9,+BN9)</f>
        <v>0</v>
      </c>
      <c r="CQ9" s="141">
        <f aca="true" t="shared" si="41" ref="CQ9:CQ31">SUM(AM9,+BO9)</f>
        <v>949066</v>
      </c>
      <c r="CR9" s="141">
        <f aca="true" t="shared" si="42" ref="CR9:CR31">SUM(AN9,+BP9)</f>
        <v>539362</v>
      </c>
      <c r="CS9" s="141">
        <f aca="true" t="shared" si="43" ref="CS9:CS31">SUM(AO9,+BQ9)</f>
        <v>105052</v>
      </c>
      <c r="CT9" s="141">
        <f aca="true" t="shared" si="44" ref="CT9:CT31">SUM(AP9,+BR9)</f>
        <v>239796</v>
      </c>
      <c r="CU9" s="141">
        <f aca="true" t="shared" si="45" ref="CU9:CU31">SUM(AQ9,+BS9)</f>
        <v>194514</v>
      </c>
      <c r="CV9" s="141">
        <f aca="true" t="shared" si="46" ref="CV9:CV31">SUM(AR9,+BT9)</f>
        <v>0</v>
      </c>
      <c r="CW9" s="141">
        <f aca="true" t="shared" si="47" ref="CW9:CW31">SUM(AS9,+BU9)</f>
        <v>224259</v>
      </c>
      <c r="CX9" s="141">
        <f aca="true" t="shared" si="48" ref="CX9:CX31">SUM(AT9,+BV9)</f>
        <v>20871</v>
      </c>
      <c r="CY9" s="141">
        <f aca="true" t="shared" si="49" ref="CY9:CY31">SUM(AU9,+BW9)</f>
        <v>196842</v>
      </c>
      <c r="CZ9" s="141">
        <f aca="true" t="shared" si="50" ref="CZ9:CZ31">SUM(AV9,+BX9)</f>
        <v>6546</v>
      </c>
      <c r="DA9" s="141">
        <f aca="true" t="shared" si="51" ref="DA9:DA31">SUM(AW9,+BY9)</f>
        <v>5040</v>
      </c>
      <c r="DB9" s="141">
        <f aca="true" t="shared" si="52" ref="DB9:DB31">SUM(AX9,+BZ9)</f>
        <v>180405</v>
      </c>
      <c r="DC9" s="141">
        <f aca="true" t="shared" si="53" ref="DC9:DC31">SUM(AY9,+CA9)</f>
        <v>0</v>
      </c>
      <c r="DD9" s="141">
        <f aca="true" t="shared" si="54" ref="DD9:DD31">SUM(AZ9,+CB9)</f>
        <v>130155</v>
      </c>
      <c r="DE9" s="141">
        <f aca="true" t="shared" si="55" ref="DE9:DE31">SUM(BA9,+CC9)</f>
        <v>50250</v>
      </c>
      <c r="DF9" s="141">
        <f aca="true" t="shared" si="56" ref="DF9:DF31">SUM(BB9,+CD9)</f>
        <v>0</v>
      </c>
      <c r="DG9" s="141">
        <f aca="true" t="shared" si="57" ref="DG9:DG31">SUM(BC9,+CE9)</f>
        <v>0</v>
      </c>
      <c r="DH9" s="141">
        <f aca="true" t="shared" si="58" ref="DH9:DH31">SUM(BD9,+CF9)</f>
        <v>0</v>
      </c>
      <c r="DI9" s="141">
        <f aca="true" t="shared" si="59" ref="DI9:DI31">SUM(BE9,+CG9)</f>
        <v>95919</v>
      </c>
      <c r="DJ9" s="141">
        <f aca="true" t="shared" si="60" ref="DJ9:DJ31">SUM(BF9,+CH9)</f>
        <v>1044985</v>
      </c>
    </row>
    <row r="10" spans="1:114" ht="12" customHeight="1">
      <c r="A10" s="142" t="s">
        <v>114</v>
      </c>
      <c r="B10" s="140" t="s">
        <v>328</v>
      </c>
      <c r="C10" s="142" t="s">
        <v>352</v>
      </c>
      <c r="D10" s="141">
        <f t="shared" si="6"/>
        <v>721431</v>
      </c>
      <c r="E10" s="141">
        <f t="shared" si="7"/>
        <v>101809</v>
      </c>
      <c r="F10" s="141">
        <v>0</v>
      </c>
      <c r="G10" s="141">
        <v>0</v>
      </c>
      <c r="H10" s="141">
        <v>86300</v>
      </c>
      <c r="I10" s="141">
        <v>15509</v>
      </c>
      <c r="J10" s="141"/>
      <c r="K10" s="141">
        <v>0</v>
      </c>
      <c r="L10" s="141">
        <v>619622</v>
      </c>
      <c r="M10" s="141">
        <f t="shared" si="8"/>
        <v>135798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135798</v>
      </c>
      <c r="V10" s="141">
        <f t="shared" si="10"/>
        <v>857229</v>
      </c>
      <c r="W10" s="141">
        <f t="shared" si="11"/>
        <v>101809</v>
      </c>
      <c r="X10" s="141">
        <f t="shared" si="12"/>
        <v>0</v>
      </c>
      <c r="Y10" s="141">
        <f t="shared" si="13"/>
        <v>0</v>
      </c>
      <c r="Z10" s="141">
        <f t="shared" si="14"/>
        <v>86300</v>
      </c>
      <c r="AA10" s="141">
        <f t="shared" si="15"/>
        <v>15509</v>
      </c>
      <c r="AB10" s="141">
        <f t="shared" si="16"/>
        <v>0</v>
      </c>
      <c r="AC10" s="141">
        <f t="shared" si="17"/>
        <v>0</v>
      </c>
      <c r="AD10" s="141">
        <f t="shared" si="18"/>
        <v>755420</v>
      </c>
      <c r="AE10" s="141">
        <f t="shared" si="19"/>
        <v>85445</v>
      </c>
      <c r="AF10" s="141">
        <f t="shared" si="20"/>
        <v>85445</v>
      </c>
      <c r="AG10" s="141">
        <v>0</v>
      </c>
      <c r="AH10" s="141">
        <v>85445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627608</v>
      </c>
      <c r="AN10" s="141">
        <f t="shared" si="22"/>
        <v>361334</v>
      </c>
      <c r="AO10" s="141">
        <v>287218</v>
      </c>
      <c r="AP10" s="141">
        <v>24707</v>
      </c>
      <c r="AQ10" s="141">
        <v>45659</v>
      </c>
      <c r="AR10" s="141">
        <v>3750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266274</v>
      </c>
      <c r="AY10" s="141">
        <v>0</v>
      </c>
      <c r="AZ10" s="141">
        <v>243127</v>
      </c>
      <c r="BA10" s="141">
        <v>22775</v>
      </c>
      <c r="BB10" s="141">
        <v>372</v>
      </c>
      <c r="BC10" s="141">
        <v>0</v>
      </c>
      <c r="BD10" s="141">
        <v>0</v>
      </c>
      <c r="BE10" s="141">
        <v>8378</v>
      </c>
      <c r="BF10" s="141">
        <f t="shared" si="25"/>
        <v>721431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135560</v>
      </c>
      <c r="CF10" s="141">
        <v>0</v>
      </c>
      <c r="CG10" s="141">
        <v>238</v>
      </c>
      <c r="CH10" s="141">
        <f t="shared" si="32"/>
        <v>238</v>
      </c>
      <c r="CI10" s="141">
        <f t="shared" si="33"/>
        <v>85445</v>
      </c>
      <c r="CJ10" s="141">
        <f t="shared" si="34"/>
        <v>85445</v>
      </c>
      <c r="CK10" s="141">
        <f t="shared" si="35"/>
        <v>0</v>
      </c>
      <c r="CL10" s="141">
        <f t="shared" si="36"/>
        <v>85445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627608</v>
      </c>
      <c r="CR10" s="141">
        <f t="shared" si="42"/>
        <v>361334</v>
      </c>
      <c r="CS10" s="141">
        <f t="shared" si="43"/>
        <v>287218</v>
      </c>
      <c r="CT10" s="141">
        <f t="shared" si="44"/>
        <v>24707</v>
      </c>
      <c r="CU10" s="141">
        <f t="shared" si="45"/>
        <v>45659</v>
      </c>
      <c r="CV10" s="141">
        <f t="shared" si="46"/>
        <v>3750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266274</v>
      </c>
      <c r="DC10" s="141">
        <f t="shared" si="53"/>
        <v>0</v>
      </c>
      <c r="DD10" s="141">
        <f t="shared" si="54"/>
        <v>243127</v>
      </c>
      <c r="DE10" s="141">
        <f t="shared" si="55"/>
        <v>22775</v>
      </c>
      <c r="DF10" s="141">
        <f t="shared" si="56"/>
        <v>372</v>
      </c>
      <c r="DG10" s="141">
        <f t="shared" si="57"/>
        <v>135560</v>
      </c>
      <c r="DH10" s="141">
        <f t="shared" si="58"/>
        <v>0</v>
      </c>
      <c r="DI10" s="141">
        <f t="shared" si="59"/>
        <v>8616</v>
      </c>
      <c r="DJ10" s="141">
        <f t="shared" si="60"/>
        <v>721669</v>
      </c>
    </row>
    <row r="11" spans="1:114" ht="12" customHeight="1">
      <c r="A11" s="142" t="s">
        <v>114</v>
      </c>
      <c r="B11" s="140" t="s">
        <v>329</v>
      </c>
      <c r="C11" s="142" t="s">
        <v>353</v>
      </c>
      <c r="D11" s="141">
        <f t="shared" si="6"/>
        <v>1522584</v>
      </c>
      <c r="E11" s="141">
        <f t="shared" si="7"/>
        <v>73402</v>
      </c>
      <c r="F11" s="141">
        <v>0</v>
      </c>
      <c r="G11" s="141">
        <v>743</v>
      </c>
      <c r="H11" s="141">
        <v>31138</v>
      </c>
      <c r="I11" s="141">
        <v>21062</v>
      </c>
      <c r="J11" s="141"/>
      <c r="K11" s="141">
        <v>20459</v>
      </c>
      <c r="L11" s="141">
        <v>1449182</v>
      </c>
      <c r="M11" s="141">
        <f t="shared" si="8"/>
        <v>425580</v>
      </c>
      <c r="N11" s="141">
        <f t="shared" si="9"/>
        <v>64387</v>
      </c>
      <c r="O11" s="141">
        <v>0</v>
      </c>
      <c r="P11" s="141">
        <v>0</v>
      </c>
      <c r="Q11" s="141">
        <v>0</v>
      </c>
      <c r="R11" s="141">
        <v>55911</v>
      </c>
      <c r="S11" s="141"/>
      <c r="T11" s="141">
        <v>8476</v>
      </c>
      <c r="U11" s="141">
        <v>361193</v>
      </c>
      <c r="V11" s="141">
        <f t="shared" si="10"/>
        <v>1948164</v>
      </c>
      <c r="W11" s="141">
        <f t="shared" si="11"/>
        <v>137789</v>
      </c>
      <c r="X11" s="141">
        <f t="shared" si="12"/>
        <v>0</v>
      </c>
      <c r="Y11" s="141">
        <f t="shared" si="13"/>
        <v>743</v>
      </c>
      <c r="Z11" s="141">
        <f t="shared" si="14"/>
        <v>31138</v>
      </c>
      <c r="AA11" s="141">
        <f t="shared" si="15"/>
        <v>76973</v>
      </c>
      <c r="AB11" s="141">
        <f t="shared" si="16"/>
        <v>0</v>
      </c>
      <c r="AC11" s="141">
        <f t="shared" si="17"/>
        <v>28935</v>
      </c>
      <c r="AD11" s="141">
        <f t="shared" si="18"/>
        <v>1810375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1522584</v>
      </c>
      <c r="AN11" s="141">
        <f t="shared" si="22"/>
        <v>605462</v>
      </c>
      <c r="AO11" s="141">
        <v>271218</v>
      </c>
      <c r="AP11" s="141">
        <v>243932</v>
      </c>
      <c r="AQ11" s="141">
        <v>90312</v>
      </c>
      <c r="AR11" s="141">
        <v>0</v>
      </c>
      <c r="AS11" s="141">
        <f t="shared" si="23"/>
        <v>677482</v>
      </c>
      <c r="AT11" s="141">
        <v>122317</v>
      </c>
      <c r="AU11" s="141">
        <v>543919</v>
      </c>
      <c r="AV11" s="141">
        <v>11246</v>
      </c>
      <c r="AW11" s="141">
        <v>31138</v>
      </c>
      <c r="AX11" s="141">
        <f t="shared" si="24"/>
        <v>208502</v>
      </c>
      <c r="AY11" s="141">
        <v>2834</v>
      </c>
      <c r="AZ11" s="141">
        <v>195204</v>
      </c>
      <c r="BA11" s="141">
        <v>10464</v>
      </c>
      <c r="BB11" s="141">
        <v>0</v>
      </c>
      <c r="BC11" s="141">
        <v>0</v>
      </c>
      <c r="BD11" s="141">
        <v>0</v>
      </c>
      <c r="BE11" s="141">
        <v>0</v>
      </c>
      <c r="BF11" s="141">
        <f t="shared" si="25"/>
        <v>1522584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408484</v>
      </c>
      <c r="BP11" s="141">
        <f t="shared" si="29"/>
        <v>23973</v>
      </c>
      <c r="BQ11" s="141">
        <v>23973</v>
      </c>
      <c r="BR11" s="141">
        <v>0</v>
      </c>
      <c r="BS11" s="141">
        <v>0</v>
      </c>
      <c r="BT11" s="141">
        <v>0</v>
      </c>
      <c r="BU11" s="141">
        <f t="shared" si="30"/>
        <v>271656</v>
      </c>
      <c r="BV11" s="141">
        <v>34698</v>
      </c>
      <c r="BW11" s="141">
        <v>236958</v>
      </c>
      <c r="BX11" s="141">
        <v>0</v>
      </c>
      <c r="BY11" s="141">
        <v>0</v>
      </c>
      <c r="BZ11" s="141">
        <f t="shared" si="31"/>
        <v>112855</v>
      </c>
      <c r="CA11" s="141">
        <v>0</v>
      </c>
      <c r="CB11" s="141">
        <v>112855</v>
      </c>
      <c r="CC11" s="141">
        <v>0</v>
      </c>
      <c r="CD11" s="141">
        <v>0</v>
      </c>
      <c r="CE11" s="141">
        <v>0</v>
      </c>
      <c r="CF11" s="141">
        <v>0</v>
      </c>
      <c r="CG11" s="141">
        <v>17096</v>
      </c>
      <c r="CH11" s="141">
        <f t="shared" si="32"/>
        <v>425580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1931068</v>
      </c>
      <c r="CR11" s="141">
        <f t="shared" si="42"/>
        <v>629435</v>
      </c>
      <c r="CS11" s="141">
        <f t="shared" si="43"/>
        <v>295191</v>
      </c>
      <c r="CT11" s="141">
        <f t="shared" si="44"/>
        <v>243932</v>
      </c>
      <c r="CU11" s="141">
        <f t="shared" si="45"/>
        <v>90312</v>
      </c>
      <c r="CV11" s="141">
        <f t="shared" si="46"/>
        <v>0</v>
      </c>
      <c r="CW11" s="141">
        <f t="shared" si="47"/>
        <v>949138</v>
      </c>
      <c r="CX11" s="141">
        <f t="shared" si="48"/>
        <v>157015</v>
      </c>
      <c r="CY11" s="141">
        <f t="shared" si="49"/>
        <v>780877</v>
      </c>
      <c r="CZ11" s="141">
        <f t="shared" si="50"/>
        <v>11246</v>
      </c>
      <c r="DA11" s="141">
        <f t="shared" si="51"/>
        <v>31138</v>
      </c>
      <c r="DB11" s="141">
        <f t="shared" si="52"/>
        <v>321357</v>
      </c>
      <c r="DC11" s="141">
        <f t="shared" si="53"/>
        <v>2834</v>
      </c>
      <c r="DD11" s="141">
        <f t="shared" si="54"/>
        <v>308059</v>
      </c>
      <c r="DE11" s="141">
        <f t="shared" si="55"/>
        <v>10464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17096</v>
      </c>
      <c r="DJ11" s="141">
        <f t="shared" si="60"/>
        <v>1948164</v>
      </c>
    </row>
    <row r="12" spans="1:114" ht="12" customHeight="1">
      <c r="A12" s="142" t="s">
        <v>114</v>
      </c>
      <c r="B12" s="140" t="s">
        <v>330</v>
      </c>
      <c r="C12" s="142" t="s">
        <v>354</v>
      </c>
      <c r="D12" s="141">
        <f t="shared" si="6"/>
        <v>1002809</v>
      </c>
      <c r="E12" s="141">
        <f t="shared" si="7"/>
        <v>96689</v>
      </c>
      <c r="F12" s="141">
        <v>0</v>
      </c>
      <c r="G12" s="141">
        <v>1941</v>
      </c>
      <c r="H12" s="141">
        <v>0</v>
      </c>
      <c r="I12" s="141">
        <v>85748</v>
      </c>
      <c r="J12" s="141"/>
      <c r="K12" s="141">
        <v>9000</v>
      </c>
      <c r="L12" s="141">
        <v>906120</v>
      </c>
      <c r="M12" s="141">
        <f t="shared" si="8"/>
        <v>71480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71480</v>
      </c>
      <c r="V12" s="141">
        <f t="shared" si="10"/>
        <v>1074289</v>
      </c>
      <c r="W12" s="141">
        <f t="shared" si="11"/>
        <v>96689</v>
      </c>
      <c r="X12" s="141">
        <f t="shared" si="12"/>
        <v>0</v>
      </c>
      <c r="Y12" s="141">
        <f t="shared" si="13"/>
        <v>1941</v>
      </c>
      <c r="Z12" s="141">
        <f t="shared" si="14"/>
        <v>0</v>
      </c>
      <c r="AA12" s="141">
        <f t="shared" si="15"/>
        <v>85748</v>
      </c>
      <c r="AB12" s="141">
        <f t="shared" si="16"/>
        <v>0</v>
      </c>
      <c r="AC12" s="141">
        <f t="shared" si="17"/>
        <v>9000</v>
      </c>
      <c r="AD12" s="141">
        <f t="shared" si="18"/>
        <v>977600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476921</v>
      </c>
      <c r="AN12" s="141">
        <f t="shared" si="22"/>
        <v>274706</v>
      </c>
      <c r="AO12" s="141">
        <v>37037</v>
      </c>
      <c r="AP12" s="141">
        <v>150500</v>
      </c>
      <c r="AQ12" s="141">
        <v>71758</v>
      </c>
      <c r="AR12" s="141">
        <v>15411</v>
      </c>
      <c r="AS12" s="141">
        <f t="shared" si="23"/>
        <v>166875</v>
      </c>
      <c r="AT12" s="141">
        <v>34563</v>
      </c>
      <c r="AU12" s="141">
        <v>80131</v>
      </c>
      <c r="AV12" s="141">
        <v>52181</v>
      </c>
      <c r="AW12" s="141">
        <v>21205</v>
      </c>
      <c r="AX12" s="141">
        <f t="shared" si="24"/>
        <v>5588</v>
      </c>
      <c r="AY12" s="141">
        <v>965</v>
      </c>
      <c r="AZ12" s="141">
        <v>0</v>
      </c>
      <c r="BA12" s="141">
        <v>1700</v>
      </c>
      <c r="BB12" s="141">
        <v>2923</v>
      </c>
      <c r="BC12" s="141">
        <v>328012</v>
      </c>
      <c r="BD12" s="141">
        <v>8547</v>
      </c>
      <c r="BE12" s="141">
        <v>197876</v>
      </c>
      <c r="BF12" s="141">
        <f t="shared" si="25"/>
        <v>674797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71480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476921</v>
      </c>
      <c r="CR12" s="141">
        <f t="shared" si="42"/>
        <v>274706</v>
      </c>
      <c r="CS12" s="141">
        <f t="shared" si="43"/>
        <v>37037</v>
      </c>
      <c r="CT12" s="141">
        <f t="shared" si="44"/>
        <v>150500</v>
      </c>
      <c r="CU12" s="141">
        <f t="shared" si="45"/>
        <v>71758</v>
      </c>
      <c r="CV12" s="141">
        <f t="shared" si="46"/>
        <v>15411</v>
      </c>
      <c r="CW12" s="141">
        <f t="shared" si="47"/>
        <v>166875</v>
      </c>
      <c r="CX12" s="141">
        <f t="shared" si="48"/>
        <v>34563</v>
      </c>
      <c r="CY12" s="141">
        <f t="shared" si="49"/>
        <v>80131</v>
      </c>
      <c r="CZ12" s="141">
        <f t="shared" si="50"/>
        <v>52181</v>
      </c>
      <c r="DA12" s="141">
        <f t="shared" si="51"/>
        <v>21205</v>
      </c>
      <c r="DB12" s="141">
        <f t="shared" si="52"/>
        <v>5588</v>
      </c>
      <c r="DC12" s="141">
        <f t="shared" si="53"/>
        <v>965</v>
      </c>
      <c r="DD12" s="141">
        <f t="shared" si="54"/>
        <v>0</v>
      </c>
      <c r="DE12" s="141">
        <f t="shared" si="55"/>
        <v>1700</v>
      </c>
      <c r="DF12" s="141">
        <f t="shared" si="56"/>
        <v>2923</v>
      </c>
      <c r="DG12" s="141">
        <f t="shared" si="57"/>
        <v>399492</v>
      </c>
      <c r="DH12" s="141">
        <f t="shared" si="58"/>
        <v>8547</v>
      </c>
      <c r="DI12" s="141">
        <f t="shared" si="59"/>
        <v>197876</v>
      </c>
      <c r="DJ12" s="141">
        <f t="shared" si="60"/>
        <v>674797</v>
      </c>
    </row>
    <row r="13" spans="1:114" ht="12" customHeight="1">
      <c r="A13" s="142" t="s">
        <v>114</v>
      </c>
      <c r="B13" s="140" t="s">
        <v>331</v>
      </c>
      <c r="C13" s="142" t="s">
        <v>355</v>
      </c>
      <c r="D13" s="141">
        <f t="shared" si="6"/>
        <v>922422</v>
      </c>
      <c r="E13" s="141">
        <f t="shared" si="7"/>
        <v>35955</v>
      </c>
      <c r="F13" s="141">
        <v>0</v>
      </c>
      <c r="G13" s="141">
        <v>5357</v>
      </c>
      <c r="H13" s="141">
        <v>0</v>
      </c>
      <c r="I13" s="141">
        <v>30598</v>
      </c>
      <c r="J13" s="141"/>
      <c r="K13" s="141">
        <v>0</v>
      </c>
      <c r="L13" s="141">
        <v>886467</v>
      </c>
      <c r="M13" s="141">
        <f t="shared" si="8"/>
        <v>75016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75016</v>
      </c>
      <c r="V13" s="141">
        <f t="shared" si="10"/>
        <v>997438</v>
      </c>
      <c r="W13" s="141">
        <f t="shared" si="11"/>
        <v>35955</v>
      </c>
      <c r="X13" s="141">
        <f t="shared" si="12"/>
        <v>0</v>
      </c>
      <c r="Y13" s="141">
        <f t="shared" si="13"/>
        <v>5357</v>
      </c>
      <c r="Z13" s="141">
        <f t="shared" si="14"/>
        <v>0</v>
      </c>
      <c r="AA13" s="141">
        <f t="shared" si="15"/>
        <v>30598</v>
      </c>
      <c r="AB13" s="141">
        <f t="shared" si="16"/>
        <v>0</v>
      </c>
      <c r="AC13" s="141">
        <f t="shared" si="17"/>
        <v>0</v>
      </c>
      <c r="AD13" s="141">
        <f t="shared" si="18"/>
        <v>961483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144431</v>
      </c>
      <c r="AN13" s="141">
        <f t="shared" si="22"/>
        <v>32305</v>
      </c>
      <c r="AO13" s="141">
        <v>32305</v>
      </c>
      <c r="AP13" s="141">
        <v>0</v>
      </c>
      <c r="AQ13" s="141">
        <v>0</v>
      </c>
      <c r="AR13" s="141">
        <v>0</v>
      </c>
      <c r="AS13" s="141">
        <f t="shared" si="23"/>
        <v>37718</v>
      </c>
      <c r="AT13" s="141">
        <v>21405</v>
      </c>
      <c r="AU13" s="141">
        <v>16313</v>
      </c>
      <c r="AV13" s="141">
        <v>0</v>
      </c>
      <c r="AW13" s="141">
        <v>1200</v>
      </c>
      <c r="AX13" s="141">
        <f t="shared" si="24"/>
        <v>73208</v>
      </c>
      <c r="AY13" s="141">
        <v>65142</v>
      </c>
      <c r="AZ13" s="141">
        <v>6129</v>
      </c>
      <c r="BA13" s="141">
        <v>0</v>
      </c>
      <c r="BB13" s="141">
        <v>1937</v>
      </c>
      <c r="BC13" s="141">
        <v>773024</v>
      </c>
      <c r="BD13" s="141">
        <v>0</v>
      </c>
      <c r="BE13" s="141">
        <v>4967</v>
      </c>
      <c r="BF13" s="141">
        <f t="shared" si="25"/>
        <v>149398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75016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144431</v>
      </c>
      <c r="CR13" s="141">
        <f t="shared" si="42"/>
        <v>32305</v>
      </c>
      <c r="CS13" s="141">
        <f t="shared" si="43"/>
        <v>32305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37718</v>
      </c>
      <c r="CX13" s="141">
        <f t="shared" si="48"/>
        <v>21405</v>
      </c>
      <c r="CY13" s="141">
        <f t="shared" si="49"/>
        <v>16313</v>
      </c>
      <c r="CZ13" s="141">
        <f t="shared" si="50"/>
        <v>0</v>
      </c>
      <c r="DA13" s="141">
        <f t="shared" si="51"/>
        <v>1200</v>
      </c>
      <c r="DB13" s="141">
        <f t="shared" si="52"/>
        <v>73208</v>
      </c>
      <c r="DC13" s="141">
        <f t="shared" si="53"/>
        <v>65142</v>
      </c>
      <c r="DD13" s="141">
        <f t="shared" si="54"/>
        <v>6129</v>
      </c>
      <c r="DE13" s="141">
        <f t="shared" si="55"/>
        <v>0</v>
      </c>
      <c r="DF13" s="141">
        <f t="shared" si="56"/>
        <v>1937</v>
      </c>
      <c r="DG13" s="141">
        <f t="shared" si="57"/>
        <v>848040</v>
      </c>
      <c r="DH13" s="141">
        <f t="shared" si="58"/>
        <v>0</v>
      </c>
      <c r="DI13" s="141">
        <f t="shared" si="59"/>
        <v>4967</v>
      </c>
      <c r="DJ13" s="141">
        <f t="shared" si="60"/>
        <v>149398</v>
      </c>
    </row>
    <row r="14" spans="1:114" ht="12" customHeight="1">
      <c r="A14" s="142" t="s">
        <v>114</v>
      </c>
      <c r="B14" s="140" t="s">
        <v>332</v>
      </c>
      <c r="C14" s="142" t="s">
        <v>356</v>
      </c>
      <c r="D14" s="141">
        <f t="shared" si="6"/>
        <v>473591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/>
      <c r="K14" s="141">
        <v>0</v>
      </c>
      <c r="L14" s="141">
        <v>473591</v>
      </c>
      <c r="M14" s="141">
        <f t="shared" si="8"/>
        <v>117241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117241</v>
      </c>
      <c r="V14" s="141">
        <f t="shared" si="10"/>
        <v>590832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0</v>
      </c>
      <c r="AC14" s="141">
        <f t="shared" si="17"/>
        <v>0</v>
      </c>
      <c r="AD14" s="141">
        <f t="shared" si="18"/>
        <v>590832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473591</v>
      </c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117241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590832</v>
      </c>
      <c r="DH14" s="141">
        <f t="shared" si="58"/>
        <v>0</v>
      </c>
      <c r="DI14" s="141">
        <f t="shared" si="59"/>
        <v>0</v>
      </c>
      <c r="DJ14" s="141">
        <f t="shared" si="60"/>
        <v>0</v>
      </c>
    </row>
    <row r="15" spans="1:114" ht="12" customHeight="1">
      <c r="A15" s="142" t="s">
        <v>114</v>
      </c>
      <c r="B15" s="140" t="s">
        <v>333</v>
      </c>
      <c r="C15" s="142" t="s">
        <v>357</v>
      </c>
      <c r="D15" s="141">
        <f t="shared" si="6"/>
        <v>332057</v>
      </c>
      <c r="E15" s="141">
        <f t="shared" si="7"/>
        <v>1464</v>
      </c>
      <c r="F15" s="141">
        <v>0</v>
      </c>
      <c r="G15" s="141">
        <v>0</v>
      </c>
      <c r="H15" s="141">
        <v>0</v>
      </c>
      <c r="I15" s="141">
        <v>1443</v>
      </c>
      <c r="J15" s="141"/>
      <c r="K15" s="141">
        <v>21</v>
      </c>
      <c r="L15" s="141">
        <v>330593</v>
      </c>
      <c r="M15" s="141">
        <f t="shared" si="8"/>
        <v>107339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107339</v>
      </c>
      <c r="V15" s="141">
        <f t="shared" si="10"/>
        <v>439396</v>
      </c>
      <c r="W15" s="141">
        <f t="shared" si="11"/>
        <v>1464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1443</v>
      </c>
      <c r="AB15" s="141">
        <f t="shared" si="16"/>
        <v>0</v>
      </c>
      <c r="AC15" s="141">
        <f t="shared" si="17"/>
        <v>21</v>
      </c>
      <c r="AD15" s="141">
        <f t="shared" si="18"/>
        <v>437932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31924</v>
      </c>
      <c r="AM15" s="141">
        <f t="shared" si="21"/>
        <v>176080</v>
      </c>
      <c r="AN15" s="141">
        <f t="shared" si="22"/>
        <v>127866</v>
      </c>
      <c r="AO15" s="141">
        <v>6160</v>
      </c>
      <c r="AP15" s="141">
        <v>121706</v>
      </c>
      <c r="AQ15" s="141">
        <v>0</v>
      </c>
      <c r="AR15" s="141">
        <v>0</v>
      </c>
      <c r="AS15" s="141">
        <f t="shared" si="23"/>
        <v>9609</v>
      </c>
      <c r="AT15" s="141">
        <v>9609</v>
      </c>
      <c r="AU15" s="141">
        <v>0</v>
      </c>
      <c r="AV15" s="141">
        <v>0</v>
      </c>
      <c r="AW15" s="141">
        <v>0</v>
      </c>
      <c r="AX15" s="141">
        <f t="shared" si="24"/>
        <v>38605</v>
      </c>
      <c r="AY15" s="141">
        <v>35485</v>
      </c>
      <c r="AZ15" s="141">
        <v>0</v>
      </c>
      <c r="BA15" s="141">
        <v>0</v>
      </c>
      <c r="BB15" s="141">
        <v>3120</v>
      </c>
      <c r="BC15" s="141">
        <v>117261</v>
      </c>
      <c r="BD15" s="141">
        <v>0</v>
      </c>
      <c r="BE15" s="141">
        <v>6792</v>
      </c>
      <c r="BF15" s="141">
        <f t="shared" si="25"/>
        <v>182872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107339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31924</v>
      </c>
      <c r="CQ15" s="141">
        <f t="shared" si="41"/>
        <v>176080</v>
      </c>
      <c r="CR15" s="141">
        <f t="shared" si="42"/>
        <v>127866</v>
      </c>
      <c r="CS15" s="141">
        <f t="shared" si="43"/>
        <v>6160</v>
      </c>
      <c r="CT15" s="141">
        <f t="shared" si="44"/>
        <v>121706</v>
      </c>
      <c r="CU15" s="141">
        <f t="shared" si="45"/>
        <v>0</v>
      </c>
      <c r="CV15" s="141">
        <f t="shared" si="46"/>
        <v>0</v>
      </c>
      <c r="CW15" s="141">
        <f t="shared" si="47"/>
        <v>9609</v>
      </c>
      <c r="CX15" s="141">
        <f t="shared" si="48"/>
        <v>9609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38605</v>
      </c>
      <c r="DC15" s="141">
        <f t="shared" si="53"/>
        <v>35485</v>
      </c>
      <c r="DD15" s="141">
        <f t="shared" si="54"/>
        <v>0</v>
      </c>
      <c r="DE15" s="141">
        <f t="shared" si="55"/>
        <v>0</v>
      </c>
      <c r="DF15" s="141">
        <f t="shared" si="56"/>
        <v>3120</v>
      </c>
      <c r="DG15" s="141">
        <f t="shared" si="57"/>
        <v>224600</v>
      </c>
      <c r="DH15" s="141">
        <f t="shared" si="58"/>
        <v>0</v>
      </c>
      <c r="DI15" s="141">
        <f t="shared" si="59"/>
        <v>6792</v>
      </c>
      <c r="DJ15" s="141">
        <f t="shared" si="60"/>
        <v>182872</v>
      </c>
    </row>
    <row r="16" spans="1:114" ht="12" customHeight="1">
      <c r="A16" s="142" t="s">
        <v>114</v>
      </c>
      <c r="B16" s="140" t="s">
        <v>334</v>
      </c>
      <c r="C16" s="142" t="s">
        <v>358</v>
      </c>
      <c r="D16" s="141">
        <f t="shared" si="6"/>
        <v>108847</v>
      </c>
      <c r="E16" s="141">
        <f t="shared" si="7"/>
        <v>5992</v>
      </c>
      <c r="F16" s="141">
        <v>0</v>
      </c>
      <c r="G16" s="141">
        <v>0</v>
      </c>
      <c r="H16" s="141">
        <v>0</v>
      </c>
      <c r="I16" s="141">
        <v>5992</v>
      </c>
      <c r="J16" s="141"/>
      <c r="K16" s="141">
        <v>0</v>
      </c>
      <c r="L16" s="141">
        <v>102855</v>
      </c>
      <c r="M16" s="141">
        <f t="shared" si="8"/>
        <v>62132</v>
      </c>
      <c r="N16" s="141">
        <f t="shared" si="9"/>
        <v>824</v>
      </c>
      <c r="O16" s="141">
        <v>0</v>
      </c>
      <c r="P16" s="141">
        <v>0</v>
      </c>
      <c r="Q16" s="141">
        <v>0</v>
      </c>
      <c r="R16" s="141">
        <v>824</v>
      </c>
      <c r="S16" s="141"/>
      <c r="T16" s="141">
        <v>0</v>
      </c>
      <c r="U16" s="141">
        <v>61308</v>
      </c>
      <c r="V16" s="141">
        <f t="shared" si="10"/>
        <v>170979</v>
      </c>
      <c r="W16" s="141">
        <f t="shared" si="11"/>
        <v>6816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6816</v>
      </c>
      <c r="AB16" s="141">
        <f t="shared" si="16"/>
        <v>0</v>
      </c>
      <c r="AC16" s="141">
        <f t="shared" si="17"/>
        <v>0</v>
      </c>
      <c r="AD16" s="141">
        <f t="shared" si="18"/>
        <v>164163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89861</v>
      </c>
      <c r="AN16" s="141">
        <f t="shared" si="22"/>
        <v>11864</v>
      </c>
      <c r="AO16" s="141">
        <v>7283</v>
      </c>
      <c r="AP16" s="141">
        <v>4581</v>
      </c>
      <c r="AQ16" s="141">
        <v>0</v>
      </c>
      <c r="AR16" s="141">
        <v>0</v>
      </c>
      <c r="AS16" s="141">
        <f t="shared" si="23"/>
        <v>6738</v>
      </c>
      <c r="AT16" s="141">
        <v>0</v>
      </c>
      <c r="AU16" s="141">
        <v>6738</v>
      </c>
      <c r="AV16" s="141">
        <v>0</v>
      </c>
      <c r="AW16" s="141">
        <v>0</v>
      </c>
      <c r="AX16" s="141">
        <f t="shared" si="24"/>
        <v>71259</v>
      </c>
      <c r="AY16" s="141">
        <v>13530</v>
      </c>
      <c r="AZ16" s="141">
        <v>54096</v>
      </c>
      <c r="BA16" s="141">
        <v>3133</v>
      </c>
      <c r="BB16" s="141">
        <v>500</v>
      </c>
      <c r="BC16" s="141">
        <v>0</v>
      </c>
      <c r="BD16" s="141">
        <v>0</v>
      </c>
      <c r="BE16" s="141">
        <v>18986</v>
      </c>
      <c r="BF16" s="141">
        <f t="shared" si="25"/>
        <v>108847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1932</v>
      </c>
      <c r="BP16" s="141">
        <f t="shared" si="29"/>
        <v>288</v>
      </c>
      <c r="BQ16" s="141">
        <v>0</v>
      </c>
      <c r="BR16" s="141">
        <v>288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1644</v>
      </c>
      <c r="CA16" s="141">
        <v>0</v>
      </c>
      <c r="CB16" s="141">
        <v>1644</v>
      </c>
      <c r="CC16" s="141">
        <v>0</v>
      </c>
      <c r="CD16" s="141">
        <v>0</v>
      </c>
      <c r="CE16" s="141">
        <v>13268</v>
      </c>
      <c r="CF16" s="141">
        <v>0</v>
      </c>
      <c r="CG16" s="141">
        <v>46932</v>
      </c>
      <c r="CH16" s="141">
        <f t="shared" si="32"/>
        <v>48864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91793</v>
      </c>
      <c r="CR16" s="141">
        <f t="shared" si="42"/>
        <v>12152</v>
      </c>
      <c r="CS16" s="141">
        <f t="shared" si="43"/>
        <v>7283</v>
      </c>
      <c r="CT16" s="141">
        <f t="shared" si="44"/>
        <v>4869</v>
      </c>
      <c r="CU16" s="141">
        <f t="shared" si="45"/>
        <v>0</v>
      </c>
      <c r="CV16" s="141">
        <f t="shared" si="46"/>
        <v>0</v>
      </c>
      <c r="CW16" s="141">
        <f t="shared" si="47"/>
        <v>6738</v>
      </c>
      <c r="CX16" s="141">
        <f t="shared" si="48"/>
        <v>0</v>
      </c>
      <c r="CY16" s="141">
        <f t="shared" si="49"/>
        <v>6738</v>
      </c>
      <c r="CZ16" s="141">
        <f t="shared" si="50"/>
        <v>0</v>
      </c>
      <c r="DA16" s="141">
        <f t="shared" si="51"/>
        <v>0</v>
      </c>
      <c r="DB16" s="141">
        <f t="shared" si="52"/>
        <v>72903</v>
      </c>
      <c r="DC16" s="141">
        <f t="shared" si="53"/>
        <v>13530</v>
      </c>
      <c r="DD16" s="141">
        <f t="shared" si="54"/>
        <v>55740</v>
      </c>
      <c r="DE16" s="141">
        <f t="shared" si="55"/>
        <v>3133</v>
      </c>
      <c r="DF16" s="141">
        <f t="shared" si="56"/>
        <v>500</v>
      </c>
      <c r="DG16" s="141">
        <f t="shared" si="57"/>
        <v>13268</v>
      </c>
      <c r="DH16" s="141">
        <f t="shared" si="58"/>
        <v>0</v>
      </c>
      <c r="DI16" s="141">
        <f t="shared" si="59"/>
        <v>65918</v>
      </c>
      <c r="DJ16" s="141">
        <f t="shared" si="60"/>
        <v>157711</v>
      </c>
    </row>
    <row r="17" spans="1:114" ht="12" customHeight="1">
      <c r="A17" s="142" t="s">
        <v>114</v>
      </c>
      <c r="B17" s="140" t="s">
        <v>335</v>
      </c>
      <c r="C17" s="142" t="s">
        <v>359</v>
      </c>
      <c r="D17" s="141">
        <f t="shared" si="6"/>
        <v>18401</v>
      </c>
      <c r="E17" s="141">
        <f t="shared" si="7"/>
        <v>2316</v>
      </c>
      <c r="F17" s="141">
        <v>0</v>
      </c>
      <c r="G17" s="141">
        <v>0</v>
      </c>
      <c r="H17" s="141">
        <v>0</v>
      </c>
      <c r="I17" s="141">
        <v>407</v>
      </c>
      <c r="J17" s="141"/>
      <c r="K17" s="141">
        <v>1909</v>
      </c>
      <c r="L17" s="141">
        <v>16085</v>
      </c>
      <c r="M17" s="141">
        <f t="shared" si="8"/>
        <v>10215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10215</v>
      </c>
      <c r="V17" s="141">
        <f t="shared" si="10"/>
        <v>28616</v>
      </c>
      <c r="W17" s="141">
        <f t="shared" si="11"/>
        <v>2316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407</v>
      </c>
      <c r="AB17" s="141">
        <f t="shared" si="16"/>
        <v>0</v>
      </c>
      <c r="AC17" s="141">
        <f t="shared" si="17"/>
        <v>1909</v>
      </c>
      <c r="AD17" s="141">
        <f t="shared" si="18"/>
        <v>26300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15880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15880</v>
      </c>
      <c r="AY17" s="141">
        <v>1186</v>
      </c>
      <c r="AZ17" s="141">
        <v>14234</v>
      </c>
      <c r="BA17" s="141">
        <v>460</v>
      </c>
      <c r="BB17" s="141">
        <v>0</v>
      </c>
      <c r="BC17" s="141">
        <v>0</v>
      </c>
      <c r="BD17" s="141">
        <v>0</v>
      </c>
      <c r="BE17" s="141">
        <v>2521</v>
      </c>
      <c r="BF17" s="141">
        <f t="shared" si="25"/>
        <v>18401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7998</v>
      </c>
      <c r="CF17" s="141">
        <v>0</v>
      </c>
      <c r="CG17" s="141">
        <v>2217</v>
      </c>
      <c r="CH17" s="141">
        <f t="shared" si="32"/>
        <v>2217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15880</v>
      </c>
      <c r="CR17" s="141">
        <f t="shared" si="42"/>
        <v>0</v>
      </c>
      <c r="CS17" s="141">
        <f t="shared" si="43"/>
        <v>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15880</v>
      </c>
      <c r="DC17" s="141">
        <f t="shared" si="53"/>
        <v>1186</v>
      </c>
      <c r="DD17" s="141">
        <f t="shared" si="54"/>
        <v>14234</v>
      </c>
      <c r="DE17" s="141">
        <f t="shared" si="55"/>
        <v>460</v>
      </c>
      <c r="DF17" s="141">
        <f t="shared" si="56"/>
        <v>0</v>
      </c>
      <c r="DG17" s="141">
        <f t="shared" si="57"/>
        <v>7998</v>
      </c>
      <c r="DH17" s="141">
        <f t="shared" si="58"/>
        <v>0</v>
      </c>
      <c r="DI17" s="141">
        <f t="shared" si="59"/>
        <v>4738</v>
      </c>
      <c r="DJ17" s="141">
        <f t="shared" si="60"/>
        <v>20618</v>
      </c>
    </row>
    <row r="18" spans="1:114" ht="12" customHeight="1">
      <c r="A18" s="142" t="s">
        <v>114</v>
      </c>
      <c r="B18" s="140" t="s">
        <v>336</v>
      </c>
      <c r="C18" s="142" t="s">
        <v>360</v>
      </c>
      <c r="D18" s="141">
        <f t="shared" si="6"/>
        <v>19406</v>
      </c>
      <c r="E18" s="141">
        <f t="shared" si="7"/>
        <v>1009</v>
      </c>
      <c r="F18" s="141">
        <v>0</v>
      </c>
      <c r="G18" s="141">
        <v>0</v>
      </c>
      <c r="H18" s="141">
        <v>0</v>
      </c>
      <c r="I18" s="141">
        <v>74</v>
      </c>
      <c r="J18" s="141"/>
      <c r="K18" s="141">
        <v>935</v>
      </c>
      <c r="L18" s="141">
        <v>18397</v>
      </c>
      <c r="M18" s="141">
        <f t="shared" si="8"/>
        <v>36709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36709</v>
      </c>
      <c r="V18" s="141">
        <f t="shared" si="10"/>
        <v>56115</v>
      </c>
      <c r="W18" s="141">
        <f t="shared" si="11"/>
        <v>1009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74</v>
      </c>
      <c r="AB18" s="141">
        <f t="shared" si="16"/>
        <v>0</v>
      </c>
      <c r="AC18" s="141">
        <f t="shared" si="17"/>
        <v>935</v>
      </c>
      <c r="AD18" s="141">
        <f t="shared" si="18"/>
        <v>55106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17673</v>
      </c>
      <c r="AN18" s="141">
        <f t="shared" si="22"/>
        <v>3838</v>
      </c>
      <c r="AO18" s="141">
        <v>3360</v>
      </c>
      <c r="AP18" s="141">
        <v>0</v>
      </c>
      <c r="AQ18" s="141">
        <v>478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13835</v>
      </c>
      <c r="AY18" s="141">
        <v>2721</v>
      </c>
      <c r="AZ18" s="141">
        <v>10233</v>
      </c>
      <c r="BA18" s="141">
        <v>620</v>
      </c>
      <c r="BB18" s="141">
        <v>261</v>
      </c>
      <c r="BC18" s="141">
        <v>0</v>
      </c>
      <c r="BD18" s="141">
        <v>0</v>
      </c>
      <c r="BE18" s="141">
        <v>1733</v>
      </c>
      <c r="BF18" s="141">
        <f t="shared" si="25"/>
        <v>19406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7622</v>
      </c>
      <c r="CF18" s="141">
        <v>0</v>
      </c>
      <c r="CG18" s="141">
        <v>29087</v>
      </c>
      <c r="CH18" s="141">
        <f t="shared" si="32"/>
        <v>29087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17673</v>
      </c>
      <c r="CR18" s="141">
        <f t="shared" si="42"/>
        <v>3838</v>
      </c>
      <c r="CS18" s="141">
        <f t="shared" si="43"/>
        <v>3360</v>
      </c>
      <c r="CT18" s="141">
        <f t="shared" si="44"/>
        <v>0</v>
      </c>
      <c r="CU18" s="141">
        <f t="shared" si="45"/>
        <v>478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13835</v>
      </c>
      <c r="DC18" s="141">
        <f t="shared" si="53"/>
        <v>2721</v>
      </c>
      <c r="DD18" s="141">
        <f t="shared" si="54"/>
        <v>10233</v>
      </c>
      <c r="DE18" s="141">
        <f t="shared" si="55"/>
        <v>620</v>
      </c>
      <c r="DF18" s="141">
        <f t="shared" si="56"/>
        <v>261</v>
      </c>
      <c r="DG18" s="141">
        <f t="shared" si="57"/>
        <v>7622</v>
      </c>
      <c r="DH18" s="141">
        <f t="shared" si="58"/>
        <v>0</v>
      </c>
      <c r="DI18" s="141">
        <f t="shared" si="59"/>
        <v>30820</v>
      </c>
      <c r="DJ18" s="141">
        <f t="shared" si="60"/>
        <v>48493</v>
      </c>
    </row>
    <row r="19" spans="1:114" ht="12" customHeight="1">
      <c r="A19" s="142" t="s">
        <v>114</v>
      </c>
      <c r="B19" s="140" t="s">
        <v>337</v>
      </c>
      <c r="C19" s="142" t="s">
        <v>361</v>
      </c>
      <c r="D19" s="141">
        <f t="shared" si="6"/>
        <v>432541</v>
      </c>
      <c r="E19" s="141">
        <f t="shared" si="7"/>
        <v>21844</v>
      </c>
      <c r="F19" s="141">
        <v>0</v>
      </c>
      <c r="G19" s="141">
        <v>470</v>
      </c>
      <c r="H19" s="141">
        <v>0</v>
      </c>
      <c r="I19" s="141">
        <v>11016</v>
      </c>
      <c r="J19" s="141"/>
      <c r="K19" s="141">
        <v>10358</v>
      </c>
      <c r="L19" s="141">
        <v>410697</v>
      </c>
      <c r="M19" s="141">
        <f t="shared" si="8"/>
        <v>154722</v>
      </c>
      <c r="N19" s="141">
        <f t="shared" si="9"/>
        <v>7888</v>
      </c>
      <c r="O19" s="141">
        <v>0</v>
      </c>
      <c r="P19" s="141">
        <v>0</v>
      </c>
      <c r="Q19" s="141">
        <v>0</v>
      </c>
      <c r="R19" s="141">
        <v>7888</v>
      </c>
      <c r="S19" s="141"/>
      <c r="T19" s="141">
        <v>0</v>
      </c>
      <c r="U19" s="141">
        <v>146834</v>
      </c>
      <c r="V19" s="141">
        <f t="shared" si="10"/>
        <v>587263</v>
      </c>
      <c r="W19" s="141">
        <f t="shared" si="11"/>
        <v>29732</v>
      </c>
      <c r="X19" s="141">
        <f t="shared" si="12"/>
        <v>0</v>
      </c>
      <c r="Y19" s="141">
        <f t="shared" si="13"/>
        <v>470</v>
      </c>
      <c r="Z19" s="141">
        <f t="shared" si="14"/>
        <v>0</v>
      </c>
      <c r="AA19" s="141">
        <f t="shared" si="15"/>
        <v>18904</v>
      </c>
      <c r="AB19" s="141">
        <f t="shared" si="16"/>
        <v>0</v>
      </c>
      <c r="AC19" s="141">
        <f t="shared" si="17"/>
        <v>10358</v>
      </c>
      <c r="AD19" s="141">
        <f t="shared" si="18"/>
        <v>557531</v>
      </c>
      <c r="AE19" s="141">
        <f t="shared" si="19"/>
        <v>20062</v>
      </c>
      <c r="AF19" s="141">
        <f t="shared" si="20"/>
        <v>20062</v>
      </c>
      <c r="AG19" s="141">
        <v>0</v>
      </c>
      <c r="AH19" s="141">
        <v>20062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410359</v>
      </c>
      <c r="AN19" s="141">
        <f t="shared" si="22"/>
        <v>103078</v>
      </c>
      <c r="AO19" s="141">
        <v>25710</v>
      </c>
      <c r="AP19" s="141">
        <v>0</v>
      </c>
      <c r="AQ19" s="141">
        <v>72014</v>
      </c>
      <c r="AR19" s="141">
        <v>5354</v>
      </c>
      <c r="AS19" s="141">
        <f t="shared" si="23"/>
        <v>143837</v>
      </c>
      <c r="AT19" s="141">
        <v>1821</v>
      </c>
      <c r="AU19" s="141">
        <v>118604</v>
      </c>
      <c r="AV19" s="141">
        <v>23412</v>
      </c>
      <c r="AW19" s="141">
        <v>0</v>
      </c>
      <c r="AX19" s="141">
        <f t="shared" si="24"/>
        <v>163444</v>
      </c>
      <c r="AY19" s="141">
        <v>85365</v>
      </c>
      <c r="AZ19" s="141">
        <v>6993</v>
      </c>
      <c r="BA19" s="141">
        <v>70389</v>
      </c>
      <c r="BB19" s="141">
        <v>697</v>
      </c>
      <c r="BC19" s="141">
        <v>0</v>
      </c>
      <c r="BD19" s="141">
        <v>0</v>
      </c>
      <c r="BE19" s="141">
        <v>2120</v>
      </c>
      <c r="BF19" s="141">
        <f t="shared" si="25"/>
        <v>432541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154722</v>
      </c>
      <c r="BP19" s="141">
        <f t="shared" si="29"/>
        <v>72755</v>
      </c>
      <c r="BQ19" s="141">
        <v>72755</v>
      </c>
      <c r="BR19" s="141">
        <v>0</v>
      </c>
      <c r="BS19" s="141">
        <v>0</v>
      </c>
      <c r="BT19" s="141">
        <v>0</v>
      </c>
      <c r="BU19" s="141">
        <f t="shared" si="30"/>
        <v>39052</v>
      </c>
      <c r="BV19" s="141">
        <v>0</v>
      </c>
      <c r="BW19" s="141">
        <v>39052</v>
      </c>
      <c r="BX19" s="141">
        <v>0</v>
      </c>
      <c r="BY19" s="141">
        <v>0</v>
      </c>
      <c r="BZ19" s="141">
        <f t="shared" si="31"/>
        <v>42915</v>
      </c>
      <c r="CA19" s="141">
        <v>0</v>
      </c>
      <c r="CB19" s="141">
        <v>0</v>
      </c>
      <c r="CC19" s="141">
        <v>42915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154722</v>
      </c>
      <c r="CI19" s="141">
        <f t="shared" si="33"/>
        <v>20062</v>
      </c>
      <c r="CJ19" s="141">
        <f t="shared" si="34"/>
        <v>20062</v>
      </c>
      <c r="CK19" s="141">
        <f t="shared" si="35"/>
        <v>0</v>
      </c>
      <c r="CL19" s="141">
        <f t="shared" si="36"/>
        <v>20062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565081</v>
      </c>
      <c r="CR19" s="141">
        <f t="shared" si="42"/>
        <v>175833</v>
      </c>
      <c r="CS19" s="141">
        <f t="shared" si="43"/>
        <v>98465</v>
      </c>
      <c r="CT19" s="141">
        <f t="shared" si="44"/>
        <v>0</v>
      </c>
      <c r="CU19" s="141">
        <f t="shared" si="45"/>
        <v>72014</v>
      </c>
      <c r="CV19" s="141">
        <f t="shared" si="46"/>
        <v>5354</v>
      </c>
      <c r="CW19" s="141">
        <f t="shared" si="47"/>
        <v>182889</v>
      </c>
      <c r="CX19" s="141">
        <f t="shared" si="48"/>
        <v>1821</v>
      </c>
      <c r="CY19" s="141">
        <f t="shared" si="49"/>
        <v>157656</v>
      </c>
      <c r="CZ19" s="141">
        <f t="shared" si="50"/>
        <v>23412</v>
      </c>
      <c r="DA19" s="141">
        <f t="shared" si="51"/>
        <v>0</v>
      </c>
      <c r="DB19" s="141">
        <f t="shared" si="52"/>
        <v>206359</v>
      </c>
      <c r="DC19" s="141">
        <f t="shared" si="53"/>
        <v>85365</v>
      </c>
      <c r="DD19" s="141">
        <f t="shared" si="54"/>
        <v>6993</v>
      </c>
      <c r="DE19" s="141">
        <f t="shared" si="55"/>
        <v>113304</v>
      </c>
      <c r="DF19" s="141">
        <f t="shared" si="56"/>
        <v>697</v>
      </c>
      <c r="DG19" s="141">
        <f t="shared" si="57"/>
        <v>0</v>
      </c>
      <c r="DH19" s="141">
        <f t="shared" si="58"/>
        <v>0</v>
      </c>
      <c r="DI19" s="141">
        <f t="shared" si="59"/>
        <v>2120</v>
      </c>
      <c r="DJ19" s="141">
        <f t="shared" si="60"/>
        <v>587263</v>
      </c>
    </row>
    <row r="20" spans="1:114" ht="12" customHeight="1">
      <c r="A20" s="142" t="s">
        <v>114</v>
      </c>
      <c r="B20" s="140" t="s">
        <v>338</v>
      </c>
      <c r="C20" s="142" t="s">
        <v>362</v>
      </c>
      <c r="D20" s="141">
        <f t="shared" si="6"/>
        <v>75564</v>
      </c>
      <c r="E20" s="141">
        <f t="shared" si="7"/>
        <v>7363</v>
      </c>
      <c r="F20" s="141">
        <v>0</v>
      </c>
      <c r="G20" s="141">
        <v>0</v>
      </c>
      <c r="H20" s="141">
        <v>0</v>
      </c>
      <c r="I20" s="141">
        <v>2831</v>
      </c>
      <c r="J20" s="141"/>
      <c r="K20" s="141">
        <v>4532</v>
      </c>
      <c r="L20" s="141">
        <v>68201</v>
      </c>
      <c r="M20" s="141">
        <f t="shared" si="8"/>
        <v>18055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18055</v>
      </c>
      <c r="V20" s="141">
        <f t="shared" si="10"/>
        <v>93619</v>
      </c>
      <c r="W20" s="141">
        <f t="shared" si="11"/>
        <v>7363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2831</v>
      </c>
      <c r="AB20" s="141">
        <f t="shared" si="16"/>
        <v>0</v>
      </c>
      <c r="AC20" s="141">
        <f t="shared" si="17"/>
        <v>4532</v>
      </c>
      <c r="AD20" s="141">
        <f t="shared" si="18"/>
        <v>86256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73382</v>
      </c>
      <c r="AN20" s="141">
        <f t="shared" si="22"/>
        <v>45338</v>
      </c>
      <c r="AO20" s="141">
        <v>14305</v>
      </c>
      <c r="AP20" s="141">
        <v>20171</v>
      </c>
      <c r="AQ20" s="141">
        <v>9310</v>
      </c>
      <c r="AR20" s="141">
        <v>1552</v>
      </c>
      <c r="AS20" s="141">
        <f t="shared" si="23"/>
        <v>12458</v>
      </c>
      <c r="AT20" s="141">
        <v>6778</v>
      </c>
      <c r="AU20" s="141">
        <v>2834</v>
      </c>
      <c r="AV20" s="141">
        <v>2846</v>
      </c>
      <c r="AW20" s="141">
        <v>0</v>
      </c>
      <c r="AX20" s="141">
        <f t="shared" si="24"/>
        <v>15586</v>
      </c>
      <c r="AY20" s="141">
        <v>252</v>
      </c>
      <c r="AZ20" s="141">
        <v>12129</v>
      </c>
      <c r="BA20" s="141">
        <v>640</v>
      </c>
      <c r="BB20" s="141">
        <v>2565</v>
      </c>
      <c r="BC20" s="141">
        <v>0</v>
      </c>
      <c r="BD20" s="141">
        <v>0</v>
      </c>
      <c r="BE20" s="141">
        <v>2182</v>
      </c>
      <c r="BF20" s="141">
        <f t="shared" si="25"/>
        <v>75564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4176</v>
      </c>
      <c r="BP20" s="141">
        <f t="shared" si="29"/>
        <v>4176</v>
      </c>
      <c r="BQ20" s="141">
        <v>4176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13838</v>
      </c>
      <c r="CF20" s="141">
        <v>0</v>
      </c>
      <c r="CG20" s="141">
        <v>41</v>
      </c>
      <c r="CH20" s="141">
        <f t="shared" si="32"/>
        <v>4217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77558</v>
      </c>
      <c r="CR20" s="141">
        <f t="shared" si="42"/>
        <v>49514</v>
      </c>
      <c r="CS20" s="141">
        <f t="shared" si="43"/>
        <v>18481</v>
      </c>
      <c r="CT20" s="141">
        <f t="shared" si="44"/>
        <v>20171</v>
      </c>
      <c r="CU20" s="141">
        <f t="shared" si="45"/>
        <v>9310</v>
      </c>
      <c r="CV20" s="141">
        <f t="shared" si="46"/>
        <v>1552</v>
      </c>
      <c r="CW20" s="141">
        <f t="shared" si="47"/>
        <v>12458</v>
      </c>
      <c r="CX20" s="141">
        <f t="shared" si="48"/>
        <v>6778</v>
      </c>
      <c r="CY20" s="141">
        <f t="shared" si="49"/>
        <v>2834</v>
      </c>
      <c r="CZ20" s="141">
        <f t="shared" si="50"/>
        <v>2846</v>
      </c>
      <c r="DA20" s="141">
        <f t="shared" si="51"/>
        <v>0</v>
      </c>
      <c r="DB20" s="141">
        <f t="shared" si="52"/>
        <v>15586</v>
      </c>
      <c r="DC20" s="141">
        <f t="shared" si="53"/>
        <v>252</v>
      </c>
      <c r="DD20" s="141">
        <f t="shared" si="54"/>
        <v>12129</v>
      </c>
      <c r="DE20" s="141">
        <f t="shared" si="55"/>
        <v>640</v>
      </c>
      <c r="DF20" s="141">
        <f t="shared" si="56"/>
        <v>2565</v>
      </c>
      <c r="DG20" s="141">
        <f t="shared" si="57"/>
        <v>13838</v>
      </c>
      <c r="DH20" s="141">
        <f t="shared" si="58"/>
        <v>0</v>
      </c>
      <c r="DI20" s="141">
        <f t="shared" si="59"/>
        <v>2223</v>
      </c>
      <c r="DJ20" s="141">
        <f t="shared" si="60"/>
        <v>79781</v>
      </c>
    </row>
    <row r="21" spans="1:114" ht="12" customHeight="1">
      <c r="A21" s="142" t="s">
        <v>114</v>
      </c>
      <c r="B21" s="140" t="s">
        <v>339</v>
      </c>
      <c r="C21" s="142" t="s">
        <v>363</v>
      </c>
      <c r="D21" s="141">
        <f t="shared" si="6"/>
        <v>175797</v>
      </c>
      <c r="E21" s="141">
        <f t="shared" si="7"/>
        <v>27508</v>
      </c>
      <c r="F21" s="141">
        <v>0</v>
      </c>
      <c r="G21" s="141">
        <v>485</v>
      </c>
      <c r="H21" s="141">
        <v>0</v>
      </c>
      <c r="I21" s="141">
        <v>26336</v>
      </c>
      <c r="J21" s="141"/>
      <c r="K21" s="141">
        <v>687</v>
      </c>
      <c r="L21" s="141">
        <v>148289</v>
      </c>
      <c r="M21" s="141">
        <f t="shared" si="8"/>
        <v>51377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51377</v>
      </c>
      <c r="V21" s="141">
        <f t="shared" si="10"/>
        <v>227174</v>
      </c>
      <c r="W21" s="141">
        <f t="shared" si="11"/>
        <v>27508</v>
      </c>
      <c r="X21" s="141">
        <f t="shared" si="12"/>
        <v>0</v>
      </c>
      <c r="Y21" s="141">
        <f t="shared" si="13"/>
        <v>485</v>
      </c>
      <c r="Z21" s="141">
        <f t="shared" si="14"/>
        <v>0</v>
      </c>
      <c r="AA21" s="141">
        <f t="shared" si="15"/>
        <v>26336</v>
      </c>
      <c r="AB21" s="141">
        <f t="shared" si="16"/>
        <v>0</v>
      </c>
      <c r="AC21" s="141">
        <f t="shared" si="17"/>
        <v>687</v>
      </c>
      <c r="AD21" s="141">
        <f t="shared" si="18"/>
        <v>199666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167633</v>
      </c>
      <c r="AN21" s="141">
        <f t="shared" si="22"/>
        <v>91367</v>
      </c>
      <c r="AO21" s="141">
        <v>8255</v>
      </c>
      <c r="AP21" s="141">
        <v>66490</v>
      </c>
      <c r="AQ21" s="141">
        <v>16622</v>
      </c>
      <c r="AR21" s="141">
        <v>0</v>
      </c>
      <c r="AS21" s="141">
        <f t="shared" si="23"/>
        <v>54598</v>
      </c>
      <c r="AT21" s="141">
        <v>10700</v>
      </c>
      <c r="AU21" s="141">
        <v>43868</v>
      </c>
      <c r="AV21" s="141">
        <v>30</v>
      </c>
      <c r="AW21" s="141">
        <v>6262</v>
      </c>
      <c r="AX21" s="141">
        <f t="shared" si="24"/>
        <v>15406</v>
      </c>
      <c r="AY21" s="141">
        <v>140</v>
      </c>
      <c r="AZ21" s="141">
        <v>6995</v>
      </c>
      <c r="BA21" s="141">
        <v>8271</v>
      </c>
      <c r="BB21" s="141">
        <v>0</v>
      </c>
      <c r="BC21" s="141">
        <v>0</v>
      </c>
      <c r="BD21" s="141">
        <v>0</v>
      </c>
      <c r="BE21" s="141">
        <v>8164</v>
      </c>
      <c r="BF21" s="141">
        <f t="shared" si="25"/>
        <v>175797</v>
      </c>
      <c r="BG21" s="141">
        <f t="shared" si="26"/>
        <v>3119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3119</v>
      </c>
      <c r="BN21" s="141">
        <v>0</v>
      </c>
      <c r="BO21" s="141">
        <f t="shared" si="28"/>
        <v>47051</v>
      </c>
      <c r="BP21" s="141">
        <f t="shared" si="29"/>
        <v>10038</v>
      </c>
      <c r="BQ21" s="141">
        <v>7000</v>
      </c>
      <c r="BR21" s="141">
        <v>0</v>
      </c>
      <c r="BS21" s="141">
        <v>3038</v>
      </c>
      <c r="BT21" s="141">
        <v>0</v>
      </c>
      <c r="BU21" s="141">
        <f t="shared" si="30"/>
        <v>34338</v>
      </c>
      <c r="BV21" s="141">
        <v>0</v>
      </c>
      <c r="BW21" s="141">
        <v>34338</v>
      </c>
      <c r="BX21" s="141">
        <v>0</v>
      </c>
      <c r="BY21" s="141">
        <v>0</v>
      </c>
      <c r="BZ21" s="141">
        <f t="shared" si="31"/>
        <v>2675</v>
      </c>
      <c r="CA21" s="141">
        <v>0</v>
      </c>
      <c r="CB21" s="141">
        <v>0</v>
      </c>
      <c r="CC21" s="141">
        <v>2675</v>
      </c>
      <c r="CD21" s="141">
        <v>0</v>
      </c>
      <c r="CE21" s="141">
        <v>0</v>
      </c>
      <c r="CF21" s="141">
        <v>0</v>
      </c>
      <c r="CG21" s="141">
        <v>1207</v>
      </c>
      <c r="CH21" s="141">
        <f t="shared" si="32"/>
        <v>51377</v>
      </c>
      <c r="CI21" s="141">
        <f t="shared" si="33"/>
        <v>3119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3119</v>
      </c>
      <c r="CP21" s="141">
        <f t="shared" si="40"/>
        <v>0</v>
      </c>
      <c r="CQ21" s="141">
        <f t="shared" si="41"/>
        <v>214684</v>
      </c>
      <c r="CR21" s="141">
        <f t="shared" si="42"/>
        <v>101405</v>
      </c>
      <c r="CS21" s="141">
        <f t="shared" si="43"/>
        <v>15255</v>
      </c>
      <c r="CT21" s="141">
        <f t="shared" si="44"/>
        <v>66490</v>
      </c>
      <c r="CU21" s="141">
        <f t="shared" si="45"/>
        <v>19660</v>
      </c>
      <c r="CV21" s="141">
        <f t="shared" si="46"/>
        <v>0</v>
      </c>
      <c r="CW21" s="141">
        <f t="shared" si="47"/>
        <v>88936</v>
      </c>
      <c r="CX21" s="141">
        <f t="shared" si="48"/>
        <v>10700</v>
      </c>
      <c r="CY21" s="141">
        <f t="shared" si="49"/>
        <v>78206</v>
      </c>
      <c r="CZ21" s="141">
        <f t="shared" si="50"/>
        <v>30</v>
      </c>
      <c r="DA21" s="141">
        <f t="shared" si="51"/>
        <v>6262</v>
      </c>
      <c r="DB21" s="141">
        <f t="shared" si="52"/>
        <v>18081</v>
      </c>
      <c r="DC21" s="141">
        <f t="shared" si="53"/>
        <v>140</v>
      </c>
      <c r="DD21" s="141">
        <f t="shared" si="54"/>
        <v>6995</v>
      </c>
      <c r="DE21" s="141">
        <f t="shared" si="55"/>
        <v>10946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9371</v>
      </c>
      <c r="DJ21" s="141">
        <f t="shared" si="60"/>
        <v>227174</v>
      </c>
    </row>
    <row r="22" spans="1:114" ht="12" customHeight="1">
      <c r="A22" s="142" t="s">
        <v>114</v>
      </c>
      <c r="B22" s="140" t="s">
        <v>340</v>
      </c>
      <c r="C22" s="142" t="s">
        <v>364</v>
      </c>
      <c r="D22" s="141">
        <f t="shared" si="6"/>
        <v>75618</v>
      </c>
      <c r="E22" s="141">
        <f t="shared" si="7"/>
        <v>6645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6645</v>
      </c>
      <c r="L22" s="141">
        <v>68973</v>
      </c>
      <c r="M22" s="141">
        <f t="shared" si="8"/>
        <v>27196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27196</v>
      </c>
      <c r="V22" s="141">
        <f t="shared" si="10"/>
        <v>102814</v>
      </c>
      <c r="W22" s="141">
        <f t="shared" si="11"/>
        <v>6645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6645</v>
      </c>
      <c r="AD22" s="141">
        <f t="shared" si="18"/>
        <v>96169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31444</v>
      </c>
      <c r="AN22" s="141">
        <f t="shared" si="22"/>
        <v>25889</v>
      </c>
      <c r="AO22" s="141">
        <v>0</v>
      </c>
      <c r="AP22" s="141">
        <v>25889</v>
      </c>
      <c r="AQ22" s="141">
        <v>0</v>
      </c>
      <c r="AR22" s="141">
        <v>0</v>
      </c>
      <c r="AS22" s="141">
        <f t="shared" si="23"/>
        <v>5315</v>
      </c>
      <c r="AT22" s="141">
        <v>5315</v>
      </c>
      <c r="AU22" s="141">
        <v>0</v>
      </c>
      <c r="AV22" s="141">
        <v>0</v>
      </c>
      <c r="AW22" s="141">
        <v>0</v>
      </c>
      <c r="AX22" s="141">
        <f t="shared" si="24"/>
        <v>240</v>
      </c>
      <c r="AY22" s="141">
        <v>240</v>
      </c>
      <c r="AZ22" s="141">
        <v>0</v>
      </c>
      <c r="BA22" s="141">
        <v>0</v>
      </c>
      <c r="BB22" s="141">
        <v>0</v>
      </c>
      <c r="BC22" s="141">
        <v>44174</v>
      </c>
      <c r="BD22" s="141">
        <v>0</v>
      </c>
      <c r="BE22" s="141">
        <v>0</v>
      </c>
      <c r="BF22" s="141">
        <f t="shared" si="25"/>
        <v>31444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27196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31444</v>
      </c>
      <c r="CR22" s="141">
        <f t="shared" si="42"/>
        <v>25889</v>
      </c>
      <c r="CS22" s="141">
        <f t="shared" si="43"/>
        <v>0</v>
      </c>
      <c r="CT22" s="141">
        <f t="shared" si="44"/>
        <v>25889</v>
      </c>
      <c r="CU22" s="141">
        <f t="shared" si="45"/>
        <v>0</v>
      </c>
      <c r="CV22" s="141">
        <f t="shared" si="46"/>
        <v>0</v>
      </c>
      <c r="CW22" s="141">
        <f t="shared" si="47"/>
        <v>5315</v>
      </c>
      <c r="CX22" s="141">
        <f t="shared" si="48"/>
        <v>5315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240</v>
      </c>
      <c r="DC22" s="141">
        <f t="shared" si="53"/>
        <v>240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71370</v>
      </c>
      <c r="DH22" s="141">
        <f t="shared" si="58"/>
        <v>0</v>
      </c>
      <c r="DI22" s="141">
        <f t="shared" si="59"/>
        <v>0</v>
      </c>
      <c r="DJ22" s="141">
        <f t="shared" si="60"/>
        <v>31444</v>
      </c>
    </row>
    <row r="23" spans="1:114" ht="12" customHeight="1">
      <c r="A23" s="142" t="s">
        <v>114</v>
      </c>
      <c r="B23" s="140" t="s">
        <v>341</v>
      </c>
      <c r="C23" s="142" t="s">
        <v>365</v>
      </c>
      <c r="D23" s="141">
        <f t="shared" si="6"/>
        <v>98930</v>
      </c>
      <c r="E23" s="141">
        <f t="shared" si="7"/>
        <v>10065</v>
      </c>
      <c r="F23" s="141">
        <v>0</v>
      </c>
      <c r="G23" s="141">
        <v>0</v>
      </c>
      <c r="H23" s="141">
        <v>0</v>
      </c>
      <c r="I23" s="141">
        <v>126</v>
      </c>
      <c r="J23" s="141"/>
      <c r="K23" s="141">
        <v>9939</v>
      </c>
      <c r="L23" s="141">
        <v>88865</v>
      </c>
      <c r="M23" s="141">
        <f t="shared" si="8"/>
        <v>45159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45159</v>
      </c>
      <c r="V23" s="141">
        <f t="shared" si="10"/>
        <v>144089</v>
      </c>
      <c r="W23" s="141">
        <f t="shared" si="11"/>
        <v>10065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126</v>
      </c>
      <c r="AB23" s="141">
        <f t="shared" si="16"/>
        <v>0</v>
      </c>
      <c r="AC23" s="141">
        <f t="shared" si="17"/>
        <v>9939</v>
      </c>
      <c r="AD23" s="141">
        <f t="shared" si="18"/>
        <v>134024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25441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6513</v>
      </c>
      <c r="AT23" s="141">
        <v>6513</v>
      </c>
      <c r="AU23" s="141">
        <v>0</v>
      </c>
      <c r="AV23" s="141">
        <v>0</v>
      </c>
      <c r="AW23" s="141">
        <v>0</v>
      </c>
      <c r="AX23" s="141">
        <f t="shared" si="24"/>
        <v>18928</v>
      </c>
      <c r="AY23" s="141">
        <v>18928</v>
      </c>
      <c r="AZ23" s="141">
        <v>0</v>
      </c>
      <c r="BA23" s="141">
        <v>0</v>
      </c>
      <c r="BB23" s="141">
        <v>0</v>
      </c>
      <c r="BC23" s="141">
        <v>73413</v>
      </c>
      <c r="BD23" s="141">
        <v>0</v>
      </c>
      <c r="BE23" s="141">
        <v>76</v>
      </c>
      <c r="BF23" s="141">
        <f t="shared" si="25"/>
        <v>25517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45159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25441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6513</v>
      </c>
      <c r="CX23" s="141">
        <f t="shared" si="48"/>
        <v>6513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18928</v>
      </c>
      <c r="DC23" s="141">
        <f t="shared" si="53"/>
        <v>18928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118572</v>
      </c>
      <c r="DH23" s="141">
        <f t="shared" si="58"/>
        <v>0</v>
      </c>
      <c r="DI23" s="141">
        <f t="shared" si="59"/>
        <v>76</v>
      </c>
      <c r="DJ23" s="141">
        <f t="shared" si="60"/>
        <v>25517</v>
      </c>
    </row>
    <row r="24" spans="1:114" ht="12" customHeight="1">
      <c r="A24" s="142" t="s">
        <v>114</v>
      </c>
      <c r="B24" s="140" t="s">
        <v>342</v>
      </c>
      <c r="C24" s="142" t="s">
        <v>366</v>
      </c>
      <c r="D24" s="141">
        <f t="shared" si="6"/>
        <v>150593</v>
      </c>
      <c r="E24" s="141">
        <f t="shared" si="7"/>
        <v>12991</v>
      </c>
      <c r="F24" s="141">
        <v>0</v>
      </c>
      <c r="G24" s="141">
        <v>0</v>
      </c>
      <c r="H24" s="141">
        <v>0</v>
      </c>
      <c r="I24" s="141">
        <v>12991</v>
      </c>
      <c r="J24" s="141"/>
      <c r="K24" s="141">
        <v>0</v>
      </c>
      <c r="L24" s="141">
        <v>137602</v>
      </c>
      <c r="M24" s="141">
        <f t="shared" si="8"/>
        <v>68435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68435</v>
      </c>
      <c r="V24" s="141">
        <f t="shared" si="10"/>
        <v>219028</v>
      </c>
      <c r="W24" s="141">
        <f t="shared" si="11"/>
        <v>12991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12991</v>
      </c>
      <c r="AB24" s="141">
        <f t="shared" si="16"/>
        <v>0</v>
      </c>
      <c r="AC24" s="141">
        <f t="shared" si="17"/>
        <v>0</v>
      </c>
      <c r="AD24" s="141">
        <f t="shared" si="18"/>
        <v>206037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48970</v>
      </c>
      <c r="AN24" s="141">
        <f t="shared" si="22"/>
        <v>5508</v>
      </c>
      <c r="AO24" s="141">
        <v>5508</v>
      </c>
      <c r="AP24" s="141">
        <v>0</v>
      </c>
      <c r="AQ24" s="141">
        <v>0</v>
      </c>
      <c r="AR24" s="141">
        <v>0</v>
      </c>
      <c r="AS24" s="141">
        <f t="shared" si="23"/>
        <v>14182</v>
      </c>
      <c r="AT24" s="141">
        <v>14182</v>
      </c>
      <c r="AU24" s="141">
        <v>0</v>
      </c>
      <c r="AV24" s="141">
        <v>0</v>
      </c>
      <c r="AW24" s="141">
        <v>0</v>
      </c>
      <c r="AX24" s="141">
        <f t="shared" si="24"/>
        <v>29280</v>
      </c>
      <c r="AY24" s="141">
        <v>29280</v>
      </c>
      <c r="AZ24" s="141">
        <v>0</v>
      </c>
      <c r="BA24" s="141">
        <v>0</v>
      </c>
      <c r="BB24" s="141">
        <v>0</v>
      </c>
      <c r="BC24" s="141">
        <v>101623</v>
      </c>
      <c r="BD24" s="141">
        <v>0</v>
      </c>
      <c r="BE24" s="141">
        <v>0</v>
      </c>
      <c r="BF24" s="141">
        <f t="shared" si="25"/>
        <v>48970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6177</v>
      </c>
      <c r="BP24" s="141">
        <f t="shared" si="29"/>
        <v>6177</v>
      </c>
      <c r="BQ24" s="141">
        <v>6177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61958</v>
      </c>
      <c r="CF24" s="141">
        <v>0</v>
      </c>
      <c r="CG24" s="141">
        <v>300</v>
      </c>
      <c r="CH24" s="141">
        <f t="shared" si="32"/>
        <v>6477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55147</v>
      </c>
      <c r="CR24" s="141">
        <f t="shared" si="42"/>
        <v>11685</v>
      </c>
      <c r="CS24" s="141">
        <f t="shared" si="43"/>
        <v>11685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14182</v>
      </c>
      <c r="CX24" s="141">
        <f t="shared" si="48"/>
        <v>14182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29280</v>
      </c>
      <c r="DC24" s="141">
        <f t="shared" si="53"/>
        <v>29280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163581</v>
      </c>
      <c r="DH24" s="141">
        <f t="shared" si="58"/>
        <v>0</v>
      </c>
      <c r="DI24" s="141">
        <f t="shared" si="59"/>
        <v>300</v>
      </c>
      <c r="DJ24" s="141">
        <f t="shared" si="60"/>
        <v>55447</v>
      </c>
    </row>
    <row r="25" spans="1:114" ht="12" customHeight="1">
      <c r="A25" s="142" t="s">
        <v>114</v>
      </c>
      <c r="B25" s="140" t="s">
        <v>343</v>
      </c>
      <c r="C25" s="142" t="s">
        <v>367</v>
      </c>
      <c r="D25" s="141">
        <f t="shared" si="6"/>
        <v>349336</v>
      </c>
      <c r="E25" s="141">
        <f t="shared" si="7"/>
        <v>14175</v>
      </c>
      <c r="F25" s="141">
        <v>0</v>
      </c>
      <c r="G25" s="141">
        <v>105</v>
      </c>
      <c r="H25" s="141">
        <v>0</v>
      </c>
      <c r="I25" s="141">
        <v>6365</v>
      </c>
      <c r="J25" s="141"/>
      <c r="K25" s="141">
        <v>7705</v>
      </c>
      <c r="L25" s="141">
        <v>335161</v>
      </c>
      <c r="M25" s="141">
        <f t="shared" si="8"/>
        <v>57486</v>
      </c>
      <c r="N25" s="141">
        <f t="shared" si="9"/>
        <v>7200</v>
      </c>
      <c r="O25" s="141">
        <v>0</v>
      </c>
      <c r="P25" s="141">
        <v>0</v>
      </c>
      <c r="Q25" s="141">
        <v>0</v>
      </c>
      <c r="R25" s="141">
        <v>7200</v>
      </c>
      <c r="S25" s="141"/>
      <c r="T25" s="141">
        <v>0</v>
      </c>
      <c r="U25" s="141">
        <v>50286</v>
      </c>
      <c r="V25" s="141">
        <f t="shared" si="10"/>
        <v>406822</v>
      </c>
      <c r="W25" s="141">
        <f t="shared" si="11"/>
        <v>21375</v>
      </c>
      <c r="X25" s="141">
        <f t="shared" si="12"/>
        <v>0</v>
      </c>
      <c r="Y25" s="141">
        <f t="shared" si="13"/>
        <v>105</v>
      </c>
      <c r="Z25" s="141">
        <f t="shared" si="14"/>
        <v>0</v>
      </c>
      <c r="AA25" s="141">
        <f t="shared" si="15"/>
        <v>13565</v>
      </c>
      <c r="AB25" s="141">
        <f t="shared" si="16"/>
        <v>0</v>
      </c>
      <c r="AC25" s="141">
        <f t="shared" si="17"/>
        <v>7705</v>
      </c>
      <c r="AD25" s="141">
        <f t="shared" si="18"/>
        <v>385447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348902</v>
      </c>
      <c r="AN25" s="141">
        <f t="shared" si="22"/>
        <v>36720</v>
      </c>
      <c r="AO25" s="141">
        <v>9568</v>
      </c>
      <c r="AP25" s="141">
        <v>0</v>
      </c>
      <c r="AQ25" s="141">
        <v>27152</v>
      </c>
      <c r="AR25" s="141">
        <v>0</v>
      </c>
      <c r="AS25" s="141">
        <f t="shared" si="23"/>
        <v>155389</v>
      </c>
      <c r="AT25" s="141">
        <v>0</v>
      </c>
      <c r="AU25" s="141">
        <v>142146</v>
      </c>
      <c r="AV25" s="141">
        <v>13243</v>
      </c>
      <c r="AW25" s="141">
        <v>0</v>
      </c>
      <c r="AX25" s="141">
        <f t="shared" si="24"/>
        <v>153905</v>
      </c>
      <c r="AY25" s="141">
        <v>16596</v>
      </c>
      <c r="AZ25" s="141">
        <v>134693</v>
      </c>
      <c r="BA25" s="141">
        <v>0</v>
      </c>
      <c r="BB25" s="141">
        <v>2616</v>
      </c>
      <c r="BC25" s="141">
        <v>0</v>
      </c>
      <c r="BD25" s="141">
        <v>2888</v>
      </c>
      <c r="BE25" s="141">
        <v>434</v>
      </c>
      <c r="BF25" s="141">
        <f t="shared" si="25"/>
        <v>349336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57486</v>
      </c>
      <c r="BP25" s="141">
        <f t="shared" si="29"/>
        <v>19872</v>
      </c>
      <c r="BQ25" s="141">
        <v>8674</v>
      </c>
      <c r="BR25" s="141">
        <v>0</v>
      </c>
      <c r="BS25" s="141">
        <v>11198</v>
      </c>
      <c r="BT25" s="141">
        <v>0</v>
      </c>
      <c r="BU25" s="141">
        <f t="shared" si="30"/>
        <v>36039</v>
      </c>
      <c r="BV25" s="141">
        <v>0</v>
      </c>
      <c r="BW25" s="141">
        <v>36039</v>
      </c>
      <c r="BX25" s="141">
        <v>0</v>
      </c>
      <c r="BY25" s="141">
        <v>0</v>
      </c>
      <c r="BZ25" s="141">
        <f t="shared" si="31"/>
        <v>1060</v>
      </c>
      <c r="CA25" s="141">
        <v>0</v>
      </c>
      <c r="CB25" s="141">
        <v>0</v>
      </c>
      <c r="CC25" s="141">
        <v>0</v>
      </c>
      <c r="CD25" s="141">
        <v>1060</v>
      </c>
      <c r="CE25" s="141">
        <v>0</v>
      </c>
      <c r="CF25" s="141">
        <v>515</v>
      </c>
      <c r="CG25" s="141">
        <v>0</v>
      </c>
      <c r="CH25" s="141">
        <f t="shared" si="32"/>
        <v>57486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406388</v>
      </c>
      <c r="CR25" s="141">
        <f t="shared" si="42"/>
        <v>56592</v>
      </c>
      <c r="CS25" s="141">
        <f t="shared" si="43"/>
        <v>18242</v>
      </c>
      <c r="CT25" s="141">
        <f t="shared" si="44"/>
        <v>0</v>
      </c>
      <c r="CU25" s="141">
        <f t="shared" si="45"/>
        <v>38350</v>
      </c>
      <c r="CV25" s="141">
        <f t="shared" si="46"/>
        <v>0</v>
      </c>
      <c r="CW25" s="141">
        <f t="shared" si="47"/>
        <v>191428</v>
      </c>
      <c r="CX25" s="141">
        <f t="shared" si="48"/>
        <v>0</v>
      </c>
      <c r="CY25" s="141">
        <f t="shared" si="49"/>
        <v>178185</v>
      </c>
      <c r="CZ25" s="141">
        <f t="shared" si="50"/>
        <v>13243</v>
      </c>
      <c r="DA25" s="141">
        <f t="shared" si="51"/>
        <v>0</v>
      </c>
      <c r="DB25" s="141">
        <f t="shared" si="52"/>
        <v>154965</v>
      </c>
      <c r="DC25" s="141">
        <f t="shared" si="53"/>
        <v>16596</v>
      </c>
      <c r="DD25" s="141">
        <f t="shared" si="54"/>
        <v>134693</v>
      </c>
      <c r="DE25" s="141">
        <f t="shared" si="55"/>
        <v>0</v>
      </c>
      <c r="DF25" s="141">
        <f t="shared" si="56"/>
        <v>3676</v>
      </c>
      <c r="DG25" s="141">
        <f t="shared" si="57"/>
        <v>0</v>
      </c>
      <c r="DH25" s="141">
        <f t="shared" si="58"/>
        <v>3403</v>
      </c>
      <c r="DI25" s="141">
        <f t="shared" si="59"/>
        <v>434</v>
      </c>
      <c r="DJ25" s="141">
        <f t="shared" si="60"/>
        <v>406822</v>
      </c>
    </row>
    <row r="26" spans="1:114" ht="12" customHeight="1">
      <c r="A26" s="142" t="s">
        <v>114</v>
      </c>
      <c r="B26" s="140" t="s">
        <v>344</v>
      </c>
      <c r="C26" s="142" t="s">
        <v>368</v>
      </c>
      <c r="D26" s="141">
        <f t="shared" si="6"/>
        <v>415140</v>
      </c>
      <c r="E26" s="141">
        <f t="shared" si="7"/>
        <v>24079</v>
      </c>
      <c r="F26" s="141">
        <v>0</v>
      </c>
      <c r="G26" s="141">
        <v>5</v>
      </c>
      <c r="H26" s="141">
        <v>0</v>
      </c>
      <c r="I26" s="141">
        <v>9140</v>
      </c>
      <c r="J26" s="141"/>
      <c r="K26" s="141">
        <v>14934</v>
      </c>
      <c r="L26" s="141">
        <v>391061</v>
      </c>
      <c r="M26" s="141">
        <f t="shared" si="8"/>
        <v>89525</v>
      </c>
      <c r="N26" s="141">
        <f t="shared" si="9"/>
        <v>10404</v>
      </c>
      <c r="O26" s="141">
        <v>0</v>
      </c>
      <c r="P26" s="141">
        <v>0</v>
      </c>
      <c r="Q26" s="141">
        <v>0</v>
      </c>
      <c r="R26" s="141">
        <v>10404</v>
      </c>
      <c r="S26" s="141"/>
      <c r="T26" s="141">
        <v>0</v>
      </c>
      <c r="U26" s="141">
        <v>79121</v>
      </c>
      <c r="V26" s="141">
        <f t="shared" si="10"/>
        <v>504665</v>
      </c>
      <c r="W26" s="141">
        <f t="shared" si="11"/>
        <v>34483</v>
      </c>
      <c r="X26" s="141">
        <f t="shared" si="12"/>
        <v>0</v>
      </c>
      <c r="Y26" s="141">
        <f t="shared" si="13"/>
        <v>5</v>
      </c>
      <c r="Z26" s="141">
        <f t="shared" si="14"/>
        <v>0</v>
      </c>
      <c r="AA26" s="141">
        <f t="shared" si="15"/>
        <v>19544</v>
      </c>
      <c r="AB26" s="141">
        <f t="shared" si="16"/>
        <v>0</v>
      </c>
      <c r="AC26" s="141">
        <f t="shared" si="17"/>
        <v>14934</v>
      </c>
      <c r="AD26" s="141">
        <f t="shared" si="18"/>
        <v>470182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410229</v>
      </c>
      <c r="AN26" s="141">
        <f t="shared" si="22"/>
        <v>137269</v>
      </c>
      <c r="AO26" s="141">
        <v>22685</v>
      </c>
      <c r="AP26" s="141">
        <v>40304</v>
      </c>
      <c r="AQ26" s="141">
        <v>74280</v>
      </c>
      <c r="AR26" s="141">
        <v>0</v>
      </c>
      <c r="AS26" s="141">
        <f t="shared" si="23"/>
        <v>156423</v>
      </c>
      <c r="AT26" s="141">
        <v>9905</v>
      </c>
      <c r="AU26" s="141">
        <v>141690</v>
      </c>
      <c r="AV26" s="141">
        <v>4828</v>
      </c>
      <c r="AW26" s="141">
        <v>9438</v>
      </c>
      <c r="AX26" s="141">
        <f t="shared" si="24"/>
        <v>103739</v>
      </c>
      <c r="AY26" s="141">
        <v>0</v>
      </c>
      <c r="AZ26" s="141">
        <v>80361</v>
      </c>
      <c r="BA26" s="141">
        <v>20926</v>
      </c>
      <c r="BB26" s="141">
        <v>2452</v>
      </c>
      <c r="BC26" s="141">
        <v>0</v>
      </c>
      <c r="BD26" s="141">
        <v>3360</v>
      </c>
      <c r="BE26" s="141">
        <v>4911</v>
      </c>
      <c r="BF26" s="141">
        <f t="shared" si="25"/>
        <v>415140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89525</v>
      </c>
      <c r="BP26" s="141">
        <f t="shared" si="29"/>
        <v>31721</v>
      </c>
      <c r="BQ26" s="141">
        <v>18715</v>
      </c>
      <c r="BR26" s="141">
        <v>0</v>
      </c>
      <c r="BS26" s="141">
        <v>13006</v>
      </c>
      <c r="BT26" s="141">
        <v>0</v>
      </c>
      <c r="BU26" s="141">
        <f t="shared" si="30"/>
        <v>54664</v>
      </c>
      <c r="BV26" s="141">
        <v>0</v>
      </c>
      <c r="BW26" s="141">
        <v>54664</v>
      </c>
      <c r="BX26" s="141">
        <v>0</v>
      </c>
      <c r="BY26" s="141">
        <v>0</v>
      </c>
      <c r="BZ26" s="141">
        <f t="shared" si="31"/>
        <v>3140</v>
      </c>
      <c r="CA26" s="141">
        <v>0</v>
      </c>
      <c r="CB26" s="141">
        <v>0</v>
      </c>
      <c r="CC26" s="141">
        <v>0</v>
      </c>
      <c r="CD26" s="141">
        <v>3140</v>
      </c>
      <c r="CE26" s="141">
        <v>0</v>
      </c>
      <c r="CF26" s="141">
        <v>0</v>
      </c>
      <c r="CG26" s="141">
        <v>0</v>
      </c>
      <c r="CH26" s="141">
        <f t="shared" si="32"/>
        <v>89525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499754</v>
      </c>
      <c r="CR26" s="141">
        <f t="shared" si="42"/>
        <v>168990</v>
      </c>
      <c r="CS26" s="141">
        <f t="shared" si="43"/>
        <v>41400</v>
      </c>
      <c r="CT26" s="141">
        <f t="shared" si="44"/>
        <v>40304</v>
      </c>
      <c r="CU26" s="141">
        <f t="shared" si="45"/>
        <v>87286</v>
      </c>
      <c r="CV26" s="141">
        <f t="shared" si="46"/>
        <v>0</v>
      </c>
      <c r="CW26" s="141">
        <f t="shared" si="47"/>
        <v>211087</v>
      </c>
      <c r="CX26" s="141">
        <f t="shared" si="48"/>
        <v>9905</v>
      </c>
      <c r="CY26" s="141">
        <f t="shared" si="49"/>
        <v>196354</v>
      </c>
      <c r="CZ26" s="141">
        <f t="shared" si="50"/>
        <v>4828</v>
      </c>
      <c r="DA26" s="141">
        <f t="shared" si="51"/>
        <v>9438</v>
      </c>
      <c r="DB26" s="141">
        <f t="shared" si="52"/>
        <v>106879</v>
      </c>
      <c r="DC26" s="141">
        <f t="shared" si="53"/>
        <v>0</v>
      </c>
      <c r="DD26" s="141">
        <f t="shared" si="54"/>
        <v>80361</v>
      </c>
      <c r="DE26" s="141">
        <f t="shared" si="55"/>
        <v>20926</v>
      </c>
      <c r="DF26" s="141">
        <f t="shared" si="56"/>
        <v>5592</v>
      </c>
      <c r="DG26" s="141">
        <f t="shared" si="57"/>
        <v>0</v>
      </c>
      <c r="DH26" s="141">
        <f t="shared" si="58"/>
        <v>3360</v>
      </c>
      <c r="DI26" s="141">
        <f t="shared" si="59"/>
        <v>4911</v>
      </c>
      <c r="DJ26" s="141">
        <f t="shared" si="60"/>
        <v>504665</v>
      </c>
    </row>
    <row r="27" spans="1:114" ht="12" customHeight="1">
      <c r="A27" s="142" t="s">
        <v>114</v>
      </c>
      <c r="B27" s="140" t="s">
        <v>345</v>
      </c>
      <c r="C27" s="142" t="s">
        <v>369</v>
      </c>
      <c r="D27" s="141">
        <f t="shared" si="6"/>
        <v>833229</v>
      </c>
      <c r="E27" s="141">
        <f t="shared" si="7"/>
        <v>314194</v>
      </c>
      <c r="F27" s="141">
        <v>0</v>
      </c>
      <c r="G27" s="141">
        <v>0</v>
      </c>
      <c r="H27" s="141">
        <v>286900</v>
      </c>
      <c r="I27" s="141">
        <v>16085</v>
      </c>
      <c r="J27" s="141"/>
      <c r="K27" s="141">
        <v>11209</v>
      </c>
      <c r="L27" s="141">
        <v>519035</v>
      </c>
      <c r="M27" s="141">
        <f t="shared" si="8"/>
        <v>152866</v>
      </c>
      <c r="N27" s="141">
        <f t="shared" si="9"/>
        <v>74313</v>
      </c>
      <c r="O27" s="141">
        <v>0</v>
      </c>
      <c r="P27" s="141">
        <v>0</v>
      </c>
      <c r="Q27" s="141">
        <v>0</v>
      </c>
      <c r="R27" s="141">
        <v>73598</v>
      </c>
      <c r="S27" s="141"/>
      <c r="T27" s="141">
        <v>715</v>
      </c>
      <c r="U27" s="141">
        <v>78553</v>
      </c>
      <c r="V27" s="141">
        <f t="shared" si="10"/>
        <v>986095</v>
      </c>
      <c r="W27" s="141">
        <f t="shared" si="11"/>
        <v>388507</v>
      </c>
      <c r="X27" s="141">
        <f t="shared" si="12"/>
        <v>0</v>
      </c>
      <c r="Y27" s="141">
        <f t="shared" si="13"/>
        <v>0</v>
      </c>
      <c r="Z27" s="141">
        <f t="shared" si="14"/>
        <v>286900</v>
      </c>
      <c r="AA27" s="141">
        <f t="shared" si="15"/>
        <v>89683</v>
      </c>
      <c r="AB27" s="141">
        <f t="shared" si="16"/>
        <v>0</v>
      </c>
      <c r="AC27" s="141">
        <f t="shared" si="17"/>
        <v>11924</v>
      </c>
      <c r="AD27" s="141">
        <f t="shared" si="18"/>
        <v>597588</v>
      </c>
      <c r="AE27" s="141">
        <f t="shared" si="19"/>
        <v>23478</v>
      </c>
      <c r="AF27" s="141">
        <f t="shared" si="20"/>
        <v>23478</v>
      </c>
      <c r="AG27" s="141">
        <v>0</v>
      </c>
      <c r="AH27" s="141">
        <v>23478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804890</v>
      </c>
      <c r="AN27" s="141">
        <f t="shared" si="22"/>
        <v>202871</v>
      </c>
      <c r="AO27" s="141">
        <v>28234</v>
      </c>
      <c r="AP27" s="141">
        <v>113065</v>
      </c>
      <c r="AQ27" s="141">
        <v>61572</v>
      </c>
      <c r="AR27" s="141">
        <v>0</v>
      </c>
      <c r="AS27" s="141">
        <f t="shared" si="23"/>
        <v>434588</v>
      </c>
      <c r="AT27" s="141">
        <v>10721</v>
      </c>
      <c r="AU27" s="141">
        <v>423867</v>
      </c>
      <c r="AV27" s="141">
        <v>0</v>
      </c>
      <c r="AW27" s="141">
        <v>2863</v>
      </c>
      <c r="AX27" s="141">
        <f t="shared" si="24"/>
        <v>164568</v>
      </c>
      <c r="AY27" s="141">
        <v>15181</v>
      </c>
      <c r="AZ27" s="141">
        <v>44341</v>
      </c>
      <c r="BA27" s="141">
        <v>105046</v>
      </c>
      <c r="BB27" s="141">
        <v>0</v>
      </c>
      <c r="BC27" s="141">
        <v>0</v>
      </c>
      <c r="BD27" s="141">
        <v>0</v>
      </c>
      <c r="BE27" s="141">
        <v>4861</v>
      </c>
      <c r="BF27" s="141">
        <f t="shared" si="25"/>
        <v>833229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152840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152840</v>
      </c>
      <c r="CA27" s="141">
        <v>57960</v>
      </c>
      <c r="CB27" s="141">
        <v>92746</v>
      </c>
      <c r="CC27" s="141">
        <v>1580</v>
      </c>
      <c r="CD27" s="141">
        <v>554</v>
      </c>
      <c r="CE27" s="141">
        <v>0</v>
      </c>
      <c r="CF27" s="141">
        <v>0</v>
      </c>
      <c r="CG27" s="141">
        <v>26</v>
      </c>
      <c r="CH27" s="141">
        <f t="shared" si="32"/>
        <v>152866</v>
      </c>
      <c r="CI27" s="141">
        <f t="shared" si="33"/>
        <v>23478</v>
      </c>
      <c r="CJ27" s="141">
        <f t="shared" si="34"/>
        <v>23478</v>
      </c>
      <c r="CK27" s="141">
        <f t="shared" si="35"/>
        <v>0</v>
      </c>
      <c r="CL27" s="141">
        <f t="shared" si="36"/>
        <v>23478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957730</v>
      </c>
      <c r="CR27" s="141">
        <f t="shared" si="42"/>
        <v>202871</v>
      </c>
      <c r="CS27" s="141">
        <f t="shared" si="43"/>
        <v>28234</v>
      </c>
      <c r="CT27" s="141">
        <f t="shared" si="44"/>
        <v>113065</v>
      </c>
      <c r="CU27" s="141">
        <f t="shared" si="45"/>
        <v>61572</v>
      </c>
      <c r="CV27" s="141">
        <f t="shared" si="46"/>
        <v>0</v>
      </c>
      <c r="CW27" s="141">
        <f t="shared" si="47"/>
        <v>434588</v>
      </c>
      <c r="CX27" s="141">
        <f t="shared" si="48"/>
        <v>10721</v>
      </c>
      <c r="CY27" s="141">
        <f t="shared" si="49"/>
        <v>423867</v>
      </c>
      <c r="CZ27" s="141">
        <f t="shared" si="50"/>
        <v>0</v>
      </c>
      <c r="DA27" s="141">
        <f t="shared" si="51"/>
        <v>2863</v>
      </c>
      <c r="DB27" s="141">
        <f t="shared" si="52"/>
        <v>317408</v>
      </c>
      <c r="DC27" s="141">
        <f t="shared" si="53"/>
        <v>73141</v>
      </c>
      <c r="DD27" s="141">
        <f t="shared" si="54"/>
        <v>137087</v>
      </c>
      <c r="DE27" s="141">
        <f t="shared" si="55"/>
        <v>106626</v>
      </c>
      <c r="DF27" s="141">
        <f t="shared" si="56"/>
        <v>554</v>
      </c>
      <c r="DG27" s="141">
        <f t="shared" si="57"/>
        <v>0</v>
      </c>
      <c r="DH27" s="141">
        <f t="shared" si="58"/>
        <v>0</v>
      </c>
      <c r="DI27" s="141">
        <f t="shared" si="59"/>
        <v>4887</v>
      </c>
      <c r="DJ27" s="141">
        <f t="shared" si="60"/>
        <v>986095</v>
      </c>
    </row>
    <row r="28" spans="1:114" ht="12" customHeight="1">
      <c r="A28" s="142" t="s">
        <v>114</v>
      </c>
      <c r="B28" s="140" t="s">
        <v>346</v>
      </c>
      <c r="C28" s="142" t="s">
        <v>370</v>
      </c>
      <c r="D28" s="141">
        <f t="shared" si="6"/>
        <v>300459</v>
      </c>
      <c r="E28" s="141">
        <f t="shared" si="7"/>
        <v>12366</v>
      </c>
      <c r="F28" s="141">
        <v>0</v>
      </c>
      <c r="G28" s="141">
        <v>0</v>
      </c>
      <c r="H28" s="141">
        <v>0</v>
      </c>
      <c r="I28" s="141">
        <v>746</v>
      </c>
      <c r="J28" s="141"/>
      <c r="K28" s="141">
        <v>11620</v>
      </c>
      <c r="L28" s="141">
        <v>288093</v>
      </c>
      <c r="M28" s="141">
        <f t="shared" si="8"/>
        <v>75925</v>
      </c>
      <c r="N28" s="141">
        <f t="shared" si="9"/>
        <v>6922</v>
      </c>
      <c r="O28" s="141">
        <v>0</v>
      </c>
      <c r="P28" s="141">
        <v>0</v>
      </c>
      <c r="Q28" s="141">
        <v>0</v>
      </c>
      <c r="R28" s="141">
        <v>6922</v>
      </c>
      <c r="S28" s="141"/>
      <c r="T28" s="141">
        <v>0</v>
      </c>
      <c r="U28" s="141">
        <v>69003</v>
      </c>
      <c r="V28" s="141">
        <f t="shared" si="10"/>
        <v>376384</v>
      </c>
      <c r="W28" s="141">
        <f t="shared" si="11"/>
        <v>19288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7668</v>
      </c>
      <c r="AB28" s="141">
        <f t="shared" si="16"/>
        <v>0</v>
      </c>
      <c r="AC28" s="141">
        <f t="shared" si="17"/>
        <v>11620</v>
      </c>
      <c r="AD28" s="141">
        <f t="shared" si="18"/>
        <v>357096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52918</v>
      </c>
      <c r="AN28" s="141">
        <f t="shared" si="22"/>
        <v>3735</v>
      </c>
      <c r="AO28" s="141">
        <v>0</v>
      </c>
      <c r="AP28" s="141">
        <v>3735</v>
      </c>
      <c r="AQ28" s="141">
        <v>0</v>
      </c>
      <c r="AR28" s="141">
        <v>0</v>
      </c>
      <c r="AS28" s="141">
        <f t="shared" si="23"/>
        <v>2777</v>
      </c>
      <c r="AT28" s="141">
        <v>1916</v>
      </c>
      <c r="AU28" s="141">
        <v>235</v>
      </c>
      <c r="AV28" s="141">
        <v>626</v>
      </c>
      <c r="AW28" s="141">
        <v>0</v>
      </c>
      <c r="AX28" s="141">
        <f t="shared" si="24"/>
        <v>46406</v>
      </c>
      <c r="AY28" s="141">
        <v>43855</v>
      </c>
      <c r="AZ28" s="141">
        <v>2551</v>
      </c>
      <c r="BA28" s="141">
        <v>0</v>
      </c>
      <c r="BB28" s="141">
        <v>0</v>
      </c>
      <c r="BC28" s="141">
        <v>246168</v>
      </c>
      <c r="BD28" s="141">
        <v>0</v>
      </c>
      <c r="BE28" s="141">
        <v>1373</v>
      </c>
      <c r="BF28" s="141">
        <f t="shared" si="25"/>
        <v>54291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75226</v>
      </c>
      <c r="BP28" s="141">
        <f t="shared" si="29"/>
        <v>26015</v>
      </c>
      <c r="BQ28" s="141">
        <v>9078</v>
      </c>
      <c r="BR28" s="141">
        <v>0</v>
      </c>
      <c r="BS28" s="141">
        <v>16937</v>
      </c>
      <c r="BT28" s="141">
        <v>0</v>
      </c>
      <c r="BU28" s="141">
        <f t="shared" si="30"/>
        <v>37362</v>
      </c>
      <c r="BV28" s="141">
        <v>0</v>
      </c>
      <c r="BW28" s="141">
        <v>37362</v>
      </c>
      <c r="BX28" s="141">
        <v>0</v>
      </c>
      <c r="BY28" s="141">
        <v>0</v>
      </c>
      <c r="BZ28" s="141">
        <f t="shared" si="31"/>
        <v>11849</v>
      </c>
      <c r="CA28" s="141">
        <v>0</v>
      </c>
      <c r="CB28" s="141">
        <v>11191</v>
      </c>
      <c r="CC28" s="141">
        <v>658</v>
      </c>
      <c r="CD28" s="141">
        <v>0</v>
      </c>
      <c r="CE28" s="141">
        <v>0</v>
      </c>
      <c r="CF28" s="141">
        <v>0</v>
      </c>
      <c r="CG28" s="141">
        <v>699</v>
      </c>
      <c r="CH28" s="141">
        <f t="shared" si="32"/>
        <v>75925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128144</v>
      </c>
      <c r="CR28" s="141">
        <f t="shared" si="42"/>
        <v>29750</v>
      </c>
      <c r="CS28" s="141">
        <f t="shared" si="43"/>
        <v>9078</v>
      </c>
      <c r="CT28" s="141">
        <f t="shared" si="44"/>
        <v>3735</v>
      </c>
      <c r="CU28" s="141">
        <f t="shared" si="45"/>
        <v>16937</v>
      </c>
      <c r="CV28" s="141">
        <f t="shared" si="46"/>
        <v>0</v>
      </c>
      <c r="CW28" s="141">
        <f t="shared" si="47"/>
        <v>40139</v>
      </c>
      <c r="CX28" s="141">
        <f t="shared" si="48"/>
        <v>1916</v>
      </c>
      <c r="CY28" s="141">
        <f t="shared" si="49"/>
        <v>37597</v>
      </c>
      <c r="CZ28" s="141">
        <f t="shared" si="50"/>
        <v>626</v>
      </c>
      <c r="DA28" s="141">
        <f t="shared" si="51"/>
        <v>0</v>
      </c>
      <c r="DB28" s="141">
        <f t="shared" si="52"/>
        <v>58255</v>
      </c>
      <c r="DC28" s="141">
        <f t="shared" si="53"/>
        <v>43855</v>
      </c>
      <c r="DD28" s="141">
        <f t="shared" si="54"/>
        <v>13742</v>
      </c>
      <c r="DE28" s="141">
        <f t="shared" si="55"/>
        <v>658</v>
      </c>
      <c r="DF28" s="141">
        <f t="shared" si="56"/>
        <v>0</v>
      </c>
      <c r="DG28" s="141">
        <f t="shared" si="57"/>
        <v>246168</v>
      </c>
      <c r="DH28" s="141">
        <f t="shared" si="58"/>
        <v>0</v>
      </c>
      <c r="DI28" s="141">
        <f t="shared" si="59"/>
        <v>2072</v>
      </c>
      <c r="DJ28" s="141">
        <f t="shared" si="60"/>
        <v>130216</v>
      </c>
    </row>
    <row r="29" spans="1:114" ht="12" customHeight="1">
      <c r="A29" s="142" t="s">
        <v>114</v>
      </c>
      <c r="B29" s="140" t="s">
        <v>347</v>
      </c>
      <c r="C29" s="142" t="s">
        <v>371</v>
      </c>
      <c r="D29" s="141">
        <f t="shared" si="6"/>
        <v>240864</v>
      </c>
      <c r="E29" s="141">
        <f t="shared" si="7"/>
        <v>13650</v>
      </c>
      <c r="F29" s="141">
        <v>0</v>
      </c>
      <c r="G29" s="141">
        <v>0</v>
      </c>
      <c r="H29" s="141">
        <v>0</v>
      </c>
      <c r="I29" s="141">
        <v>10698</v>
      </c>
      <c r="J29" s="141"/>
      <c r="K29" s="141">
        <v>2952</v>
      </c>
      <c r="L29" s="141">
        <v>227214</v>
      </c>
      <c r="M29" s="141">
        <f t="shared" si="8"/>
        <v>130703</v>
      </c>
      <c r="N29" s="141">
        <f t="shared" si="9"/>
        <v>72144</v>
      </c>
      <c r="O29" s="141">
        <v>0</v>
      </c>
      <c r="P29" s="141">
        <v>0</v>
      </c>
      <c r="Q29" s="141">
        <v>72000</v>
      </c>
      <c r="R29" s="141">
        <v>144</v>
      </c>
      <c r="S29" s="141"/>
      <c r="T29" s="141">
        <v>0</v>
      </c>
      <c r="U29" s="141">
        <v>58559</v>
      </c>
      <c r="V29" s="141">
        <f t="shared" si="10"/>
        <v>371567</v>
      </c>
      <c r="W29" s="141">
        <f t="shared" si="11"/>
        <v>85794</v>
      </c>
      <c r="X29" s="141">
        <f t="shared" si="12"/>
        <v>0</v>
      </c>
      <c r="Y29" s="141">
        <f t="shared" si="13"/>
        <v>0</v>
      </c>
      <c r="Z29" s="141">
        <f t="shared" si="14"/>
        <v>72000</v>
      </c>
      <c r="AA29" s="141">
        <f t="shared" si="15"/>
        <v>10842</v>
      </c>
      <c r="AB29" s="141">
        <f t="shared" si="16"/>
        <v>0</v>
      </c>
      <c r="AC29" s="141">
        <f t="shared" si="17"/>
        <v>2952</v>
      </c>
      <c r="AD29" s="141">
        <f t="shared" si="18"/>
        <v>285773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41839</v>
      </c>
      <c r="AN29" s="141">
        <f t="shared" si="22"/>
        <v>31244</v>
      </c>
      <c r="AO29" s="141">
        <v>13981</v>
      </c>
      <c r="AP29" s="141">
        <v>17263</v>
      </c>
      <c r="AQ29" s="141">
        <v>0</v>
      </c>
      <c r="AR29" s="141">
        <v>0</v>
      </c>
      <c r="AS29" s="141">
        <f t="shared" si="23"/>
        <v>1762</v>
      </c>
      <c r="AT29" s="141">
        <v>1762</v>
      </c>
      <c r="AU29" s="141">
        <v>0</v>
      </c>
      <c r="AV29" s="141">
        <v>0</v>
      </c>
      <c r="AW29" s="141">
        <v>2360</v>
      </c>
      <c r="AX29" s="141">
        <f t="shared" si="24"/>
        <v>6473</v>
      </c>
      <c r="AY29" s="141">
        <v>2936</v>
      </c>
      <c r="AZ29" s="141">
        <v>2104</v>
      </c>
      <c r="BA29" s="141">
        <v>862</v>
      </c>
      <c r="BB29" s="141">
        <v>571</v>
      </c>
      <c r="BC29" s="141">
        <v>150097</v>
      </c>
      <c r="BD29" s="141">
        <v>0</v>
      </c>
      <c r="BE29" s="141">
        <v>48928</v>
      </c>
      <c r="BF29" s="141">
        <f t="shared" si="25"/>
        <v>90767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25765</v>
      </c>
      <c r="BP29" s="141">
        <f t="shared" si="29"/>
        <v>6217</v>
      </c>
      <c r="BQ29" s="141">
        <v>6217</v>
      </c>
      <c r="BR29" s="141">
        <v>0</v>
      </c>
      <c r="BS29" s="141">
        <v>0</v>
      </c>
      <c r="BT29" s="141">
        <v>0</v>
      </c>
      <c r="BU29" s="141">
        <f t="shared" si="30"/>
        <v>19548</v>
      </c>
      <c r="BV29" s="141">
        <v>19548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32938</v>
      </c>
      <c r="CF29" s="141">
        <v>0</v>
      </c>
      <c r="CG29" s="141">
        <v>72000</v>
      </c>
      <c r="CH29" s="141">
        <f t="shared" si="32"/>
        <v>97765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67604</v>
      </c>
      <c r="CR29" s="141">
        <f t="shared" si="42"/>
        <v>37461</v>
      </c>
      <c r="CS29" s="141">
        <f t="shared" si="43"/>
        <v>20198</v>
      </c>
      <c r="CT29" s="141">
        <f t="shared" si="44"/>
        <v>17263</v>
      </c>
      <c r="CU29" s="141">
        <f t="shared" si="45"/>
        <v>0</v>
      </c>
      <c r="CV29" s="141">
        <f t="shared" si="46"/>
        <v>0</v>
      </c>
      <c r="CW29" s="141">
        <f t="shared" si="47"/>
        <v>21310</v>
      </c>
      <c r="CX29" s="141">
        <f t="shared" si="48"/>
        <v>21310</v>
      </c>
      <c r="CY29" s="141">
        <f t="shared" si="49"/>
        <v>0</v>
      </c>
      <c r="CZ29" s="141">
        <f t="shared" si="50"/>
        <v>0</v>
      </c>
      <c r="DA29" s="141">
        <f t="shared" si="51"/>
        <v>2360</v>
      </c>
      <c r="DB29" s="141">
        <f t="shared" si="52"/>
        <v>6473</v>
      </c>
      <c r="DC29" s="141">
        <f t="shared" si="53"/>
        <v>2936</v>
      </c>
      <c r="DD29" s="141">
        <f t="shared" si="54"/>
        <v>2104</v>
      </c>
      <c r="DE29" s="141">
        <f t="shared" si="55"/>
        <v>862</v>
      </c>
      <c r="DF29" s="141">
        <f t="shared" si="56"/>
        <v>571</v>
      </c>
      <c r="DG29" s="141">
        <f t="shared" si="57"/>
        <v>183035</v>
      </c>
      <c r="DH29" s="141">
        <f t="shared" si="58"/>
        <v>0</v>
      </c>
      <c r="DI29" s="141">
        <f t="shared" si="59"/>
        <v>120928</v>
      </c>
      <c r="DJ29" s="141">
        <f t="shared" si="60"/>
        <v>188532</v>
      </c>
    </row>
    <row r="30" spans="1:114" ht="12" customHeight="1">
      <c r="A30" s="142" t="s">
        <v>114</v>
      </c>
      <c r="B30" s="140" t="s">
        <v>348</v>
      </c>
      <c r="C30" s="142" t="s">
        <v>372</v>
      </c>
      <c r="D30" s="141">
        <f t="shared" si="6"/>
        <v>186947.5</v>
      </c>
      <c r="E30" s="141">
        <f t="shared" si="7"/>
        <v>21.5</v>
      </c>
      <c r="F30" s="141">
        <v>0</v>
      </c>
      <c r="G30" s="141">
        <v>21.5</v>
      </c>
      <c r="H30" s="141">
        <v>0</v>
      </c>
      <c r="I30" s="141">
        <v>0</v>
      </c>
      <c r="J30" s="141"/>
      <c r="K30" s="141">
        <v>0</v>
      </c>
      <c r="L30" s="141">
        <v>186926</v>
      </c>
      <c r="M30" s="141">
        <f t="shared" si="8"/>
        <v>39848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39848</v>
      </c>
      <c r="V30" s="141">
        <f t="shared" si="10"/>
        <v>226795.5</v>
      </c>
      <c r="W30" s="141">
        <f t="shared" si="11"/>
        <v>21.5</v>
      </c>
      <c r="X30" s="141">
        <f t="shared" si="12"/>
        <v>0</v>
      </c>
      <c r="Y30" s="141">
        <f t="shared" si="13"/>
        <v>21.5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226774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8212</v>
      </c>
      <c r="AN30" s="141">
        <f t="shared" si="22"/>
        <v>8212</v>
      </c>
      <c r="AO30" s="141">
        <v>7563</v>
      </c>
      <c r="AP30" s="141">
        <v>649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186926</v>
      </c>
      <c r="BD30" s="141">
        <v>0</v>
      </c>
      <c r="BE30" s="141">
        <v>0</v>
      </c>
      <c r="BF30" s="141">
        <f t="shared" si="25"/>
        <v>8212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39848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8212</v>
      </c>
      <c r="CR30" s="141">
        <f t="shared" si="42"/>
        <v>8212</v>
      </c>
      <c r="CS30" s="141">
        <f t="shared" si="43"/>
        <v>7563</v>
      </c>
      <c r="CT30" s="141">
        <f t="shared" si="44"/>
        <v>649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226774</v>
      </c>
      <c r="DH30" s="141">
        <f t="shared" si="58"/>
        <v>0</v>
      </c>
      <c r="DI30" s="141">
        <f t="shared" si="59"/>
        <v>0</v>
      </c>
      <c r="DJ30" s="141">
        <f t="shared" si="60"/>
        <v>8212</v>
      </c>
    </row>
    <row r="31" spans="1:114" ht="12" customHeight="1">
      <c r="A31" s="142" t="s">
        <v>114</v>
      </c>
      <c r="B31" s="140" t="s">
        <v>349</v>
      </c>
      <c r="C31" s="142" t="s">
        <v>373</v>
      </c>
      <c r="D31" s="141">
        <f t="shared" si="6"/>
        <v>131577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131577</v>
      </c>
      <c r="M31" s="141">
        <f t="shared" si="8"/>
        <v>34726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34726</v>
      </c>
      <c r="V31" s="141">
        <f t="shared" si="10"/>
        <v>166303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166303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17378</v>
      </c>
      <c r="AM31" s="141">
        <f t="shared" si="21"/>
        <v>50146</v>
      </c>
      <c r="AN31" s="141">
        <f t="shared" si="22"/>
        <v>41553</v>
      </c>
      <c r="AO31" s="141">
        <v>41553</v>
      </c>
      <c r="AP31" s="141">
        <v>0</v>
      </c>
      <c r="AQ31" s="141">
        <v>0</v>
      </c>
      <c r="AR31" s="141">
        <v>0</v>
      </c>
      <c r="AS31" s="141">
        <f t="shared" si="23"/>
        <v>3445</v>
      </c>
      <c r="AT31" s="141">
        <v>3445</v>
      </c>
      <c r="AU31" s="141">
        <v>0</v>
      </c>
      <c r="AV31" s="141">
        <v>0</v>
      </c>
      <c r="AW31" s="141">
        <v>0</v>
      </c>
      <c r="AX31" s="141">
        <f t="shared" si="24"/>
        <v>5148</v>
      </c>
      <c r="AY31" s="141">
        <v>5148</v>
      </c>
      <c r="AZ31" s="141">
        <v>0</v>
      </c>
      <c r="BA31" s="141">
        <v>0</v>
      </c>
      <c r="BB31" s="141">
        <v>0</v>
      </c>
      <c r="BC31" s="141">
        <v>63833</v>
      </c>
      <c r="BD31" s="141">
        <v>0</v>
      </c>
      <c r="BE31" s="141">
        <v>220</v>
      </c>
      <c r="BF31" s="141">
        <f t="shared" si="25"/>
        <v>50366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34726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17378</v>
      </c>
      <c r="CQ31" s="141">
        <f t="shared" si="41"/>
        <v>50146</v>
      </c>
      <c r="CR31" s="141">
        <f t="shared" si="42"/>
        <v>41553</v>
      </c>
      <c r="CS31" s="141">
        <f t="shared" si="43"/>
        <v>41553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3445</v>
      </c>
      <c r="CX31" s="141">
        <f t="shared" si="48"/>
        <v>3445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5148</v>
      </c>
      <c r="DC31" s="141">
        <f t="shared" si="53"/>
        <v>5148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98559</v>
      </c>
      <c r="DH31" s="141">
        <f t="shared" si="58"/>
        <v>0</v>
      </c>
      <c r="DI31" s="141">
        <f t="shared" si="59"/>
        <v>220</v>
      </c>
      <c r="DJ31" s="141">
        <f t="shared" si="60"/>
        <v>50366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398</v>
      </c>
      <c r="B7" s="140" t="s">
        <v>396</v>
      </c>
      <c r="C7" s="139" t="s">
        <v>397</v>
      </c>
      <c r="D7" s="141">
        <f aca="true" t="shared" si="0" ref="D7:AI7">SUM(D8:D14)</f>
        <v>195794</v>
      </c>
      <c r="E7" s="141">
        <f t="shared" si="0"/>
        <v>163213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118858</v>
      </c>
      <c r="J7" s="141">
        <f t="shared" si="0"/>
        <v>2380247</v>
      </c>
      <c r="K7" s="141">
        <f t="shared" si="0"/>
        <v>44355</v>
      </c>
      <c r="L7" s="141">
        <f t="shared" si="0"/>
        <v>32581</v>
      </c>
      <c r="M7" s="141">
        <f t="shared" si="0"/>
        <v>309938</v>
      </c>
      <c r="N7" s="141">
        <f t="shared" si="0"/>
        <v>255105</v>
      </c>
      <c r="O7" s="141">
        <f t="shared" si="0"/>
        <v>0</v>
      </c>
      <c r="P7" s="141">
        <f t="shared" si="0"/>
        <v>0</v>
      </c>
      <c r="Q7" s="141">
        <f t="shared" si="0"/>
        <v>4400</v>
      </c>
      <c r="R7" s="141">
        <f t="shared" si="0"/>
        <v>250164</v>
      </c>
      <c r="S7" s="141">
        <f t="shared" si="0"/>
        <v>745636</v>
      </c>
      <c r="T7" s="141">
        <f t="shared" si="0"/>
        <v>541</v>
      </c>
      <c r="U7" s="141">
        <f t="shared" si="0"/>
        <v>54833</v>
      </c>
      <c r="V7" s="141">
        <f t="shared" si="0"/>
        <v>505732</v>
      </c>
      <c r="W7" s="141">
        <f t="shared" si="0"/>
        <v>418318</v>
      </c>
      <c r="X7" s="141">
        <f t="shared" si="0"/>
        <v>0</v>
      </c>
      <c r="Y7" s="141">
        <f t="shared" si="0"/>
        <v>0</v>
      </c>
      <c r="Z7" s="141">
        <f t="shared" si="0"/>
        <v>4400</v>
      </c>
      <c r="AA7" s="141">
        <f t="shared" si="0"/>
        <v>369022</v>
      </c>
      <c r="AB7" s="141">
        <f t="shared" si="0"/>
        <v>3125883</v>
      </c>
      <c r="AC7" s="141">
        <f t="shared" si="0"/>
        <v>44896</v>
      </c>
      <c r="AD7" s="141">
        <f t="shared" si="0"/>
        <v>87414</v>
      </c>
      <c r="AE7" s="141">
        <f t="shared" si="0"/>
        <v>59770</v>
      </c>
      <c r="AF7" s="141">
        <f t="shared" si="0"/>
        <v>59770</v>
      </c>
      <c r="AG7" s="141">
        <f t="shared" si="0"/>
        <v>0</v>
      </c>
      <c r="AH7" s="141">
        <f t="shared" si="0"/>
        <v>59770</v>
      </c>
      <c r="AI7" s="141">
        <f t="shared" si="0"/>
        <v>0</v>
      </c>
      <c r="AJ7" s="141">
        <f aca="true" t="shared" si="1" ref="AJ7:BO7">SUM(AJ8:AJ14)</f>
        <v>0</v>
      </c>
      <c r="AK7" s="141">
        <f t="shared" si="1"/>
        <v>0</v>
      </c>
      <c r="AL7" s="141">
        <f t="shared" si="1"/>
        <v>0</v>
      </c>
      <c r="AM7" s="141">
        <f t="shared" si="1"/>
        <v>2516271</v>
      </c>
      <c r="AN7" s="141">
        <f t="shared" si="1"/>
        <v>601795</v>
      </c>
      <c r="AO7" s="141">
        <f t="shared" si="1"/>
        <v>216035</v>
      </c>
      <c r="AP7" s="141">
        <f t="shared" si="1"/>
        <v>138135</v>
      </c>
      <c r="AQ7" s="141">
        <f t="shared" si="1"/>
        <v>226559</v>
      </c>
      <c r="AR7" s="141">
        <f t="shared" si="1"/>
        <v>21066</v>
      </c>
      <c r="AS7" s="141">
        <f t="shared" si="1"/>
        <v>1185656</v>
      </c>
      <c r="AT7" s="141">
        <f t="shared" si="1"/>
        <v>17554</v>
      </c>
      <c r="AU7" s="141">
        <f t="shared" si="1"/>
        <v>1134322</v>
      </c>
      <c r="AV7" s="141">
        <f t="shared" si="1"/>
        <v>33780</v>
      </c>
      <c r="AW7" s="141">
        <f t="shared" si="1"/>
        <v>0</v>
      </c>
      <c r="AX7" s="141">
        <f t="shared" si="1"/>
        <v>728820</v>
      </c>
      <c r="AY7" s="141">
        <f t="shared" si="1"/>
        <v>39000</v>
      </c>
      <c r="AZ7" s="141">
        <f t="shared" si="1"/>
        <v>605367</v>
      </c>
      <c r="BA7" s="141">
        <f t="shared" si="1"/>
        <v>29724</v>
      </c>
      <c r="BB7" s="141">
        <f t="shared" si="1"/>
        <v>54729</v>
      </c>
      <c r="BC7" s="141">
        <f t="shared" si="1"/>
        <v>0</v>
      </c>
      <c r="BD7" s="141">
        <f t="shared" si="1"/>
        <v>0</v>
      </c>
      <c r="BE7" s="141">
        <f t="shared" si="1"/>
        <v>0</v>
      </c>
      <c r="BF7" s="141">
        <f t="shared" si="1"/>
        <v>2576041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955942</v>
      </c>
      <c r="BP7" s="141">
        <f aca="true" t="shared" si="2" ref="BP7:CU7">SUM(BP8:BP14)</f>
        <v>421615</v>
      </c>
      <c r="BQ7" s="141">
        <f t="shared" si="2"/>
        <v>152325</v>
      </c>
      <c r="BR7" s="141">
        <f t="shared" si="2"/>
        <v>49747</v>
      </c>
      <c r="BS7" s="141">
        <f t="shared" si="2"/>
        <v>219543</v>
      </c>
      <c r="BT7" s="141">
        <f t="shared" si="2"/>
        <v>0</v>
      </c>
      <c r="BU7" s="141">
        <f t="shared" si="2"/>
        <v>385608</v>
      </c>
      <c r="BV7" s="141">
        <f t="shared" si="2"/>
        <v>11690</v>
      </c>
      <c r="BW7" s="141">
        <f t="shared" si="2"/>
        <v>373918</v>
      </c>
      <c r="BX7" s="141">
        <f t="shared" si="2"/>
        <v>0</v>
      </c>
      <c r="BY7" s="141">
        <f t="shared" si="2"/>
        <v>6080</v>
      </c>
      <c r="BZ7" s="141">
        <f t="shared" si="2"/>
        <v>142639</v>
      </c>
      <c r="CA7" s="141">
        <f t="shared" si="2"/>
        <v>0</v>
      </c>
      <c r="CB7" s="141">
        <f t="shared" si="2"/>
        <v>130460</v>
      </c>
      <c r="CC7" s="141">
        <f t="shared" si="2"/>
        <v>4294</v>
      </c>
      <c r="CD7" s="141">
        <f t="shared" si="2"/>
        <v>7885</v>
      </c>
      <c r="CE7" s="141">
        <f t="shared" si="2"/>
        <v>0</v>
      </c>
      <c r="CF7" s="141">
        <f t="shared" si="2"/>
        <v>0</v>
      </c>
      <c r="CG7" s="141">
        <f t="shared" si="2"/>
        <v>99632</v>
      </c>
      <c r="CH7" s="141">
        <f t="shared" si="2"/>
        <v>1055574</v>
      </c>
      <c r="CI7" s="141">
        <f t="shared" si="2"/>
        <v>59770</v>
      </c>
      <c r="CJ7" s="141">
        <f t="shared" si="2"/>
        <v>59770</v>
      </c>
      <c r="CK7" s="141">
        <f t="shared" si="2"/>
        <v>0</v>
      </c>
      <c r="CL7" s="141">
        <f t="shared" si="2"/>
        <v>59770</v>
      </c>
      <c r="CM7" s="141">
        <f t="shared" si="2"/>
        <v>0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3472213</v>
      </c>
      <c r="CR7" s="141">
        <f t="shared" si="2"/>
        <v>1023410</v>
      </c>
      <c r="CS7" s="141">
        <f t="shared" si="2"/>
        <v>368360</v>
      </c>
      <c r="CT7" s="141">
        <f t="shared" si="2"/>
        <v>187882</v>
      </c>
      <c r="CU7" s="141">
        <f t="shared" si="2"/>
        <v>446102</v>
      </c>
      <c r="CV7" s="141">
        <f aca="true" t="shared" si="3" ref="CV7:DJ7">SUM(CV8:CV14)</f>
        <v>21066</v>
      </c>
      <c r="CW7" s="141">
        <f t="shared" si="3"/>
        <v>1571264</v>
      </c>
      <c r="CX7" s="141">
        <f t="shared" si="3"/>
        <v>29244</v>
      </c>
      <c r="CY7" s="141">
        <f t="shared" si="3"/>
        <v>1508240</v>
      </c>
      <c r="CZ7" s="141">
        <f t="shared" si="3"/>
        <v>33780</v>
      </c>
      <c r="DA7" s="141">
        <f t="shared" si="3"/>
        <v>6080</v>
      </c>
      <c r="DB7" s="141">
        <f t="shared" si="3"/>
        <v>871459</v>
      </c>
      <c r="DC7" s="141">
        <f t="shared" si="3"/>
        <v>39000</v>
      </c>
      <c r="DD7" s="141">
        <f t="shared" si="3"/>
        <v>735827</v>
      </c>
      <c r="DE7" s="141">
        <f t="shared" si="3"/>
        <v>34018</v>
      </c>
      <c r="DF7" s="141">
        <f t="shared" si="3"/>
        <v>62614</v>
      </c>
      <c r="DG7" s="141">
        <f t="shared" si="3"/>
        <v>0</v>
      </c>
      <c r="DH7" s="141">
        <f t="shared" si="3"/>
        <v>0</v>
      </c>
      <c r="DI7" s="141">
        <f t="shared" si="3"/>
        <v>99632</v>
      </c>
      <c r="DJ7" s="141">
        <f t="shared" si="3"/>
        <v>3631615</v>
      </c>
    </row>
    <row r="8" spans="1:114" ht="12" customHeight="1">
      <c r="A8" s="142" t="s">
        <v>114</v>
      </c>
      <c r="B8" s="140" t="s">
        <v>377</v>
      </c>
      <c r="C8" s="142" t="s">
        <v>384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34929</v>
      </c>
      <c r="N8" s="141">
        <f>SUM(O8:R8)+T8</f>
        <v>20551</v>
      </c>
      <c r="O8" s="141">
        <v>0</v>
      </c>
      <c r="P8" s="141">
        <v>0</v>
      </c>
      <c r="Q8" s="141">
        <v>0</v>
      </c>
      <c r="R8" s="141">
        <v>20551</v>
      </c>
      <c r="S8" s="141">
        <v>157089</v>
      </c>
      <c r="T8" s="141">
        <v>0</v>
      </c>
      <c r="U8" s="141">
        <v>14378</v>
      </c>
      <c r="V8" s="141">
        <f aca="true" t="shared" si="4" ref="V8:AD8">+SUM(D8,M8)</f>
        <v>34929</v>
      </c>
      <c r="W8" s="141">
        <f t="shared" si="4"/>
        <v>20551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20551</v>
      </c>
      <c r="AB8" s="141">
        <f t="shared" si="4"/>
        <v>157089</v>
      </c>
      <c r="AC8" s="141">
        <f t="shared" si="4"/>
        <v>0</v>
      </c>
      <c r="AD8" s="141">
        <f t="shared" si="4"/>
        <v>14378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156234</v>
      </c>
      <c r="BP8" s="141">
        <f>SUM(BQ8:BT8)</f>
        <v>61555</v>
      </c>
      <c r="BQ8" s="141">
        <v>61555</v>
      </c>
      <c r="BR8" s="141">
        <v>0</v>
      </c>
      <c r="BS8" s="141">
        <v>0</v>
      </c>
      <c r="BT8" s="141">
        <v>0</v>
      </c>
      <c r="BU8" s="141">
        <f>SUM(BV8:BX8)</f>
        <v>81097</v>
      </c>
      <c r="BV8" s="141">
        <v>0</v>
      </c>
      <c r="BW8" s="141">
        <v>81097</v>
      </c>
      <c r="BX8" s="141">
        <v>0</v>
      </c>
      <c r="BY8" s="141">
        <v>0</v>
      </c>
      <c r="BZ8" s="141">
        <f>SUM(CA8:CD8)</f>
        <v>13582</v>
      </c>
      <c r="CA8" s="141">
        <v>0</v>
      </c>
      <c r="CB8" s="141">
        <v>9502</v>
      </c>
      <c r="CC8" s="141">
        <v>4080</v>
      </c>
      <c r="CD8" s="141">
        <v>0</v>
      </c>
      <c r="CE8" s="141"/>
      <c r="CF8" s="141">
        <v>0</v>
      </c>
      <c r="CG8" s="141">
        <v>35784</v>
      </c>
      <c r="CH8" s="141">
        <f>SUM(BG8,+BO8,+CG8)</f>
        <v>192018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156234</v>
      </c>
      <c r="CR8" s="141">
        <f t="shared" si="5"/>
        <v>61555</v>
      </c>
      <c r="CS8" s="141">
        <f t="shared" si="5"/>
        <v>61555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81097</v>
      </c>
      <c r="CX8" s="141">
        <f t="shared" si="5"/>
        <v>0</v>
      </c>
      <c r="CY8" s="141">
        <f t="shared" si="5"/>
        <v>81097</v>
      </c>
      <c r="CZ8" s="141">
        <f t="shared" si="5"/>
        <v>0</v>
      </c>
      <c r="DA8" s="141">
        <f t="shared" si="5"/>
        <v>0</v>
      </c>
      <c r="DB8" s="141">
        <f t="shared" si="5"/>
        <v>13582</v>
      </c>
      <c r="DC8" s="141">
        <f t="shared" si="5"/>
        <v>0</v>
      </c>
      <c r="DD8" s="141">
        <f t="shared" si="5"/>
        <v>9502</v>
      </c>
      <c r="DE8" s="141">
        <f t="shared" si="5"/>
        <v>4080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35784</v>
      </c>
      <c r="DJ8" s="141">
        <f t="shared" si="5"/>
        <v>192018</v>
      </c>
    </row>
    <row r="9" spans="1:114" ht="12" customHeight="1">
      <c r="A9" s="142" t="s">
        <v>114</v>
      </c>
      <c r="B9" s="140" t="s">
        <v>378</v>
      </c>
      <c r="C9" s="142" t="s">
        <v>385</v>
      </c>
      <c r="D9" s="141">
        <f aca="true" t="shared" si="6" ref="D9:D14">SUM(E9,+L9)</f>
        <v>22777</v>
      </c>
      <c r="E9" s="141">
        <f aca="true" t="shared" si="7" ref="E9:E14">SUM(F9:I9)+K9</f>
        <v>7385</v>
      </c>
      <c r="F9" s="141">
        <v>0</v>
      </c>
      <c r="G9" s="141">
        <v>0</v>
      </c>
      <c r="H9" s="141">
        <v>0</v>
      </c>
      <c r="I9" s="141">
        <v>7385</v>
      </c>
      <c r="J9" s="141">
        <v>219210</v>
      </c>
      <c r="K9" s="141">
        <v>0</v>
      </c>
      <c r="L9" s="141">
        <v>15392</v>
      </c>
      <c r="M9" s="141">
        <f aca="true" t="shared" si="8" ref="M9:M14">SUM(N9,+U9)</f>
        <v>124383</v>
      </c>
      <c r="N9" s="141">
        <f aca="true" t="shared" si="9" ref="N9:N14">SUM(O9:R9)+T9</f>
        <v>122630</v>
      </c>
      <c r="O9" s="141">
        <v>0</v>
      </c>
      <c r="P9" s="141">
        <v>0</v>
      </c>
      <c r="Q9" s="141">
        <v>4400</v>
      </c>
      <c r="R9" s="141">
        <v>118230</v>
      </c>
      <c r="S9" s="141">
        <v>134313</v>
      </c>
      <c r="T9" s="141">
        <v>0</v>
      </c>
      <c r="U9" s="141">
        <v>1753</v>
      </c>
      <c r="V9" s="141">
        <f aca="true" t="shared" si="10" ref="V9:V14">+SUM(D9,M9)</f>
        <v>147160</v>
      </c>
      <c r="W9" s="141">
        <f aca="true" t="shared" si="11" ref="W9:W14">+SUM(E9,N9)</f>
        <v>130015</v>
      </c>
      <c r="X9" s="141">
        <f aca="true" t="shared" si="12" ref="X9:X14">+SUM(F9,O9)</f>
        <v>0</v>
      </c>
      <c r="Y9" s="141">
        <f aca="true" t="shared" si="13" ref="Y9:Y14">+SUM(G9,P9)</f>
        <v>0</v>
      </c>
      <c r="Z9" s="141">
        <f aca="true" t="shared" si="14" ref="Z9:Z14">+SUM(H9,Q9)</f>
        <v>4400</v>
      </c>
      <c r="AA9" s="141">
        <f aca="true" t="shared" si="15" ref="AA9:AA14">+SUM(I9,R9)</f>
        <v>125615</v>
      </c>
      <c r="AB9" s="141">
        <f aca="true" t="shared" si="16" ref="AB9:AB14">+SUM(J9,S9)</f>
        <v>353523</v>
      </c>
      <c r="AC9" s="141">
        <f aca="true" t="shared" si="17" ref="AC9:AC14">+SUM(K9,T9)</f>
        <v>0</v>
      </c>
      <c r="AD9" s="141">
        <f aca="true" t="shared" si="18" ref="AD9:AD14">+SUM(L9,U9)</f>
        <v>17145</v>
      </c>
      <c r="AE9" s="141">
        <f aca="true" t="shared" si="19" ref="AE9:AE14">SUM(AF9,+AK9)</f>
        <v>0</v>
      </c>
      <c r="AF9" s="141">
        <f aca="true" t="shared" si="20" ref="AF9:AF1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4">SUM(AN9,AS9,AW9,AX9,BD9)</f>
        <v>241987</v>
      </c>
      <c r="AN9" s="141">
        <f aca="true" t="shared" si="22" ref="AN9:AN14">SUM(AO9:AR9)</f>
        <v>78674</v>
      </c>
      <c r="AO9" s="141">
        <v>17170</v>
      </c>
      <c r="AP9" s="141">
        <v>0</v>
      </c>
      <c r="AQ9" s="141">
        <v>61504</v>
      </c>
      <c r="AR9" s="141">
        <v>0</v>
      </c>
      <c r="AS9" s="141">
        <f aca="true" t="shared" si="23" ref="AS9:AS14">SUM(AT9:AV9)</f>
        <v>132130</v>
      </c>
      <c r="AT9" s="141">
        <v>0</v>
      </c>
      <c r="AU9" s="141">
        <v>132130</v>
      </c>
      <c r="AV9" s="141">
        <v>0</v>
      </c>
      <c r="AW9" s="141">
        <v>0</v>
      </c>
      <c r="AX9" s="141">
        <f aca="true" t="shared" si="24" ref="AX9:AX14">SUM(AY9:BB9)</f>
        <v>31183</v>
      </c>
      <c r="AY9" s="141">
        <v>0</v>
      </c>
      <c r="AZ9" s="141">
        <v>0</v>
      </c>
      <c r="BA9" s="141">
        <v>27718</v>
      </c>
      <c r="BB9" s="141">
        <v>3465</v>
      </c>
      <c r="BC9" s="141"/>
      <c r="BD9" s="141">
        <v>0</v>
      </c>
      <c r="BE9" s="141">
        <v>0</v>
      </c>
      <c r="BF9" s="141">
        <f aca="true" t="shared" si="25" ref="BF9:BF14">SUM(AE9,+AM9,+BE9)</f>
        <v>241987</v>
      </c>
      <c r="BG9" s="141">
        <f aca="true" t="shared" si="26" ref="BG9:BG14">SUM(BH9,+BM9)</f>
        <v>0</v>
      </c>
      <c r="BH9" s="141">
        <f aca="true" t="shared" si="27" ref="BH9:BH1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4">SUM(BP9,BU9,BY9,BZ9,CF9)</f>
        <v>258696</v>
      </c>
      <c r="BP9" s="141">
        <f aca="true" t="shared" si="29" ref="BP9:BP14">SUM(BQ9:BT9)</f>
        <v>116268</v>
      </c>
      <c r="BQ9" s="141">
        <v>10817</v>
      </c>
      <c r="BR9" s="141">
        <v>22689</v>
      </c>
      <c r="BS9" s="141">
        <v>82762</v>
      </c>
      <c r="BT9" s="141">
        <v>0</v>
      </c>
      <c r="BU9" s="141">
        <f aca="true" t="shared" si="30" ref="BU9:BU14">SUM(BV9:BX9)</f>
        <v>89726</v>
      </c>
      <c r="BV9" s="141">
        <v>7066</v>
      </c>
      <c r="BW9" s="141">
        <v>82660</v>
      </c>
      <c r="BX9" s="141">
        <v>0</v>
      </c>
      <c r="BY9" s="141">
        <v>6080</v>
      </c>
      <c r="BZ9" s="141">
        <f aca="true" t="shared" si="31" ref="BZ9:BZ14">SUM(CA9:CD9)</f>
        <v>46622</v>
      </c>
      <c r="CA9" s="141">
        <v>0</v>
      </c>
      <c r="CB9" s="141">
        <v>45358</v>
      </c>
      <c r="CC9" s="141">
        <v>214</v>
      </c>
      <c r="CD9" s="141">
        <v>1050</v>
      </c>
      <c r="CE9" s="141"/>
      <c r="CF9" s="141">
        <v>0</v>
      </c>
      <c r="CG9" s="141">
        <v>0</v>
      </c>
      <c r="CH9" s="141">
        <f aca="true" t="shared" si="32" ref="CH9:CH14">SUM(BG9,+BO9,+CG9)</f>
        <v>258696</v>
      </c>
      <c r="CI9" s="141">
        <f aca="true" t="shared" si="33" ref="CI9:CI14">SUM(AE9,+BG9)</f>
        <v>0</v>
      </c>
      <c r="CJ9" s="141">
        <f aca="true" t="shared" si="34" ref="CJ9:CJ14">SUM(AF9,+BH9)</f>
        <v>0</v>
      </c>
      <c r="CK9" s="141">
        <f aca="true" t="shared" si="35" ref="CK9:CK14">SUM(AG9,+BI9)</f>
        <v>0</v>
      </c>
      <c r="CL9" s="141">
        <f aca="true" t="shared" si="36" ref="CL9:CL14">SUM(AH9,+BJ9)</f>
        <v>0</v>
      </c>
      <c r="CM9" s="141">
        <f aca="true" t="shared" si="37" ref="CM9:CM14">SUM(AI9,+BK9)</f>
        <v>0</v>
      </c>
      <c r="CN9" s="141">
        <f aca="true" t="shared" si="38" ref="CN9:CN14">SUM(AJ9,+BL9)</f>
        <v>0</v>
      </c>
      <c r="CO9" s="141">
        <f aca="true" t="shared" si="39" ref="CO9:CO14">SUM(AK9,+BM9)</f>
        <v>0</v>
      </c>
      <c r="CP9" s="141">
        <f aca="true" t="shared" si="40" ref="CP9:CP14">SUM(AL9,+BN9)</f>
        <v>0</v>
      </c>
      <c r="CQ9" s="141">
        <f aca="true" t="shared" si="41" ref="CQ9:CQ14">SUM(AM9,+BO9)</f>
        <v>500683</v>
      </c>
      <c r="CR9" s="141">
        <f aca="true" t="shared" si="42" ref="CR9:CR14">SUM(AN9,+BP9)</f>
        <v>194942</v>
      </c>
      <c r="CS9" s="141">
        <f aca="true" t="shared" si="43" ref="CS9:CS14">SUM(AO9,+BQ9)</f>
        <v>27987</v>
      </c>
      <c r="CT9" s="141">
        <f aca="true" t="shared" si="44" ref="CT9:CT14">SUM(AP9,+BR9)</f>
        <v>22689</v>
      </c>
      <c r="CU9" s="141">
        <f aca="true" t="shared" si="45" ref="CU9:CU14">SUM(AQ9,+BS9)</f>
        <v>144266</v>
      </c>
      <c r="CV9" s="141">
        <f aca="true" t="shared" si="46" ref="CV9:CV14">SUM(AR9,+BT9)</f>
        <v>0</v>
      </c>
      <c r="CW9" s="141">
        <f aca="true" t="shared" si="47" ref="CW9:CW14">SUM(AS9,+BU9)</f>
        <v>221856</v>
      </c>
      <c r="CX9" s="141">
        <f aca="true" t="shared" si="48" ref="CX9:CX14">SUM(AT9,+BV9)</f>
        <v>7066</v>
      </c>
      <c r="CY9" s="141">
        <f aca="true" t="shared" si="49" ref="CY9:CY14">SUM(AU9,+BW9)</f>
        <v>214790</v>
      </c>
      <c r="CZ9" s="141">
        <f aca="true" t="shared" si="50" ref="CZ9:CZ14">SUM(AV9,+BX9)</f>
        <v>0</v>
      </c>
      <c r="DA9" s="141">
        <f aca="true" t="shared" si="51" ref="DA9:DA14">SUM(AW9,+BY9)</f>
        <v>6080</v>
      </c>
      <c r="DB9" s="141">
        <f aca="true" t="shared" si="52" ref="DB9:DB14">SUM(AX9,+BZ9)</f>
        <v>77805</v>
      </c>
      <c r="DC9" s="141">
        <f aca="true" t="shared" si="53" ref="DC9:DC14">SUM(AY9,+CA9)</f>
        <v>0</v>
      </c>
      <c r="DD9" s="141">
        <f aca="true" t="shared" si="54" ref="DD9:DD14">SUM(AZ9,+CB9)</f>
        <v>45358</v>
      </c>
      <c r="DE9" s="141">
        <f aca="true" t="shared" si="55" ref="DE9:DE14">SUM(BA9,+CC9)</f>
        <v>27932</v>
      </c>
      <c r="DF9" s="141">
        <f aca="true" t="shared" si="56" ref="DF9:DF14">SUM(BB9,+CD9)</f>
        <v>4515</v>
      </c>
      <c r="DG9" s="141">
        <f aca="true" t="shared" si="57" ref="DG9:DG14">SUM(BC9,+CE9)</f>
        <v>0</v>
      </c>
      <c r="DH9" s="141">
        <f aca="true" t="shared" si="58" ref="DH9:DH14">SUM(BD9,+CF9)</f>
        <v>0</v>
      </c>
      <c r="DI9" s="141">
        <f aca="true" t="shared" si="59" ref="DI9:DI14">SUM(BE9,+CG9)</f>
        <v>0</v>
      </c>
      <c r="DJ9" s="141">
        <f aca="true" t="shared" si="60" ref="DJ9:DJ14">SUM(BF9,+CH9)</f>
        <v>500683</v>
      </c>
    </row>
    <row r="10" spans="1:114" ht="12" customHeight="1">
      <c r="A10" s="142" t="s">
        <v>114</v>
      </c>
      <c r="B10" s="140" t="s">
        <v>379</v>
      </c>
      <c r="C10" s="142" t="s">
        <v>386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27230</v>
      </c>
      <c r="N10" s="141">
        <f t="shared" si="9"/>
        <v>27230</v>
      </c>
      <c r="O10" s="141">
        <v>0</v>
      </c>
      <c r="P10" s="141">
        <v>0</v>
      </c>
      <c r="Q10" s="141">
        <v>0</v>
      </c>
      <c r="R10" s="141">
        <v>27230</v>
      </c>
      <c r="S10" s="141">
        <v>193272</v>
      </c>
      <c r="T10" s="141">
        <v>0</v>
      </c>
      <c r="U10" s="141">
        <v>0</v>
      </c>
      <c r="V10" s="141">
        <f t="shared" si="10"/>
        <v>27230</v>
      </c>
      <c r="W10" s="141">
        <f t="shared" si="11"/>
        <v>27230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27230</v>
      </c>
      <c r="AB10" s="141">
        <f t="shared" si="16"/>
        <v>193272</v>
      </c>
      <c r="AC10" s="141">
        <f t="shared" si="17"/>
        <v>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220502</v>
      </c>
      <c r="BP10" s="141">
        <f t="shared" si="29"/>
        <v>27489</v>
      </c>
      <c r="BQ10" s="141">
        <v>27489</v>
      </c>
      <c r="BR10" s="141">
        <v>0</v>
      </c>
      <c r="BS10" s="141">
        <v>0</v>
      </c>
      <c r="BT10" s="141">
        <v>0</v>
      </c>
      <c r="BU10" s="141">
        <f t="shared" si="30"/>
        <v>136313</v>
      </c>
      <c r="BV10" s="141">
        <v>0</v>
      </c>
      <c r="BW10" s="141">
        <v>136313</v>
      </c>
      <c r="BX10" s="141">
        <v>0</v>
      </c>
      <c r="BY10" s="141">
        <v>0</v>
      </c>
      <c r="BZ10" s="141">
        <f t="shared" si="31"/>
        <v>56700</v>
      </c>
      <c r="CA10" s="141">
        <v>0</v>
      </c>
      <c r="CB10" s="141">
        <v>56700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220502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220502</v>
      </c>
      <c r="CR10" s="141">
        <f t="shared" si="42"/>
        <v>27489</v>
      </c>
      <c r="CS10" s="141">
        <f t="shared" si="43"/>
        <v>27489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136313</v>
      </c>
      <c r="CX10" s="141">
        <f t="shared" si="48"/>
        <v>0</v>
      </c>
      <c r="CY10" s="141">
        <f t="shared" si="49"/>
        <v>136313</v>
      </c>
      <c r="CZ10" s="141">
        <f t="shared" si="50"/>
        <v>0</v>
      </c>
      <c r="DA10" s="141">
        <f t="shared" si="51"/>
        <v>0</v>
      </c>
      <c r="DB10" s="141">
        <f t="shared" si="52"/>
        <v>56700</v>
      </c>
      <c r="DC10" s="141">
        <f t="shared" si="53"/>
        <v>0</v>
      </c>
      <c r="DD10" s="141">
        <f t="shared" si="54"/>
        <v>56700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220502</v>
      </c>
    </row>
    <row r="11" spans="1:114" ht="12" customHeight="1">
      <c r="A11" s="142" t="s">
        <v>114</v>
      </c>
      <c r="B11" s="140" t="s">
        <v>380</v>
      </c>
      <c r="C11" s="142" t="s">
        <v>387</v>
      </c>
      <c r="D11" s="141">
        <f t="shared" si="6"/>
        <v>73547</v>
      </c>
      <c r="E11" s="141">
        <f t="shared" si="7"/>
        <v>56358</v>
      </c>
      <c r="F11" s="141">
        <v>0</v>
      </c>
      <c r="G11" s="141">
        <v>0</v>
      </c>
      <c r="H11" s="141">
        <v>0</v>
      </c>
      <c r="I11" s="141">
        <v>56358</v>
      </c>
      <c r="J11" s="141">
        <v>660517</v>
      </c>
      <c r="K11" s="141">
        <v>0</v>
      </c>
      <c r="L11" s="141">
        <v>17189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73547</v>
      </c>
      <c r="W11" s="141">
        <f t="shared" si="11"/>
        <v>56358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56358</v>
      </c>
      <c r="AB11" s="141">
        <f t="shared" si="16"/>
        <v>660517</v>
      </c>
      <c r="AC11" s="141">
        <f t="shared" si="17"/>
        <v>0</v>
      </c>
      <c r="AD11" s="141">
        <f t="shared" si="18"/>
        <v>17189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734064</v>
      </c>
      <c r="AN11" s="141">
        <f t="shared" si="22"/>
        <v>363513</v>
      </c>
      <c r="AO11" s="141">
        <v>50892</v>
      </c>
      <c r="AP11" s="141">
        <v>138135</v>
      </c>
      <c r="AQ11" s="141">
        <v>159946</v>
      </c>
      <c r="AR11" s="141">
        <v>14540</v>
      </c>
      <c r="AS11" s="141">
        <f t="shared" si="23"/>
        <v>326227</v>
      </c>
      <c r="AT11" s="141">
        <v>17554</v>
      </c>
      <c r="AU11" s="141">
        <v>290000</v>
      </c>
      <c r="AV11" s="141">
        <v>18673</v>
      </c>
      <c r="AW11" s="141">
        <v>0</v>
      </c>
      <c r="AX11" s="141">
        <f t="shared" si="24"/>
        <v>44324</v>
      </c>
      <c r="AY11" s="141">
        <v>0</v>
      </c>
      <c r="AZ11" s="141">
        <v>36325</v>
      </c>
      <c r="BA11" s="141">
        <v>2006</v>
      </c>
      <c r="BB11" s="141">
        <v>5993</v>
      </c>
      <c r="BC11" s="141"/>
      <c r="BD11" s="141">
        <v>0</v>
      </c>
      <c r="BE11" s="141">
        <v>0</v>
      </c>
      <c r="BF11" s="141">
        <f t="shared" si="25"/>
        <v>734064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734064</v>
      </c>
      <c r="CR11" s="141">
        <f t="shared" si="42"/>
        <v>363513</v>
      </c>
      <c r="CS11" s="141">
        <f t="shared" si="43"/>
        <v>50892</v>
      </c>
      <c r="CT11" s="141">
        <f t="shared" si="44"/>
        <v>138135</v>
      </c>
      <c r="CU11" s="141">
        <f t="shared" si="45"/>
        <v>159946</v>
      </c>
      <c r="CV11" s="141">
        <f t="shared" si="46"/>
        <v>14540</v>
      </c>
      <c r="CW11" s="141">
        <f t="shared" si="47"/>
        <v>326227</v>
      </c>
      <c r="CX11" s="141">
        <f t="shared" si="48"/>
        <v>17554</v>
      </c>
      <c r="CY11" s="141">
        <f t="shared" si="49"/>
        <v>290000</v>
      </c>
      <c r="CZ11" s="141">
        <f t="shared" si="50"/>
        <v>18673</v>
      </c>
      <c r="DA11" s="141">
        <f t="shared" si="51"/>
        <v>0</v>
      </c>
      <c r="DB11" s="141">
        <f t="shared" si="52"/>
        <v>44324</v>
      </c>
      <c r="DC11" s="141">
        <f t="shared" si="53"/>
        <v>0</v>
      </c>
      <c r="DD11" s="141">
        <f t="shared" si="54"/>
        <v>36325</v>
      </c>
      <c r="DE11" s="141">
        <f t="shared" si="55"/>
        <v>2006</v>
      </c>
      <c r="DF11" s="141">
        <f t="shared" si="56"/>
        <v>5993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734064</v>
      </c>
    </row>
    <row r="12" spans="1:114" ht="12" customHeight="1">
      <c r="A12" s="142" t="s">
        <v>114</v>
      </c>
      <c r="B12" s="140" t="s">
        <v>381</v>
      </c>
      <c r="C12" s="142" t="s">
        <v>388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21211</v>
      </c>
      <c r="N12" s="141">
        <f t="shared" si="9"/>
        <v>21211</v>
      </c>
      <c r="O12" s="141">
        <v>0</v>
      </c>
      <c r="P12" s="141">
        <v>0</v>
      </c>
      <c r="Q12" s="141">
        <v>0</v>
      </c>
      <c r="R12" s="141">
        <v>21211</v>
      </c>
      <c r="S12" s="141">
        <v>164448</v>
      </c>
      <c r="T12" s="141">
        <v>0</v>
      </c>
      <c r="U12" s="141">
        <v>0</v>
      </c>
      <c r="V12" s="141">
        <f t="shared" si="10"/>
        <v>21211</v>
      </c>
      <c r="W12" s="141">
        <f t="shared" si="11"/>
        <v>21211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21211</v>
      </c>
      <c r="AB12" s="141">
        <f t="shared" si="16"/>
        <v>164448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162891</v>
      </c>
      <c r="BP12" s="141">
        <f t="shared" si="29"/>
        <v>137156</v>
      </c>
      <c r="BQ12" s="141">
        <v>29382</v>
      </c>
      <c r="BR12" s="141">
        <v>0</v>
      </c>
      <c r="BS12" s="141">
        <v>107774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25735</v>
      </c>
      <c r="CA12" s="141">
        <v>0</v>
      </c>
      <c r="CB12" s="141">
        <v>18900</v>
      </c>
      <c r="CC12" s="141">
        <v>0</v>
      </c>
      <c r="CD12" s="141">
        <v>6835</v>
      </c>
      <c r="CE12" s="141"/>
      <c r="CF12" s="141">
        <v>0</v>
      </c>
      <c r="CG12" s="141">
        <v>22768</v>
      </c>
      <c r="CH12" s="141">
        <f t="shared" si="32"/>
        <v>185659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162891</v>
      </c>
      <c r="CR12" s="141">
        <f t="shared" si="42"/>
        <v>137156</v>
      </c>
      <c r="CS12" s="141">
        <f t="shared" si="43"/>
        <v>29382</v>
      </c>
      <c r="CT12" s="141">
        <f t="shared" si="44"/>
        <v>0</v>
      </c>
      <c r="CU12" s="141">
        <f t="shared" si="45"/>
        <v>107774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0</v>
      </c>
      <c r="DB12" s="141">
        <f t="shared" si="52"/>
        <v>25735</v>
      </c>
      <c r="DC12" s="141">
        <f t="shared" si="53"/>
        <v>0</v>
      </c>
      <c r="DD12" s="141">
        <f t="shared" si="54"/>
        <v>18900</v>
      </c>
      <c r="DE12" s="141">
        <f t="shared" si="55"/>
        <v>0</v>
      </c>
      <c r="DF12" s="141">
        <f t="shared" si="56"/>
        <v>6835</v>
      </c>
      <c r="DG12" s="141">
        <f t="shared" si="57"/>
        <v>0</v>
      </c>
      <c r="DH12" s="141">
        <f t="shared" si="58"/>
        <v>0</v>
      </c>
      <c r="DI12" s="141">
        <f t="shared" si="59"/>
        <v>22768</v>
      </c>
      <c r="DJ12" s="141">
        <f t="shared" si="60"/>
        <v>185659</v>
      </c>
    </row>
    <row r="13" spans="1:114" ht="12" customHeight="1">
      <c r="A13" s="142" t="s">
        <v>114</v>
      </c>
      <c r="B13" s="140" t="s">
        <v>382</v>
      </c>
      <c r="C13" s="142" t="s">
        <v>389</v>
      </c>
      <c r="D13" s="141">
        <f t="shared" si="6"/>
        <v>36731</v>
      </c>
      <c r="E13" s="141">
        <f t="shared" si="7"/>
        <v>36731</v>
      </c>
      <c r="F13" s="141">
        <v>0</v>
      </c>
      <c r="G13" s="141">
        <v>0</v>
      </c>
      <c r="H13" s="141">
        <v>0</v>
      </c>
      <c r="I13" s="141">
        <v>36731</v>
      </c>
      <c r="J13" s="141">
        <v>1270124</v>
      </c>
      <c r="K13" s="141">
        <v>0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36731</v>
      </c>
      <c r="W13" s="141">
        <f t="shared" si="11"/>
        <v>36731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36731</v>
      </c>
      <c r="AB13" s="141">
        <f t="shared" si="16"/>
        <v>1270124</v>
      </c>
      <c r="AC13" s="141">
        <f t="shared" si="17"/>
        <v>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1306855</v>
      </c>
      <c r="AN13" s="141">
        <f t="shared" si="22"/>
        <v>65620</v>
      </c>
      <c r="AO13" s="141">
        <v>65620</v>
      </c>
      <c r="AP13" s="141">
        <v>0</v>
      </c>
      <c r="AQ13" s="141">
        <v>0</v>
      </c>
      <c r="AR13" s="141">
        <v>0</v>
      </c>
      <c r="AS13" s="141">
        <f t="shared" si="23"/>
        <v>643550</v>
      </c>
      <c r="AT13" s="141">
        <v>0</v>
      </c>
      <c r="AU13" s="141">
        <v>633883</v>
      </c>
      <c r="AV13" s="141">
        <v>9667</v>
      </c>
      <c r="AW13" s="141">
        <v>0</v>
      </c>
      <c r="AX13" s="141">
        <f t="shared" si="24"/>
        <v>597685</v>
      </c>
      <c r="AY13" s="141">
        <v>0</v>
      </c>
      <c r="AZ13" s="141">
        <v>552414</v>
      </c>
      <c r="BA13" s="141">
        <v>0</v>
      </c>
      <c r="BB13" s="141">
        <v>45271</v>
      </c>
      <c r="BC13" s="141"/>
      <c r="BD13" s="141">
        <v>0</v>
      </c>
      <c r="BE13" s="141">
        <v>0</v>
      </c>
      <c r="BF13" s="141">
        <f t="shared" si="25"/>
        <v>1306855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1306855</v>
      </c>
      <c r="CR13" s="141">
        <f t="shared" si="42"/>
        <v>65620</v>
      </c>
      <c r="CS13" s="141">
        <f t="shared" si="43"/>
        <v>65620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643550</v>
      </c>
      <c r="CX13" s="141">
        <f t="shared" si="48"/>
        <v>0</v>
      </c>
      <c r="CY13" s="141">
        <f t="shared" si="49"/>
        <v>633883</v>
      </c>
      <c r="CZ13" s="141">
        <f t="shared" si="50"/>
        <v>9667</v>
      </c>
      <c r="DA13" s="141">
        <f t="shared" si="51"/>
        <v>0</v>
      </c>
      <c r="DB13" s="141">
        <f t="shared" si="52"/>
        <v>597685</v>
      </c>
      <c r="DC13" s="141">
        <f t="shared" si="53"/>
        <v>0</v>
      </c>
      <c r="DD13" s="141">
        <f t="shared" si="54"/>
        <v>552414</v>
      </c>
      <c r="DE13" s="141">
        <f t="shared" si="55"/>
        <v>0</v>
      </c>
      <c r="DF13" s="141">
        <f t="shared" si="56"/>
        <v>45271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1306855</v>
      </c>
    </row>
    <row r="14" spans="1:114" ht="12" customHeight="1">
      <c r="A14" s="142" t="s">
        <v>114</v>
      </c>
      <c r="B14" s="140" t="s">
        <v>383</v>
      </c>
      <c r="C14" s="142" t="s">
        <v>390</v>
      </c>
      <c r="D14" s="141">
        <f t="shared" si="6"/>
        <v>62739</v>
      </c>
      <c r="E14" s="141">
        <f t="shared" si="7"/>
        <v>62739</v>
      </c>
      <c r="F14" s="141">
        <v>0</v>
      </c>
      <c r="G14" s="141">
        <v>0</v>
      </c>
      <c r="H14" s="141">
        <v>0</v>
      </c>
      <c r="I14" s="141">
        <v>18384</v>
      </c>
      <c r="J14" s="141">
        <v>230396</v>
      </c>
      <c r="K14" s="141">
        <v>44355</v>
      </c>
      <c r="L14" s="141">
        <v>0</v>
      </c>
      <c r="M14" s="141">
        <f t="shared" si="8"/>
        <v>102185</v>
      </c>
      <c r="N14" s="141">
        <f t="shared" si="9"/>
        <v>63483</v>
      </c>
      <c r="O14" s="141">
        <v>0</v>
      </c>
      <c r="P14" s="141">
        <v>0</v>
      </c>
      <c r="Q14" s="141">
        <v>0</v>
      </c>
      <c r="R14" s="141">
        <v>62942</v>
      </c>
      <c r="S14" s="141">
        <v>96514</v>
      </c>
      <c r="T14" s="141">
        <v>541</v>
      </c>
      <c r="U14" s="141">
        <v>38702</v>
      </c>
      <c r="V14" s="141">
        <f t="shared" si="10"/>
        <v>164924</v>
      </c>
      <c r="W14" s="141">
        <f t="shared" si="11"/>
        <v>126222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81326</v>
      </c>
      <c r="AB14" s="141">
        <f t="shared" si="16"/>
        <v>326910</v>
      </c>
      <c r="AC14" s="141">
        <f t="shared" si="17"/>
        <v>44896</v>
      </c>
      <c r="AD14" s="141">
        <f t="shared" si="18"/>
        <v>38702</v>
      </c>
      <c r="AE14" s="141">
        <f t="shared" si="19"/>
        <v>59770</v>
      </c>
      <c r="AF14" s="141">
        <f t="shared" si="20"/>
        <v>59770</v>
      </c>
      <c r="AG14" s="141">
        <v>0</v>
      </c>
      <c r="AH14" s="141">
        <v>59770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233365</v>
      </c>
      <c r="AN14" s="141">
        <f t="shared" si="22"/>
        <v>93988</v>
      </c>
      <c r="AO14" s="141">
        <v>82353</v>
      </c>
      <c r="AP14" s="141">
        <v>0</v>
      </c>
      <c r="AQ14" s="141">
        <v>5109</v>
      </c>
      <c r="AR14" s="141">
        <v>6526</v>
      </c>
      <c r="AS14" s="141">
        <f t="shared" si="23"/>
        <v>83749</v>
      </c>
      <c r="AT14" s="141">
        <v>0</v>
      </c>
      <c r="AU14" s="141">
        <v>78309</v>
      </c>
      <c r="AV14" s="141">
        <v>5440</v>
      </c>
      <c r="AW14" s="141">
        <v>0</v>
      </c>
      <c r="AX14" s="141">
        <f t="shared" si="24"/>
        <v>55628</v>
      </c>
      <c r="AY14" s="141">
        <v>39000</v>
      </c>
      <c r="AZ14" s="141">
        <v>16628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293135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157619</v>
      </c>
      <c r="BP14" s="141">
        <f t="shared" si="29"/>
        <v>79147</v>
      </c>
      <c r="BQ14" s="141">
        <v>23082</v>
      </c>
      <c r="BR14" s="141">
        <v>27058</v>
      </c>
      <c r="BS14" s="141">
        <v>29007</v>
      </c>
      <c r="BT14" s="141">
        <v>0</v>
      </c>
      <c r="BU14" s="141">
        <f t="shared" si="30"/>
        <v>78472</v>
      </c>
      <c r="BV14" s="141">
        <v>4624</v>
      </c>
      <c r="BW14" s="141">
        <v>73848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41080</v>
      </c>
      <c r="CH14" s="141">
        <f t="shared" si="32"/>
        <v>198699</v>
      </c>
      <c r="CI14" s="141">
        <f t="shared" si="33"/>
        <v>59770</v>
      </c>
      <c r="CJ14" s="141">
        <f t="shared" si="34"/>
        <v>59770</v>
      </c>
      <c r="CK14" s="141">
        <f t="shared" si="35"/>
        <v>0</v>
      </c>
      <c r="CL14" s="141">
        <f t="shared" si="36"/>
        <v>59770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390984</v>
      </c>
      <c r="CR14" s="141">
        <f t="shared" si="42"/>
        <v>173135</v>
      </c>
      <c r="CS14" s="141">
        <f t="shared" si="43"/>
        <v>105435</v>
      </c>
      <c r="CT14" s="141">
        <f t="shared" si="44"/>
        <v>27058</v>
      </c>
      <c r="CU14" s="141">
        <f t="shared" si="45"/>
        <v>34116</v>
      </c>
      <c r="CV14" s="141">
        <f t="shared" si="46"/>
        <v>6526</v>
      </c>
      <c r="CW14" s="141">
        <f t="shared" si="47"/>
        <v>162221</v>
      </c>
      <c r="CX14" s="141">
        <f t="shared" si="48"/>
        <v>4624</v>
      </c>
      <c r="CY14" s="141">
        <f t="shared" si="49"/>
        <v>152157</v>
      </c>
      <c r="CZ14" s="141">
        <f t="shared" si="50"/>
        <v>5440</v>
      </c>
      <c r="DA14" s="141">
        <f t="shared" si="51"/>
        <v>0</v>
      </c>
      <c r="DB14" s="141">
        <f t="shared" si="52"/>
        <v>55628</v>
      </c>
      <c r="DC14" s="141">
        <f t="shared" si="53"/>
        <v>39000</v>
      </c>
      <c r="DD14" s="141">
        <f t="shared" si="54"/>
        <v>16628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41080</v>
      </c>
      <c r="DJ14" s="141">
        <f t="shared" si="60"/>
        <v>491834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374</v>
      </c>
      <c r="B7" s="140" t="s">
        <v>375</v>
      </c>
      <c r="C7" s="139" t="s">
        <v>399</v>
      </c>
      <c r="D7" s="141">
        <f aca="true" t="shared" si="0" ref="D7:AD7">SUM(D8:D38)</f>
        <v>13714195.5</v>
      </c>
      <c r="E7" s="141">
        <f t="shared" si="0"/>
        <v>1553502.5</v>
      </c>
      <c r="F7" s="141">
        <f t="shared" si="0"/>
        <v>0</v>
      </c>
      <c r="G7" s="141">
        <f t="shared" si="0"/>
        <v>13747.5</v>
      </c>
      <c r="H7" s="141">
        <f t="shared" si="0"/>
        <v>431738</v>
      </c>
      <c r="I7" s="141">
        <f t="shared" si="0"/>
        <v>804562</v>
      </c>
      <c r="J7" s="141">
        <f t="shared" si="0"/>
        <v>2380247</v>
      </c>
      <c r="K7" s="141">
        <f t="shared" si="0"/>
        <v>303455</v>
      </c>
      <c r="L7" s="141">
        <f t="shared" si="0"/>
        <v>12160693</v>
      </c>
      <c r="M7" s="141">
        <f t="shared" si="0"/>
        <v>2834532</v>
      </c>
      <c r="N7" s="141">
        <f t="shared" si="0"/>
        <v>552801</v>
      </c>
      <c r="O7" s="141">
        <f t="shared" si="0"/>
        <v>0</v>
      </c>
      <c r="P7" s="141">
        <f t="shared" si="0"/>
        <v>0</v>
      </c>
      <c r="Q7" s="141">
        <f t="shared" si="0"/>
        <v>105500</v>
      </c>
      <c r="R7" s="141">
        <f t="shared" si="0"/>
        <v>437519</v>
      </c>
      <c r="S7" s="141">
        <f t="shared" si="0"/>
        <v>745636</v>
      </c>
      <c r="T7" s="141">
        <f t="shared" si="0"/>
        <v>9782</v>
      </c>
      <c r="U7" s="141">
        <f t="shared" si="0"/>
        <v>2281731</v>
      </c>
      <c r="V7" s="141">
        <f t="shared" si="0"/>
        <v>16548727.5</v>
      </c>
      <c r="W7" s="141">
        <f t="shared" si="0"/>
        <v>2106303.5</v>
      </c>
      <c r="X7" s="141">
        <f t="shared" si="0"/>
        <v>0</v>
      </c>
      <c r="Y7" s="141">
        <f t="shared" si="0"/>
        <v>13747.5</v>
      </c>
      <c r="Z7" s="141">
        <f t="shared" si="0"/>
        <v>537238</v>
      </c>
      <c r="AA7" s="141">
        <f t="shared" si="0"/>
        <v>1242081</v>
      </c>
      <c r="AB7" s="141">
        <f t="shared" si="0"/>
        <v>3125883</v>
      </c>
      <c r="AC7" s="141">
        <f t="shared" si="0"/>
        <v>313237</v>
      </c>
      <c r="AD7" s="141">
        <f t="shared" si="0"/>
        <v>14442424</v>
      </c>
    </row>
    <row r="8" spans="1:30" ht="12" customHeight="1">
      <c r="A8" s="142" t="s">
        <v>114</v>
      </c>
      <c r="B8" s="140" t="s">
        <v>326</v>
      </c>
      <c r="C8" s="142" t="s">
        <v>350</v>
      </c>
      <c r="D8" s="141">
        <f>SUM(E8,+L8)</f>
        <v>4022708</v>
      </c>
      <c r="E8" s="141">
        <f>+SUM(F8:I8,K8)</f>
        <v>453267</v>
      </c>
      <c r="F8" s="141">
        <v>0</v>
      </c>
      <c r="G8" s="141">
        <v>3628</v>
      </c>
      <c r="H8" s="141">
        <v>19100</v>
      </c>
      <c r="I8" s="141">
        <v>385284</v>
      </c>
      <c r="J8" s="141"/>
      <c r="K8" s="141">
        <v>45255</v>
      </c>
      <c r="L8" s="141">
        <v>3569441</v>
      </c>
      <c r="M8" s="141">
        <f>SUM(N8,+U8)</f>
        <v>399626</v>
      </c>
      <c r="N8" s="141">
        <f>+SUM(O8:R8,T8)</f>
        <v>29100</v>
      </c>
      <c r="O8" s="141">
        <v>0</v>
      </c>
      <c r="P8" s="141">
        <v>0</v>
      </c>
      <c r="Q8" s="141">
        <v>29100</v>
      </c>
      <c r="R8" s="141">
        <v>0</v>
      </c>
      <c r="S8" s="141"/>
      <c r="T8" s="141">
        <v>0</v>
      </c>
      <c r="U8" s="141">
        <v>370526</v>
      </c>
      <c r="V8" s="141">
        <f aca="true" t="shared" si="1" ref="V8:AD8">+SUM(D8,M8)</f>
        <v>4422334</v>
      </c>
      <c r="W8" s="141">
        <f t="shared" si="1"/>
        <v>482367</v>
      </c>
      <c r="X8" s="141">
        <f t="shared" si="1"/>
        <v>0</v>
      </c>
      <c r="Y8" s="141">
        <f t="shared" si="1"/>
        <v>3628</v>
      </c>
      <c r="Z8" s="141">
        <f t="shared" si="1"/>
        <v>48200</v>
      </c>
      <c r="AA8" s="141">
        <f t="shared" si="1"/>
        <v>385284</v>
      </c>
      <c r="AB8" s="141">
        <f t="shared" si="1"/>
        <v>0</v>
      </c>
      <c r="AC8" s="141">
        <f t="shared" si="1"/>
        <v>45255</v>
      </c>
      <c r="AD8" s="141">
        <f t="shared" si="1"/>
        <v>3939967</v>
      </c>
    </row>
    <row r="9" spans="1:30" ht="12" customHeight="1">
      <c r="A9" s="142" t="s">
        <v>114</v>
      </c>
      <c r="B9" s="140" t="s">
        <v>327</v>
      </c>
      <c r="C9" s="142" t="s">
        <v>351</v>
      </c>
      <c r="D9" s="141">
        <f aca="true" t="shared" si="2" ref="D9:D38">SUM(E9,+L9)</f>
        <v>907550</v>
      </c>
      <c r="E9" s="141">
        <f aca="true" t="shared" si="3" ref="E9:E38">+SUM(F9:I9,K9)</f>
        <v>153485</v>
      </c>
      <c r="F9" s="141">
        <v>0</v>
      </c>
      <c r="G9" s="141">
        <v>992</v>
      </c>
      <c r="H9" s="141">
        <v>8300</v>
      </c>
      <c r="I9" s="141">
        <v>43253</v>
      </c>
      <c r="J9" s="141"/>
      <c r="K9" s="141">
        <v>100940</v>
      </c>
      <c r="L9" s="141">
        <v>754065</v>
      </c>
      <c r="M9" s="141">
        <f aca="true" t="shared" si="4" ref="M9:M38">SUM(N9,+U9)</f>
        <v>137435</v>
      </c>
      <c r="N9" s="141">
        <f aca="true" t="shared" si="5" ref="N9:N38">+SUM(O9:R9,T9)</f>
        <v>24514</v>
      </c>
      <c r="O9" s="141">
        <v>0</v>
      </c>
      <c r="P9" s="141">
        <v>0</v>
      </c>
      <c r="Q9" s="141">
        <v>0</v>
      </c>
      <c r="R9" s="141">
        <v>24464</v>
      </c>
      <c r="S9" s="141"/>
      <c r="T9" s="141">
        <v>50</v>
      </c>
      <c r="U9" s="141">
        <v>112921</v>
      </c>
      <c r="V9" s="141">
        <f aca="true" t="shared" si="6" ref="V9:V38">+SUM(D9,M9)</f>
        <v>1044985</v>
      </c>
      <c r="W9" s="141">
        <f aca="true" t="shared" si="7" ref="W9:W38">+SUM(E9,N9)</f>
        <v>177999</v>
      </c>
      <c r="X9" s="141">
        <f aca="true" t="shared" si="8" ref="X9:X38">+SUM(F9,O9)</f>
        <v>0</v>
      </c>
      <c r="Y9" s="141">
        <f aca="true" t="shared" si="9" ref="Y9:Y38">+SUM(G9,P9)</f>
        <v>992</v>
      </c>
      <c r="Z9" s="141">
        <f aca="true" t="shared" si="10" ref="Z9:Z38">+SUM(H9,Q9)</f>
        <v>8300</v>
      </c>
      <c r="AA9" s="141">
        <f aca="true" t="shared" si="11" ref="AA9:AA38">+SUM(I9,R9)</f>
        <v>67717</v>
      </c>
      <c r="AB9" s="141">
        <f aca="true" t="shared" si="12" ref="AB9:AB38">+SUM(J9,S9)</f>
        <v>0</v>
      </c>
      <c r="AC9" s="141">
        <f aca="true" t="shared" si="13" ref="AC9:AC38">+SUM(K9,T9)</f>
        <v>100990</v>
      </c>
      <c r="AD9" s="141">
        <f aca="true" t="shared" si="14" ref="AD9:AD38">+SUM(L9,U9)</f>
        <v>866986</v>
      </c>
    </row>
    <row r="10" spans="1:30" ht="12" customHeight="1">
      <c r="A10" s="142" t="s">
        <v>114</v>
      </c>
      <c r="B10" s="140" t="s">
        <v>328</v>
      </c>
      <c r="C10" s="142" t="s">
        <v>352</v>
      </c>
      <c r="D10" s="141">
        <f t="shared" si="2"/>
        <v>721431</v>
      </c>
      <c r="E10" s="141">
        <f t="shared" si="3"/>
        <v>101809</v>
      </c>
      <c r="F10" s="141">
        <v>0</v>
      </c>
      <c r="G10" s="141">
        <v>0</v>
      </c>
      <c r="H10" s="141">
        <v>86300</v>
      </c>
      <c r="I10" s="141">
        <v>15509</v>
      </c>
      <c r="J10" s="141"/>
      <c r="K10" s="141">
        <v>0</v>
      </c>
      <c r="L10" s="141">
        <v>619622</v>
      </c>
      <c r="M10" s="141">
        <f t="shared" si="4"/>
        <v>135798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135798</v>
      </c>
      <c r="V10" s="141">
        <f t="shared" si="6"/>
        <v>857229</v>
      </c>
      <c r="W10" s="141">
        <f t="shared" si="7"/>
        <v>101809</v>
      </c>
      <c r="X10" s="141">
        <f t="shared" si="8"/>
        <v>0</v>
      </c>
      <c r="Y10" s="141">
        <f t="shared" si="9"/>
        <v>0</v>
      </c>
      <c r="Z10" s="141">
        <f t="shared" si="10"/>
        <v>86300</v>
      </c>
      <c r="AA10" s="141">
        <f t="shared" si="11"/>
        <v>15509</v>
      </c>
      <c r="AB10" s="141">
        <f t="shared" si="12"/>
        <v>0</v>
      </c>
      <c r="AC10" s="141">
        <f t="shared" si="13"/>
        <v>0</v>
      </c>
      <c r="AD10" s="141">
        <f t="shared" si="14"/>
        <v>755420</v>
      </c>
    </row>
    <row r="11" spans="1:30" ht="12" customHeight="1">
      <c r="A11" s="142" t="s">
        <v>114</v>
      </c>
      <c r="B11" s="140" t="s">
        <v>329</v>
      </c>
      <c r="C11" s="142" t="s">
        <v>353</v>
      </c>
      <c r="D11" s="141">
        <f t="shared" si="2"/>
        <v>1522584</v>
      </c>
      <c r="E11" s="141">
        <f t="shared" si="3"/>
        <v>73402</v>
      </c>
      <c r="F11" s="141">
        <v>0</v>
      </c>
      <c r="G11" s="141">
        <v>743</v>
      </c>
      <c r="H11" s="141">
        <v>31138</v>
      </c>
      <c r="I11" s="141">
        <v>21062</v>
      </c>
      <c r="J11" s="141"/>
      <c r="K11" s="141">
        <v>20459</v>
      </c>
      <c r="L11" s="141">
        <v>1449182</v>
      </c>
      <c r="M11" s="141">
        <f t="shared" si="4"/>
        <v>425580</v>
      </c>
      <c r="N11" s="141">
        <f t="shared" si="5"/>
        <v>64387</v>
      </c>
      <c r="O11" s="141">
        <v>0</v>
      </c>
      <c r="P11" s="141">
        <v>0</v>
      </c>
      <c r="Q11" s="141">
        <v>0</v>
      </c>
      <c r="R11" s="141">
        <v>55911</v>
      </c>
      <c r="S11" s="141"/>
      <c r="T11" s="141">
        <v>8476</v>
      </c>
      <c r="U11" s="141">
        <v>361193</v>
      </c>
      <c r="V11" s="141">
        <f t="shared" si="6"/>
        <v>1948164</v>
      </c>
      <c r="W11" s="141">
        <f t="shared" si="7"/>
        <v>137789</v>
      </c>
      <c r="X11" s="141">
        <f t="shared" si="8"/>
        <v>0</v>
      </c>
      <c r="Y11" s="141">
        <f t="shared" si="9"/>
        <v>743</v>
      </c>
      <c r="Z11" s="141">
        <f t="shared" si="10"/>
        <v>31138</v>
      </c>
      <c r="AA11" s="141">
        <f t="shared" si="11"/>
        <v>76973</v>
      </c>
      <c r="AB11" s="141">
        <f t="shared" si="12"/>
        <v>0</v>
      </c>
      <c r="AC11" s="141">
        <f t="shared" si="13"/>
        <v>28935</v>
      </c>
      <c r="AD11" s="141">
        <f t="shared" si="14"/>
        <v>1810375</v>
      </c>
    </row>
    <row r="12" spans="1:30" ht="12" customHeight="1">
      <c r="A12" s="142" t="s">
        <v>114</v>
      </c>
      <c r="B12" s="140" t="s">
        <v>330</v>
      </c>
      <c r="C12" s="142" t="s">
        <v>354</v>
      </c>
      <c r="D12" s="141">
        <f t="shared" si="2"/>
        <v>1002809</v>
      </c>
      <c r="E12" s="141">
        <f t="shared" si="3"/>
        <v>96689</v>
      </c>
      <c r="F12" s="141">
        <v>0</v>
      </c>
      <c r="G12" s="141">
        <v>1941</v>
      </c>
      <c r="H12" s="141">
        <v>0</v>
      </c>
      <c r="I12" s="141">
        <v>85748</v>
      </c>
      <c r="J12" s="141"/>
      <c r="K12" s="141">
        <v>9000</v>
      </c>
      <c r="L12" s="141">
        <v>906120</v>
      </c>
      <c r="M12" s="141">
        <f t="shared" si="4"/>
        <v>71480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71480</v>
      </c>
      <c r="V12" s="141">
        <f t="shared" si="6"/>
        <v>1074289</v>
      </c>
      <c r="W12" s="141">
        <f t="shared" si="7"/>
        <v>96689</v>
      </c>
      <c r="X12" s="141">
        <f t="shared" si="8"/>
        <v>0</v>
      </c>
      <c r="Y12" s="141">
        <f t="shared" si="9"/>
        <v>1941</v>
      </c>
      <c r="Z12" s="141">
        <f t="shared" si="10"/>
        <v>0</v>
      </c>
      <c r="AA12" s="141">
        <f t="shared" si="11"/>
        <v>85748</v>
      </c>
      <c r="AB12" s="141">
        <f t="shared" si="12"/>
        <v>0</v>
      </c>
      <c r="AC12" s="141">
        <f t="shared" si="13"/>
        <v>9000</v>
      </c>
      <c r="AD12" s="141">
        <f t="shared" si="14"/>
        <v>977600</v>
      </c>
    </row>
    <row r="13" spans="1:30" ht="12" customHeight="1">
      <c r="A13" s="142" t="s">
        <v>114</v>
      </c>
      <c r="B13" s="140" t="s">
        <v>331</v>
      </c>
      <c r="C13" s="142" t="s">
        <v>355</v>
      </c>
      <c r="D13" s="141">
        <f t="shared" si="2"/>
        <v>922422</v>
      </c>
      <c r="E13" s="141">
        <f t="shared" si="3"/>
        <v>35955</v>
      </c>
      <c r="F13" s="141">
        <v>0</v>
      </c>
      <c r="G13" s="141">
        <v>5357</v>
      </c>
      <c r="H13" s="141">
        <v>0</v>
      </c>
      <c r="I13" s="141">
        <v>30598</v>
      </c>
      <c r="J13" s="141"/>
      <c r="K13" s="141">
        <v>0</v>
      </c>
      <c r="L13" s="141">
        <v>886467</v>
      </c>
      <c r="M13" s="141">
        <f t="shared" si="4"/>
        <v>75016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75016</v>
      </c>
      <c r="V13" s="141">
        <f t="shared" si="6"/>
        <v>997438</v>
      </c>
      <c r="W13" s="141">
        <f t="shared" si="7"/>
        <v>35955</v>
      </c>
      <c r="X13" s="141">
        <f t="shared" si="8"/>
        <v>0</v>
      </c>
      <c r="Y13" s="141">
        <f t="shared" si="9"/>
        <v>5357</v>
      </c>
      <c r="Z13" s="141">
        <f t="shared" si="10"/>
        <v>0</v>
      </c>
      <c r="AA13" s="141">
        <f t="shared" si="11"/>
        <v>30598</v>
      </c>
      <c r="AB13" s="141">
        <f t="shared" si="12"/>
        <v>0</v>
      </c>
      <c r="AC13" s="141">
        <f t="shared" si="13"/>
        <v>0</v>
      </c>
      <c r="AD13" s="141">
        <f t="shared" si="14"/>
        <v>961483</v>
      </c>
    </row>
    <row r="14" spans="1:30" ht="12" customHeight="1">
      <c r="A14" s="142" t="s">
        <v>114</v>
      </c>
      <c r="B14" s="140" t="s">
        <v>332</v>
      </c>
      <c r="C14" s="142" t="s">
        <v>356</v>
      </c>
      <c r="D14" s="141">
        <f t="shared" si="2"/>
        <v>473591</v>
      </c>
      <c r="E14" s="141">
        <f t="shared" si="3"/>
        <v>0</v>
      </c>
      <c r="F14" s="141">
        <v>0</v>
      </c>
      <c r="G14" s="141">
        <v>0</v>
      </c>
      <c r="H14" s="141">
        <v>0</v>
      </c>
      <c r="I14" s="141">
        <v>0</v>
      </c>
      <c r="J14" s="141"/>
      <c r="K14" s="141">
        <v>0</v>
      </c>
      <c r="L14" s="141">
        <v>473591</v>
      </c>
      <c r="M14" s="141">
        <f t="shared" si="4"/>
        <v>117241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117241</v>
      </c>
      <c r="V14" s="141">
        <f t="shared" si="6"/>
        <v>590832</v>
      </c>
      <c r="W14" s="141">
        <f t="shared" si="7"/>
        <v>0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0</v>
      </c>
      <c r="AB14" s="141">
        <f t="shared" si="12"/>
        <v>0</v>
      </c>
      <c r="AC14" s="141">
        <f t="shared" si="13"/>
        <v>0</v>
      </c>
      <c r="AD14" s="141">
        <f t="shared" si="14"/>
        <v>590832</v>
      </c>
    </row>
    <row r="15" spans="1:30" ht="12" customHeight="1">
      <c r="A15" s="142" t="s">
        <v>114</v>
      </c>
      <c r="B15" s="140" t="s">
        <v>333</v>
      </c>
      <c r="C15" s="142" t="s">
        <v>357</v>
      </c>
      <c r="D15" s="141">
        <f t="shared" si="2"/>
        <v>332057</v>
      </c>
      <c r="E15" s="141">
        <f t="shared" si="3"/>
        <v>1464</v>
      </c>
      <c r="F15" s="141">
        <v>0</v>
      </c>
      <c r="G15" s="141">
        <v>0</v>
      </c>
      <c r="H15" s="141">
        <v>0</v>
      </c>
      <c r="I15" s="141">
        <v>1443</v>
      </c>
      <c r="J15" s="141"/>
      <c r="K15" s="141">
        <v>21</v>
      </c>
      <c r="L15" s="141">
        <v>330593</v>
      </c>
      <c r="M15" s="141">
        <f t="shared" si="4"/>
        <v>107339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107339</v>
      </c>
      <c r="V15" s="141">
        <f t="shared" si="6"/>
        <v>439396</v>
      </c>
      <c r="W15" s="141">
        <f t="shared" si="7"/>
        <v>1464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1443</v>
      </c>
      <c r="AB15" s="141">
        <f t="shared" si="12"/>
        <v>0</v>
      </c>
      <c r="AC15" s="141">
        <f t="shared" si="13"/>
        <v>21</v>
      </c>
      <c r="AD15" s="141">
        <f t="shared" si="14"/>
        <v>437932</v>
      </c>
    </row>
    <row r="16" spans="1:30" ht="12" customHeight="1">
      <c r="A16" s="142" t="s">
        <v>114</v>
      </c>
      <c r="B16" s="140" t="s">
        <v>334</v>
      </c>
      <c r="C16" s="142" t="s">
        <v>358</v>
      </c>
      <c r="D16" s="141">
        <f t="shared" si="2"/>
        <v>108847</v>
      </c>
      <c r="E16" s="141">
        <f t="shared" si="3"/>
        <v>5992</v>
      </c>
      <c r="F16" s="141">
        <v>0</v>
      </c>
      <c r="G16" s="141">
        <v>0</v>
      </c>
      <c r="H16" s="141">
        <v>0</v>
      </c>
      <c r="I16" s="141">
        <v>5992</v>
      </c>
      <c r="J16" s="141"/>
      <c r="K16" s="141">
        <v>0</v>
      </c>
      <c r="L16" s="141">
        <v>102855</v>
      </c>
      <c r="M16" s="141">
        <f t="shared" si="4"/>
        <v>62132</v>
      </c>
      <c r="N16" s="141">
        <f t="shared" si="5"/>
        <v>824</v>
      </c>
      <c r="O16" s="141">
        <v>0</v>
      </c>
      <c r="P16" s="141">
        <v>0</v>
      </c>
      <c r="Q16" s="141">
        <v>0</v>
      </c>
      <c r="R16" s="141">
        <v>824</v>
      </c>
      <c r="S16" s="141"/>
      <c r="T16" s="141">
        <v>0</v>
      </c>
      <c r="U16" s="141">
        <v>61308</v>
      </c>
      <c r="V16" s="141">
        <f t="shared" si="6"/>
        <v>170979</v>
      </c>
      <c r="W16" s="141">
        <f t="shared" si="7"/>
        <v>6816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6816</v>
      </c>
      <c r="AB16" s="141">
        <f t="shared" si="12"/>
        <v>0</v>
      </c>
      <c r="AC16" s="141">
        <f t="shared" si="13"/>
        <v>0</v>
      </c>
      <c r="AD16" s="141">
        <f t="shared" si="14"/>
        <v>164163</v>
      </c>
    </row>
    <row r="17" spans="1:30" ht="12" customHeight="1">
      <c r="A17" s="142" t="s">
        <v>114</v>
      </c>
      <c r="B17" s="140" t="s">
        <v>335</v>
      </c>
      <c r="C17" s="142" t="s">
        <v>359</v>
      </c>
      <c r="D17" s="141">
        <f t="shared" si="2"/>
        <v>18401</v>
      </c>
      <c r="E17" s="141">
        <f t="shared" si="3"/>
        <v>2316</v>
      </c>
      <c r="F17" s="141">
        <v>0</v>
      </c>
      <c r="G17" s="141">
        <v>0</v>
      </c>
      <c r="H17" s="141">
        <v>0</v>
      </c>
      <c r="I17" s="141">
        <v>407</v>
      </c>
      <c r="J17" s="141"/>
      <c r="K17" s="141">
        <v>1909</v>
      </c>
      <c r="L17" s="141">
        <v>16085</v>
      </c>
      <c r="M17" s="141">
        <f t="shared" si="4"/>
        <v>10215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10215</v>
      </c>
      <c r="V17" s="141">
        <f t="shared" si="6"/>
        <v>28616</v>
      </c>
      <c r="W17" s="141">
        <f t="shared" si="7"/>
        <v>2316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407</v>
      </c>
      <c r="AB17" s="141">
        <f t="shared" si="12"/>
        <v>0</v>
      </c>
      <c r="AC17" s="141">
        <f t="shared" si="13"/>
        <v>1909</v>
      </c>
      <c r="AD17" s="141">
        <f t="shared" si="14"/>
        <v>26300</v>
      </c>
    </row>
    <row r="18" spans="1:30" ht="12" customHeight="1">
      <c r="A18" s="142" t="s">
        <v>114</v>
      </c>
      <c r="B18" s="140" t="s">
        <v>336</v>
      </c>
      <c r="C18" s="142" t="s">
        <v>360</v>
      </c>
      <c r="D18" s="141">
        <f t="shared" si="2"/>
        <v>19406</v>
      </c>
      <c r="E18" s="141">
        <f t="shared" si="3"/>
        <v>1009</v>
      </c>
      <c r="F18" s="141">
        <v>0</v>
      </c>
      <c r="G18" s="141">
        <v>0</v>
      </c>
      <c r="H18" s="141">
        <v>0</v>
      </c>
      <c r="I18" s="141">
        <v>74</v>
      </c>
      <c r="J18" s="141"/>
      <c r="K18" s="141">
        <v>935</v>
      </c>
      <c r="L18" s="141">
        <v>18397</v>
      </c>
      <c r="M18" s="141">
        <f t="shared" si="4"/>
        <v>36709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36709</v>
      </c>
      <c r="V18" s="141">
        <f t="shared" si="6"/>
        <v>56115</v>
      </c>
      <c r="W18" s="141">
        <f t="shared" si="7"/>
        <v>1009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74</v>
      </c>
      <c r="AB18" s="141">
        <f t="shared" si="12"/>
        <v>0</v>
      </c>
      <c r="AC18" s="141">
        <f t="shared" si="13"/>
        <v>935</v>
      </c>
      <c r="AD18" s="141">
        <f t="shared" si="14"/>
        <v>55106</v>
      </c>
    </row>
    <row r="19" spans="1:30" ht="12" customHeight="1">
      <c r="A19" s="142" t="s">
        <v>114</v>
      </c>
      <c r="B19" s="140" t="s">
        <v>337</v>
      </c>
      <c r="C19" s="142" t="s">
        <v>361</v>
      </c>
      <c r="D19" s="141">
        <f t="shared" si="2"/>
        <v>432541</v>
      </c>
      <c r="E19" s="141">
        <f t="shared" si="3"/>
        <v>21844</v>
      </c>
      <c r="F19" s="141">
        <v>0</v>
      </c>
      <c r="G19" s="141">
        <v>470</v>
      </c>
      <c r="H19" s="141">
        <v>0</v>
      </c>
      <c r="I19" s="141">
        <v>11016</v>
      </c>
      <c r="J19" s="141"/>
      <c r="K19" s="141">
        <v>10358</v>
      </c>
      <c r="L19" s="141">
        <v>410697</v>
      </c>
      <c r="M19" s="141">
        <f t="shared" si="4"/>
        <v>154722</v>
      </c>
      <c r="N19" s="141">
        <f t="shared" si="5"/>
        <v>7888</v>
      </c>
      <c r="O19" s="141">
        <v>0</v>
      </c>
      <c r="P19" s="141">
        <v>0</v>
      </c>
      <c r="Q19" s="141">
        <v>0</v>
      </c>
      <c r="R19" s="141">
        <v>7888</v>
      </c>
      <c r="S19" s="141"/>
      <c r="T19" s="141">
        <v>0</v>
      </c>
      <c r="U19" s="141">
        <v>146834</v>
      </c>
      <c r="V19" s="141">
        <f t="shared" si="6"/>
        <v>587263</v>
      </c>
      <c r="W19" s="141">
        <f t="shared" si="7"/>
        <v>29732</v>
      </c>
      <c r="X19" s="141">
        <f t="shared" si="8"/>
        <v>0</v>
      </c>
      <c r="Y19" s="141">
        <f t="shared" si="9"/>
        <v>470</v>
      </c>
      <c r="Z19" s="141">
        <f t="shared" si="10"/>
        <v>0</v>
      </c>
      <c r="AA19" s="141">
        <f t="shared" si="11"/>
        <v>18904</v>
      </c>
      <c r="AB19" s="141">
        <f t="shared" si="12"/>
        <v>0</v>
      </c>
      <c r="AC19" s="141">
        <f t="shared" si="13"/>
        <v>10358</v>
      </c>
      <c r="AD19" s="141">
        <f t="shared" si="14"/>
        <v>557531</v>
      </c>
    </row>
    <row r="20" spans="1:30" ht="12" customHeight="1">
      <c r="A20" s="142" t="s">
        <v>114</v>
      </c>
      <c r="B20" s="140" t="s">
        <v>338</v>
      </c>
      <c r="C20" s="142" t="s">
        <v>362</v>
      </c>
      <c r="D20" s="141">
        <f t="shared" si="2"/>
        <v>75564</v>
      </c>
      <c r="E20" s="141">
        <f t="shared" si="3"/>
        <v>7363</v>
      </c>
      <c r="F20" s="141">
        <v>0</v>
      </c>
      <c r="G20" s="141">
        <v>0</v>
      </c>
      <c r="H20" s="141">
        <v>0</v>
      </c>
      <c r="I20" s="141">
        <v>2831</v>
      </c>
      <c r="J20" s="141"/>
      <c r="K20" s="141">
        <v>4532</v>
      </c>
      <c r="L20" s="141">
        <v>68201</v>
      </c>
      <c r="M20" s="141">
        <f t="shared" si="4"/>
        <v>18055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18055</v>
      </c>
      <c r="V20" s="141">
        <f t="shared" si="6"/>
        <v>93619</v>
      </c>
      <c r="W20" s="141">
        <f t="shared" si="7"/>
        <v>7363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2831</v>
      </c>
      <c r="AB20" s="141">
        <f t="shared" si="12"/>
        <v>0</v>
      </c>
      <c r="AC20" s="141">
        <f t="shared" si="13"/>
        <v>4532</v>
      </c>
      <c r="AD20" s="141">
        <f t="shared" si="14"/>
        <v>86256</v>
      </c>
    </row>
    <row r="21" spans="1:30" ht="12" customHeight="1">
      <c r="A21" s="142" t="s">
        <v>114</v>
      </c>
      <c r="B21" s="140" t="s">
        <v>339</v>
      </c>
      <c r="C21" s="142" t="s">
        <v>363</v>
      </c>
      <c r="D21" s="141">
        <f t="shared" si="2"/>
        <v>175797</v>
      </c>
      <c r="E21" s="141">
        <f t="shared" si="3"/>
        <v>27508</v>
      </c>
      <c r="F21" s="141">
        <v>0</v>
      </c>
      <c r="G21" s="141">
        <v>485</v>
      </c>
      <c r="H21" s="141">
        <v>0</v>
      </c>
      <c r="I21" s="141">
        <v>26336</v>
      </c>
      <c r="J21" s="141"/>
      <c r="K21" s="141">
        <v>687</v>
      </c>
      <c r="L21" s="141">
        <v>148289</v>
      </c>
      <c r="M21" s="141">
        <f t="shared" si="4"/>
        <v>51377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51377</v>
      </c>
      <c r="V21" s="141">
        <f t="shared" si="6"/>
        <v>227174</v>
      </c>
      <c r="W21" s="141">
        <f t="shared" si="7"/>
        <v>27508</v>
      </c>
      <c r="X21" s="141">
        <f t="shared" si="8"/>
        <v>0</v>
      </c>
      <c r="Y21" s="141">
        <f t="shared" si="9"/>
        <v>485</v>
      </c>
      <c r="Z21" s="141">
        <f t="shared" si="10"/>
        <v>0</v>
      </c>
      <c r="AA21" s="141">
        <f t="shared" si="11"/>
        <v>26336</v>
      </c>
      <c r="AB21" s="141">
        <f t="shared" si="12"/>
        <v>0</v>
      </c>
      <c r="AC21" s="141">
        <f t="shared" si="13"/>
        <v>687</v>
      </c>
      <c r="AD21" s="141">
        <f t="shared" si="14"/>
        <v>199666</v>
      </c>
    </row>
    <row r="22" spans="1:30" ht="12" customHeight="1">
      <c r="A22" s="142" t="s">
        <v>114</v>
      </c>
      <c r="B22" s="140" t="s">
        <v>340</v>
      </c>
      <c r="C22" s="142" t="s">
        <v>364</v>
      </c>
      <c r="D22" s="141">
        <f t="shared" si="2"/>
        <v>75618</v>
      </c>
      <c r="E22" s="141">
        <f t="shared" si="3"/>
        <v>6645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6645</v>
      </c>
      <c r="L22" s="141">
        <v>68973</v>
      </c>
      <c r="M22" s="141">
        <f t="shared" si="4"/>
        <v>27196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27196</v>
      </c>
      <c r="V22" s="141">
        <f t="shared" si="6"/>
        <v>102814</v>
      </c>
      <c r="W22" s="141">
        <f t="shared" si="7"/>
        <v>6645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6645</v>
      </c>
      <c r="AD22" s="141">
        <f t="shared" si="14"/>
        <v>96169</v>
      </c>
    </row>
    <row r="23" spans="1:30" ht="12" customHeight="1">
      <c r="A23" s="142" t="s">
        <v>114</v>
      </c>
      <c r="B23" s="140" t="s">
        <v>341</v>
      </c>
      <c r="C23" s="142" t="s">
        <v>365</v>
      </c>
      <c r="D23" s="141">
        <f t="shared" si="2"/>
        <v>98930</v>
      </c>
      <c r="E23" s="141">
        <f t="shared" si="3"/>
        <v>10065</v>
      </c>
      <c r="F23" s="141">
        <v>0</v>
      </c>
      <c r="G23" s="141">
        <v>0</v>
      </c>
      <c r="H23" s="141">
        <v>0</v>
      </c>
      <c r="I23" s="141">
        <v>126</v>
      </c>
      <c r="J23" s="141"/>
      <c r="K23" s="141">
        <v>9939</v>
      </c>
      <c r="L23" s="141">
        <v>88865</v>
      </c>
      <c r="M23" s="141">
        <f t="shared" si="4"/>
        <v>45159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45159</v>
      </c>
      <c r="V23" s="141">
        <f t="shared" si="6"/>
        <v>144089</v>
      </c>
      <c r="W23" s="141">
        <f t="shared" si="7"/>
        <v>10065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126</v>
      </c>
      <c r="AB23" s="141">
        <f t="shared" si="12"/>
        <v>0</v>
      </c>
      <c r="AC23" s="141">
        <f t="shared" si="13"/>
        <v>9939</v>
      </c>
      <c r="AD23" s="141">
        <f t="shared" si="14"/>
        <v>134024</v>
      </c>
    </row>
    <row r="24" spans="1:30" ht="12" customHeight="1">
      <c r="A24" s="142" t="s">
        <v>114</v>
      </c>
      <c r="B24" s="140" t="s">
        <v>342</v>
      </c>
      <c r="C24" s="142" t="s">
        <v>366</v>
      </c>
      <c r="D24" s="141">
        <f t="shared" si="2"/>
        <v>150593</v>
      </c>
      <c r="E24" s="141">
        <f t="shared" si="3"/>
        <v>12991</v>
      </c>
      <c r="F24" s="141">
        <v>0</v>
      </c>
      <c r="G24" s="141">
        <v>0</v>
      </c>
      <c r="H24" s="141">
        <v>0</v>
      </c>
      <c r="I24" s="141">
        <v>12991</v>
      </c>
      <c r="J24" s="141"/>
      <c r="K24" s="141">
        <v>0</v>
      </c>
      <c r="L24" s="141">
        <v>137602</v>
      </c>
      <c r="M24" s="141">
        <f t="shared" si="4"/>
        <v>68435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68435</v>
      </c>
      <c r="V24" s="141">
        <f t="shared" si="6"/>
        <v>219028</v>
      </c>
      <c r="W24" s="141">
        <f t="shared" si="7"/>
        <v>12991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12991</v>
      </c>
      <c r="AB24" s="141">
        <f t="shared" si="12"/>
        <v>0</v>
      </c>
      <c r="AC24" s="141">
        <f t="shared" si="13"/>
        <v>0</v>
      </c>
      <c r="AD24" s="141">
        <f t="shared" si="14"/>
        <v>206037</v>
      </c>
    </row>
    <row r="25" spans="1:30" ht="12" customHeight="1">
      <c r="A25" s="142" t="s">
        <v>114</v>
      </c>
      <c r="B25" s="140" t="s">
        <v>343</v>
      </c>
      <c r="C25" s="142" t="s">
        <v>367</v>
      </c>
      <c r="D25" s="141">
        <f t="shared" si="2"/>
        <v>349336</v>
      </c>
      <c r="E25" s="141">
        <f t="shared" si="3"/>
        <v>14175</v>
      </c>
      <c r="F25" s="141">
        <v>0</v>
      </c>
      <c r="G25" s="141">
        <v>105</v>
      </c>
      <c r="H25" s="141">
        <v>0</v>
      </c>
      <c r="I25" s="141">
        <v>6365</v>
      </c>
      <c r="J25" s="141"/>
      <c r="K25" s="141">
        <v>7705</v>
      </c>
      <c r="L25" s="141">
        <v>335161</v>
      </c>
      <c r="M25" s="141">
        <f t="shared" si="4"/>
        <v>57486</v>
      </c>
      <c r="N25" s="141">
        <f t="shared" si="5"/>
        <v>7200</v>
      </c>
      <c r="O25" s="141">
        <v>0</v>
      </c>
      <c r="P25" s="141">
        <v>0</v>
      </c>
      <c r="Q25" s="141">
        <v>0</v>
      </c>
      <c r="R25" s="141">
        <v>7200</v>
      </c>
      <c r="S25" s="141"/>
      <c r="T25" s="141">
        <v>0</v>
      </c>
      <c r="U25" s="141">
        <v>50286</v>
      </c>
      <c r="V25" s="141">
        <f t="shared" si="6"/>
        <v>406822</v>
      </c>
      <c r="W25" s="141">
        <f t="shared" si="7"/>
        <v>21375</v>
      </c>
      <c r="X25" s="141">
        <f t="shared" si="8"/>
        <v>0</v>
      </c>
      <c r="Y25" s="141">
        <f t="shared" si="9"/>
        <v>105</v>
      </c>
      <c r="Z25" s="141">
        <f t="shared" si="10"/>
        <v>0</v>
      </c>
      <c r="AA25" s="141">
        <f t="shared" si="11"/>
        <v>13565</v>
      </c>
      <c r="AB25" s="141">
        <f t="shared" si="12"/>
        <v>0</v>
      </c>
      <c r="AC25" s="141">
        <f t="shared" si="13"/>
        <v>7705</v>
      </c>
      <c r="AD25" s="141">
        <f t="shared" si="14"/>
        <v>385447</v>
      </c>
    </row>
    <row r="26" spans="1:30" ht="12" customHeight="1">
      <c r="A26" s="142" t="s">
        <v>114</v>
      </c>
      <c r="B26" s="140" t="s">
        <v>344</v>
      </c>
      <c r="C26" s="142" t="s">
        <v>368</v>
      </c>
      <c r="D26" s="141">
        <f t="shared" si="2"/>
        <v>415140</v>
      </c>
      <c r="E26" s="141">
        <f t="shared" si="3"/>
        <v>24079</v>
      </c>
      <c r="F26" s="141">
        <v>0</v>
      </c>
      <c r="G26" s="141">
        <v>5</v>
      </c>
      <c r="H26" s="141">
        <v>0</v>
      </c>
      <c r="I26" s="141">
        <v>9140</v>
      </c>
      <c r="J26" s="141"/>
      <c r="K26" s="141">
        <v>14934</v>
      </c>
      <c r="L26" s="141">
        <v>391061</v>
      </c>
      <c r="M26" s="141">
        <f t="shared" si="4"/>
        <v>89525</v>
      </c>
      <c r="N26" s="141">
        <f t="shared" si="5"/>
        <v>10404</v>
      </c>
      <c r="O26" s="141">
        <v>0</v>
      </c>
      <c r="P26" s="141">
        <v>0</v>
      </c>
      <c r="Q26" s="141">
        <v>0</v>
      </c>
      <c r="R26" s="141">
        <v>10404</v>
      </c>
      <c r="S26" s="141"/>
      <c r="T26" s="141">
        <v>0</v>
      </c>
      <c r="U26" s="141">
        <v>79121</v>
      </c>
      <c r="V26" s="141">
        <f t="shared" si="6"/>
        <v>504665</v>
      </c>
      <c r="W26" s="141">
        <f t="shared" si="7"/>
        <v>34483</v>
      </c>
      <c r="X26" s="141">
        <f t="shared" si="8"/>
        <v>0</v>
      </c>
      <c r="Y26" s="141">
        <f t="shared" si="9"/>
        <v>5</v>
      </c>
      <c r="Z26" s="141">
        <f t="shared" si="10"/>
        <v>0</v>
      </c>
      <c r="AA26" s="141">
        <f t="shared" si="11"/>
        <v>19544</v>
      </c>
      <c r="AB26" s="141">
        <f t="shared" si="12"/>
        <v>0</v>
      </c>
      <c r="AC26" s="141">
        <f t="shared" si="13"/>
        <v>14934</v>
      </c>
      <c r="AD26" s="141">
        <f t="shared" si="14"/>
        <v>470182</v>
      </c>
    </row>
    <row r="27" spans="1:30" ht="12" customHeight="1">
      <c r="A27" s="142" t="s">
        <v>114</v>
      </c>
      <c r="B27" s="140" t="s">
        <v>345</v>
      </c>
      <c r="C27" s="142" t="s">
        <v>369</v>
      </c>
      <c r="D27" s="141">
        <f t="shared" si="2"/>
        <v>833229</v>
      </c>
      <c r="E27" s="141">
        <f t="shared" si="3"/>
        <v>314194</v>
      </c>
      <c r="F27" s="141">
        <v>0</v>
      </c>
      <c r="G27" s="141">
        <v>0</v>
      </c>
      <c r="H27" s="141">
        <v>286900</v>
      </c>
      <c r="I27" s="141">
        <v>16085</v>
      </c>
      <c r="J27" s="141"/>
      <c r="K27" s="141">
        <v>11209</v>
      </c>
      <c r="L27" s="141">
        <v>519035</v>
      </c>
      <c r="M27" s="141">
        <f t="shared" si="4"/>
        <v>152866</v>
      </c>
      <c r="N27" s="141">
        <f t="shared" si="5"/>
        <v>74313</v>
      </c>
      <c r="O27" s="141">
        <v>0</v>
      </c>
      <c r="P27" s="141">
        <v>0</v>
      </c>
      <c r="Q27" s="141">
        <v>0</v>
      </c>
      <c r="R27" s="141">
        <v>73598</v>
      </c>
      <c r="S27" s="141"/>
      <c r="T27" s="141">
        <v>715</v>
      </c>
      <c r="U27" s="141">
        <v>78553</v>
      </c>
      <c r="V27" s="141">
        <f t="shared" si="6"/>
        <v>986095</v>
      </c>
      <c r="W27" s="141">
        <f t="shared" si="7"/>
        <v>388507</v>
      </c>
      <c r="X27" s="141">
        <f t="shared" si="8"/>
        <v>0</v>
      </c>
      <c r="Y27" s="141">
        <f t="shared" si="9"/>
        <v>0</v>
      </c>
      <c r="Z27" s="141">
        <f t="shared" si="10"/>
        <v>286900</v>
      </c>
      <c r="AA27" s="141">
        <f t="shared" si="11"/>
        <v>89683</v>
      </c>
      <c r="AB27" s="141">
        <f t="shared" si="12"/>
        <v>0</v>
      </c>
      <c r="AC27" s="141">
        <f t="shared" si="13"/>
        <v>11924</v>
      </c>
      <c r="AD27" s="141">
        <f t="shared" si="14"/>
        <v>597588</v>
      </c>
    </row>
    <row r="28" spans="1:30" ht="12" customHeight="1">
      <c r="A28" s="142" t="s">
        <v>114</v>
      </c>
      <c r="B28" s="140" t="s">
        <v>346</v>
      </c>
      <c r="C28" s="142" t="s">
        <v>370</v>
      </c>
      <c r="D28" s="141">
        <f t="shared" si="2"/>
        <v>300459</v>
      </c>
      <c r="E28" s="141">
        <f t="shared" si="3"/>
        <v>12366</v>
      </c>
      <c r="F28" s="141">
        <v>0</v>
      </c>
      <c r="G28" s="141">
        <v>0</v>
      </c>
      <c r="H28" s="141">
        <v>0</v>
      </c>
      <c r="I28" s="141">
        <v>746</v>
      </c>
      <c r="J28" s="141"/>
      <c r="K28" s="141">
        <v>11620</v>
      </c>
      <c r="L28" s="141">
        <v>288093</v>
      </c>
      <c r="M28" s="141">
        <f t="shared" si="4"/>
        <v>75925</v>
      </c>
      <c r="N28" s="141">
        <f t="shared" si="5"/>
        <v>6922</v>
      </c>
      <c r="O28" s="141">
        <v>0</v>
      </c>
      <c r="P28" s="141">
        <v>0</v>
      </c>
      <c r="Q28" s="141">
        <v>0</v>
      </c>
      <c r="R28" s="141">
        <v>6922</v>
      </c>
      <c r="S28" s="141"/>
      <c r="T28" s="141">
        <v>0</v>
      </c>
      <c r="U28" s="141">
        <v>69003</v>
      </c>
      <c r="V28" s="141">
        <f t="shared" si="6"/>
        <v>376384</v>
      </c>
      <c r="W28" s="141">
        <f t="shared" si="7"/>
        <v>19288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7668</v>
      </c>
      <c r="AB28" s="141">
        <f t="shared" si="12"/>
        <v>0</v>
      </c>
      <c r="AC28" s="141">
        <f t="shared" si="13"/>
        <v>11620</v>
      </c>
      <c r="AD28" s="141">
        <f t="shared" si="14"/>
        <v>357096</v>
      </c>
    </row>
    <row r="29" spans="1:30" ht="12" customHeight="1">
      <c r="A29" s="142" t="s">
        <v>114</v>
      </c>
      <c r="B29" s="140" t="s">
        <v>347</v>
      </c>
      <c r="C29" s="142" t="s">
        <v>371</v>
      </c>
      <c r="D29" s="141">
        <f t="shared" si="2"/>
        <v>240864</v>
      </c>
      <c r="E29" s="141">
        <f t="shared" si="3"/>
        <v>13650</v>
      </c>
      <c r="F29" s="141">
        <v>0</v>
      </c>
      <c r="G29" s="141">
        <v>0</v>
      </c>
      <c r="H29" s="141">
        <v>0</v>
      </c>
      <c r="I29" s="141">
        <v>10698</v>
      </c>
      <c r="J29" s="141"/>
      <c r="K29" s="141">
        <v>2952</v>
      </c>
      <c r="L29" s="141">
        <v>227214</v>
      </c>
      <c r="M29" s="141">
        <f t="shared" si="4"/>
        <v>130703</v>
      </c>
      <c r="N29" s="141">
        <f t="shared" si="5"/>
        <v>72144</v>
      </c>
      <c r="O29" s="141">
        <v>0</v>
      </c>
      <c r="P29" s="141">
        <v>0</v>
      </c>
      <c r="Q29" s="141">
        <v>72000</v>
      </c>
      <c r="R29" s="141">
        <v>144</v>
      </c>
      <c r="S29" s="141"/>
      <c r="T29" s="141">
        <v>0</v>
      </c>
      <c r="U29" s="141">
        <v>58559</v>
      </c>
      <c r="V29" s="141">
        <f t="shared" si="6"/>
        <v>371567</v>
      </c>
      <c r="W29" s="141">
        <f t="shared" si="7"/>
        <v>85794</v>
      </c>
      <c r="X29" s="141">
        <f t="shared" si="8"/>
        <v>0</v>
      </c>
      <c r="Y29" s="141">
        <f t="shared" si="9"/>
        <v>0</v>
      </c>
      <c r="Z29" s="141">
        <f t="shared" si="10"/>
        <v>72000</v>
      </c>
      <c r="AA29" s="141">
        <f t="shared" si="11"/>
        <v>10842</v>
      </c>
      <c r="AB29" s="141">
        <f t="shared" si="12"/>
        <v>0</v>
      </c>
      <c r="AC29" s="141">
        <f t="shared" si="13"/>
        <v>2952</v>
      </c>
      <c r="AD29" s="141">
        <f t="shared" si="14"/>
        <v>285773</v>
      </c>
    </row>
    <row r="30" spans="1:30" ht="12" customHeight="1">
      <c r="A30" s="142" t="s">
        <v>114</v>
      </c>
      <c r="B30" s="140" t="s">
        <v>348</v>
      </c>
      <c r="C30" s="142" t="s">
        <v>372</v>
      </c>
      <c r="D30" s="141">
        <f t="shared" si="2"/>
        <v>186947.5</v>
      </c>
      <c r="E30" s="141">
        <f t="shared" si="3"/>
        <v>21.5</v>
      </c>
      <c r="F30" s="141">
        <v>0</v>
      </c>
      <c r="G30" s="141">
        <v>21.5</v>
      </c>
      <c r="H30" s="141">
        <v>0</v>
      </c>
      <c r="I30" s="141">
        <v>0</v>
      </c>
      <c r="J30" s="141"/>
      <c r="K30" s="141">
        <v>0</v>
      </c>
      <c r="L30" s="141">
        <v>186926</v>
      </c>
      <c r="M30" s="141">
        <f t="shared" si="4"/>
        <v>39848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39848</v>
      </c>
      <c r="V30" s="141">
        <f t="shared" si="6"/>
        <v>226795.5</v>
      </c>
      <c r="W30" s="141">
        <f t="shared" si="7"/>
        <v>21.5</v>
      </c>
      <c r="X30" s="141">
        <f t="shared" si="8"/>
        <v>0</v>
      </c>
      <c r="Y30" s="141">
        <f t="shared" si="9"/>
        <v>21.5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226774</v>
      </c>
    </row>
    <row r="31" spans="1:30" ht="12" customHeight="1">
      <c r="A31" s="142" t="s">
        <v>114</v>
      </c>
      <c r="B31" s="140" t="s">
        <v>349</v>
      </c>
      <c r="C31" s="142" t="s">
        <v>373</v>
      </c>
      <c r="D31" s="141">
        <f t="shared" si="2"/>
        <v>131577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131577</v>
      </c>
      <c r="M31" s="141">
        <f t="shared" si="4"/>
        <v>34726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34726</v>
      </c>
      <c r="V31" s="141">
        <f t="shared" si="6"/>
        <v>166303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166303</v>
      </c>
    </row>
    <row r="32" spans="1:30" ht="12" customHeight="1">
      <c r="A32" s="142" t="s">
        <v>114</v>
      </c>
      <c r="B32" s="140" t="s">
        <v>377</v>
      </c>
      <c r="C32" s="142" t="s">
        <v>384</v>
      </c>
      <c r="D32" s="141">
        <f t="shared" si="2"/>
        <v>0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f t="shared" si="4"/>
        <v>34929</v>
      </c>
      <c r="N32" s="141">
        <f t="shared" si="5"/>
        <v>20551</v>
      </c>
      <c r="O32" s="141">
        <v>0</v>
      </c>
      <c r="P32" s="141">
        <v>0</v>
      </c>
      <c r="Q32" s="141">
        <v>0</v>
      </c>
      <c r="R32" s="141">
        <v>20551</v>
      </c>
      <c r="S32" s="141">
        <v>157089</v>
      </c>
      <c r="T32" s="141">
        <v>0</v>
      </c>
      <c r="U32" s="141">
        <v>14378</v>
      </c>
      <c r="V32" s="141">
        <f t="shared" si="6"/>
        <v>34929</v>
      </c>
      <c r="W32" s="141">
        <f t="shared" si="7"/>
        <v>20551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20551</v>
      </c>
      <c r="AB32" s="141">
        <f t="shared" si="12"/>
        <v>157089</v>
      </c>
      <c r="AC32" s="141">
        <f t="shared" si="13"/>
        <v>0</v>
      </c>
      <c r="AD32" s="141">
        <f t="shared" si="14"/>
        <v>14378</v>
      </c>
    </row>
    <row r="33" spans="1:30" ht="12" customHeight="1">
      <c r="A33" s="142" t="s">
        <v>114</v>
      </c>
      <c r="B33" s="140" t="s">
        <v>378</v>
      </c>
      <c r="C33" s="142" t="s">
        <v>385</v>
      </c>
      <c r="D33" s="141">
        <f t="shared" si="2"/>
        <v>22777</v>
      </c>
      <c r="E33" s="141">
        <f t="shared" si="3"/>
        <v>7385</v>
      </c>
      <c r="F33" s="141">
        <v>0</v>
      </c>
      <c r="G33" s="141">
        <v>0</v>
      </c>
      <c r="H33" s="141">
        <v>0</v>
      </c>
      <c r="I33" s="141">
        <v>7385</v>
      </c>
      <c r="J33" s="141">
        <v>219210</v>
      </c>
      <c r="K33" s="141">
        <v>0</v>
      </c>
      <c r="L33" s="141">
        <v>15392</v>
      </c>
      <c r="M33" s="141">
        <f t="shared" si="4"/>
        <v>124383</v>
      </c>
      <c r="N33" s="141">
        <f t="shared" si="5"/>
        <v>122630</v>
      </c>
      <c r="O33" s="141">
        <v>0</v>
      </c>
      <c r="P33" s="141">
        <v>0</v>
      </c>
      <c r="Q33" s="141">
        <v>4400</v>
      </c>
      <c r="R33" s="141">
        <v>118230</v>
      </c>
      <c r="S33" s="141">
        <v>134313</v>
      </c>
      <c r="T33" s="141">
        <v>0</v>
      </c>
      <c r="U33" s="141">
        <v>1753</v>
      </c>
      <c r="V33" s="141">
        <f t="shared" si="6"/>
        <v>147160</v>
      </c>
      <c r="W33" s="141">
        <f t="shared" si="7"/>
        <v>130015</v>
      </c>
      <c r="X33" s="141">
        <f t="shared" si="8"/>
        <v>0</v>
      </c>
      <c r="Y33" s="141">
        <f t="shared" si="9"/>
        <v>0</v>
      </c>
      <c r="Z33" s="141">
        <f t="shared" si="10"/>
        <v>4400</v>
      </c>
      <c r="AA33" s="141">
        <f t="shared" si="11"/>
        <v>125615</v>
      </c>
      <c r="AB33" s="141">
        <f t="shared" si="12"/>
        <v>353523</v>
      </c>
      <c r="AC33" s="141">
        <f t="shared" si="13"/>
        <v>0</v>
      </c>
      <c r="AD33" s="141">
        <f t="shared" si="14"/>
        <v>17145</v>
      </c>
    </row>
    <row r="34" spans="1:30" ht="12" customHeight="1">
      <c r="A34" s="142" t="s">
        <v>114</v>
      </c>
      <c r="B34" s="140" t="s">
        <v>379</v>
      </c>
      <c r="C34" s="142" t="s">
        <v>386</v>
      </c>
      <c r="D34" s="141">
        <f t="shared" si="2"/>
        <v>0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f t="shared" si="4"/>
        <v>27230</v>
      </c>
      <c r="N34" s="141">
        <f t="shared" si="5"/>
        <v>27230</v>
      </c>
      <c r="O34" s="141">
        <v>0</v>
      </c>
      <c r="P34" s="141">
        <v>0</v>
      </c>
      <c r="Q34" s="141">
        <v>0</v>
      </c>
      <c r="R34" s="141">
        <v>27230</v>
      </c>
      <c r="S34" s="141">
        <v>193272</v>
      </c>
      <c r="T34" s="141">
        <v>0</v>
      </c>
      <c r="U34" s="141">
        <v>0</v>
      </c>
      <c r="V34" s="141">
        <f t="shared" si="6"/>
        <v>27230</v>
      </c>
      <c r="W34" s="141">
        <f t="shared" si="7"/>
        <v>27230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27230</v>
      </c>
      <c r="AB34" s="141">
        <f t="shared" si="12"/>
        <v>193272</v>
      </c>
      <c r="AC34" s="141">
        <f t="shared" si="13"/>
        <v>0</v>
      </c>
      <c r="AD34" s="141">
        <f t="shared" si="14"/>
        <v>0</v>
      </c>
    </row>
    <row r="35" spans="1:30" ht="12" customHeight="1">
      <c r="A35" s="142" t="s">
        <v>114</v>
      </c>
      <c r="B35" s="140" t="s">
        <v>380</v>
      </c>
      <c r="C35" s="142" t="s">
        <v>387</v>
      </c>
      <c r="D35" s="141">
        <f t="shared" si="2"/>
        <v>73547</v>
      </c>
      <c r="E35" s="141">
        <f t="shared" si="3"/>
        <v>56358</v>
      </c>
      <c r="F35" s="141">
        <v>0</v>
      </c>
      <c r="G35" s="141">
        <v>0</v>
      </c>
      <c r="H35" s="141">
        <v>0</v>
      </c>
      <c r="I35" s="141">
        <v>56358</v>
      </c>
      <c r="J35" s="141">
        <v>660517</v>
      </c>
      <c r="K35" s="141">
        <v>0</v>
      </c>
      <c r="L35" s="141">
        <v>17189</v>
      </c>
      <c r="M35" s="141">
        <f t="shared" si="4"/>
        <v>0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f t="shared" si="6"/>
        <v>73547</v>
      </c>
      <c r="W35" s="141">
        <f t="shared" si="7"/>
        <v>56358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56358</v>
      </c>
      <c r="AB35" s="141">
        <f t="shared" si="12"/>
        <v>660517</v>
      </c>
      <c r="AC35" s="141">
        <f t="shared" si="13"/>
        <v>0</v>
      </c>
      <c r="AD35" s="141">
        <f t="shared" si="14"/>
        <v>17189</v>
      </c>
    </row>
    <row r="36" spans="1:30" ht="12" customHeight="1">
      <c r="A36" s="142" t="s">
        <v>114</v>
      </c>
      <c r="B36" s="140" t="s">
        <v>381</v>
      </c>
      <c r="C36" s="142" t="s">
        <v>388</v>
      </c>
      <c r="D36" s="141">
        <f t="shared" si="2"/>
        <v>0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f t="shared" si="4"/>
        <v>21211</v>
      </c>
      <c r="N36" s="141">
        <f t="shared" si="5"/>
        <v>21211</v>
      </c>
      <c r="O36" s="141">
        <v>0</v>
      </c>
      <c r="P36" s="141">
        <v>0</v>
      </c>
      <c r="Q36" s="141">
        <v>0</v>
      </c>
      <c r="R36" s="141">
        <v>21211</v>
      </c>
      <c r="S36" s="141">
        <v>164448</v>
      </c>
      <c r="T36" s="141">
        <v>0</v>
      </c>
      <c r="U36" s="141">
        <v>0</v>
      </c>
      <c r="V36" s="141">
        <f t="shared" si="6"/>
        <v>21211</v>
      </c>
      <c r="W36" s="141">
        <f t="shared" si="7"/>
        <v>21211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21211</v>
      </c>
      <c r="AB36" s="141">
        <f t="shared" si="12"/>
        <v>164448</v>
      </c>
      <c r="AC36" s="141">
        <f t="shared" si="13"/>
        <v>0</v>
      </c>
      <c r="AD36" s="141">
        <f t="shared" si="14"/>
        <v>0</v>
      </c>
    </row>
    <row r="37" spans="1:30" ht="12" customHeight="1">
      <c r="A37" s="142" t="s">
        <v>114</v>
      </c>
      <c r="B37" s="140" t="s">
        <v>382</v>
      </c>
      <c r="C37" s="142" t="s">
        <v>389</v>
      </c>
      <c r="D37" s="141">
        <f t="shared" si="2"/>
        <v>36731</v>
      </c>
      <c r="E37" s="141">
        <f t="shared" si="3"/>
        <v>36731</v>
      </c>
      <c r="F37" s="141">
        <v>0</v>
      </c>
      <c r="G37" s="141">
        <v>0</v>
      </c>
      <c r="H37" s="141">
        <v>0</v>
      </c>
      <c r="I37" s="141">
        <v>36731</v>
      </c>
      <c r="J37" s="141">
        <v>1270124</v>
      </c>
      <c r="K37" s="141">
        <v>0</v>
      </c>
      <c r="L37" s="141">
        <v>0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6"/>
        <v>36731</v>
      </c>
      <c r="W37" s="141">
        <f t="shared" si="7"/>
        <v>36731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36731</v>
      </c>
      <c r="AB37" s="141">
        <f t="shared" si="12"/>
        <v>1270124</v>
      </c>
      <c r="AC37" s="141">
        <f t="shared" si="13"/>
        <v>0</v>
      </c>
      <c r="AD37" s="141">
        <f t="shared" si="14"/>
        <v>0</v>
      </c>
    </row>
    <row r="38" spans="1:30" ht="12" customHeight="1">
      <c r="A38" s="142" t="s">
        <v>114</v>
      </c>
      <c r="B38" s="140" t="s">
        <v>383</v>
      </c>
      <c r="C38" s="142" t="s">
        <v>390</v>
      </c>
      <c r="D38" s="141">
        <f t="shared" si="2"/>
        <v>62739</v>
      </c>
      <c r="E38" s="141">
        <f t="shared" si="3"/>
        <v>62739</v>
      </c>
      <c r="F38" s="141">
        <v>0</v>
      </c>
      <c r="G38" s="141">
        <v>0</v>
      </c>
      <c r="H38" s="141">
        <v>0</v>
      </c>
      <c r="I38" s="141">
        <v>18384</v>
      </c>
      <c r="J38" s="141">
        <v>230396</v>
      </c>
      <c r="K38" s="141">
        <v>44355</v>
      </c>
      <c r="L38" s="141">
        <v>0</v>
      </c>
      <c r="M38" s="141">
        <f t="shared" si="4"/>
        <v>102185</v>
      </c>
      <c r="N38" s="141">
        <f t="shared" si="5"/>
        <v>63483</v>
      </c>
      <c r="O38" s="141">
        <v>0</v>
      </c>
      <c r="P38" s="141">
        <v>0</v>
      </c>
      <c r="Q38" s="141">
        <v>0</v>
      </c>
      <c r="R38" s="141">
        <v>62942</v>
      </c>
      <c r="S38" s="141">
        <v>96514</v>
      </c>
      <c r="T38" s="141">
        <v>541</v>
      </c>
      <c r="U38" s="141">
        <v>38702</v>
      </c>
      <c r="V38" s="141">
        <f t="shared" si="6"/>
        <v>164924</v>
      </c>
      <c r="W38" s="141">
        <f t="shared" si="7"/>
        <v>126222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81326</v>
      </c>
      <c r="AB38" s="141">
        <f t="shared" si="12"/>
        <v>326910</v>
      </c>
      <c r="AC38" s="141">
        <f t="shared" si="13"/>
        <v>44896</v>
      </c>
      <c r="AD38" s="141">
        <f t="shared" si="14"/>
        <v>38702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395</v>
      </c>
      <c r="B7" s="140" t="s">
        <v>396</v>
      </c>
      <c r="C7" s="139" t="s">
        <v>397</v>
      </c>
      <c r="D7" s="141">
        <f aca="true" t="shared" si="0" ref="D7:AI7">SUM(D8:D38)</f>
        <v>231942</v>
      </c>
      <c r="E7" s="141">
        <f t="shared" si="0"/>
        <v>231942</v>
      </c>
      <c r="F7" s="141">
        <f t="shared" si="0"/>
        <v>0</v>
      </c>
      <c r="G7" s="141">
        <f t="shared" si="0"/>
        <v>231942</v>
      </c>
      <c r="H7" s="141">
        <f t="shared" si="0"/>
        <v>0</v>
      </c>
      <c r="I7" s="141">
        <f t="shared" si="0"/>
        <v>0</v>
      </c>
      <c r="J7" s="141">
        <f t="shared" si="0"/>
        <v>0</v>
      </c>
      <c r="K7" s="141">
        <f t="shared" si="0"/>
        <v>49302</v>
      </c>
      <c r="L7" s="141">
        <f t="shared" si="0"/>
        <v>12807721</v>
      </c>
      <c r="M7" s="141">
        <f t="shared" si="0"/>
        <v>5173755</v>
      </c>
      <c r="N7" s="141">
        <f t="shared" si="0"/>
        <v>2225625</v>
      </c>
      <c r="O7" s="141">
        <f t="shared" si="0"/>
        <v>1940046</v>
      </c>
      <c r="P7" s="141">
        <f t="shared" si="0"/>
        <v>960951</v>
      </c>
      <c r="Q7" s="141">
        <f t="shared" si="0"/>
        <v>47133</v>
      </c>
      <c r="R7" s="141">
        <f t="shared" si="0"/>
        <v>3987403</v>
      </c>
      <c r="S7" s="141">
        <f t="shared" si="0"/>
        <v>514654</v>
      </c>
      <c r="T7" s="141">
        <f t="shared" si="0"/>
        <v>3318513</v>
      </c>
      <c r="U7" s="141">
        <f t="shared" si="0"/>
        <v>154236</v>
      </c>
      <c r="V7" s="141">
        <f t="shared" si="0"/>
        <v>99098</v>
      </c>
      <c r="W7" s="141">
        <f t="shared" si="0"/>
        <v>3532670</v>
      </c>
      <c r="X7" s="141">
        <f t="shared" si="0"/>
        <v>448899</v>
      </c>
      <c r="Y7" s="141">
        <f t="shared" si="0"/>
        <v>2098855</v>
      </c>
      <c r="Z7" s="141">
        <f t="shared" si="0"/>
        <v>864610</v>
      </c>
      <c r="AA7" s="141">
        <f t="shared" si="0"/>
        <v>120306</v>
      </c>
      <c r="AB7" s="141">
        <f t="shared" si="0"/>
        <v>2558122</v>
      </c>
      <c r="AC7" s="141">
        <f t="shared" si="0"/>
        <v>14795</v>
      </c>
      <c r="AD7" s="141">
        <f t="shared" si="0"/>
        <v>455546</v>
      </c>
      <c r="AE7" s="141">
        <f t="shared" si="0"/>
        <v>13495209</v>
      </c>
      <c r="AF7" s="141">
        <f t="shared" si="0"/>
        <v>3119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SUM(AJ8:AJ38)</f>
        <v>0</v>
      </c>
      <c r="AK7" s="141">
        <f t="shared" si="1"/>
        <v>0</v>
      </c>
      <c r="AL7" s="141">
        <f t="shared" si="1"/>
        <v>3119</v>
      </c>
      <c r="AM7" s="141">
        <f t="shared" si="1"/>
        <v>0</v>
      </c>
      <c r="AN7" s="141">
        <f t="shared" si="1"/>
        <v>2516387</v>
      </c>
      <c r="AO7" s="141">
        <f t="shared" si="1"/>
        <v>845852</v>
      </c>
      <c r="AP7" s="141">
        <f t="shared" si="1"/>
        <v>463546</v>
      </c>
      <c r="AQ7" s="141">
        <f t="shared" si="1"/>
        <v>50035</v>
      </c>
      <c r="AR7" s="141">
        <f t="shared" si="1"/>
        <v>332271</v>
      </c>
      <c r="AS7" s="141">
        <f t="shared" si="1"/>
        <v>0</v>
      </c>
      <c r="AT7" s="141">
        <f t="shared" si="1"/>
        <v>1166004</v>
      </c>
      <c r="AU7" s="141">
        <f t="shared" si="1"/>
        <v>66959</v>
      </c>
      <c r="AV7" s="141">
        <f t="shared" si="1"/>
        <v>1099045</v>
      </c>
      <c r="AW7" s="141">
        <f t="shared" si="1"/>
        <v>0</v>
      </c>
      <c r="AX7" s="141">
        <f t="shared" si="1"/>
        <v>6080</v>
      </c>
      <c r="AY7" s="141">
        <f t="shared" si="1"/>
        <v>497936</v>
      </c>
      <c r="AZ7" s="141">
        <f t="shared" si="1"/>
        <v>57960</v>
      </c>
      <c r="BA7" s="141">
        <f t="shared" si="1"/>
        <v>374055</v>
      </c>
      <c r="BB7" s="141">
        <f t="shared" si="1"/>
        <v>53282</v>
      </c>
      <c r="BC7" s="141">
        <f t="shared" si="1"/>
        <v>12639</v>
      </c>
      <c r="BD7" s="141">
        <f t="shared" si="1"/>
        <v>791187</v>
      </c>
      <c r="BE7" s="141">
        <f t="shared" si="1"/>
        <v>515</v>
      </c>
      <c r="BF7" s="141">
        <f t="shared" si="1"/>
        <v>269475</v>
      </c>
      <c r="BG7" s="141">
        <f t="shared" si="1"/>
        <v>2788981</v>
      </c>
      <c r="BH7" s="141">
        <f t="shared" si="1"/>
        <v>235061</v>
      </c>
      <c r="BI7" s="141">
        <f t="shared" si="1"/>
        <v>231942</v>
      </c>
      <c r="BJ7" s="141">
        <f t="shared" si="1"/>
        <v>0</v>
      </c>
      <c r="BK7" s="141">
        <f t="shared" si="1"/>
        <v>231942</v>
      </c>
      <c r="BL7" s="141">
        <f t="shared" si="1"/>
        <v>0</v>
      </c>
      <c r="BM7" s="141">
        <f t="shared" si="1"/>
        <v>0</v>
      </c>
      <c r="BN7" s="141">
        <f t="shared" si="1"/>
        <v>3119</v>
      </c>
      <c r="BO7" s="141">
        <f t="shared" si="1"/>
        <v>49302</v>
      </c>
      <c r="BP7" s="141">
        <f aca="true" t="shared" si="2" ref="BP7:CI7">SUM(BP8:BP38)</f>
        <v>15324108</v>
      </c>
      <c r="BQ7" s="141">
        <f t="shared" si="2"/>
        <v>6019607</v>
      </c>
      <c r="BR7" s="141">
        <f t="shared" si="2"/>
        <v>2689171</v>
      </c>
      <c r="BS7" s="141">
        <f t="shared" si="2"/>
        <v>1990081</v>
      </c>
      <c r="BT7" s="141">
        <f t="shared" si="2"/>
        <v>1293222</v>
      </c>
      <c r="BU7" s="141">
        <f t="shared" si="2"/>
        <v>47133</v>
      </c>
      <c r="BV7" s="141">
        <f t="shared" si="2"/>
        <v>5153407</v>
      </c>
      <c r="BW7" s="141">
        <f t="shared" si="2"/>
        <v>581613</v>
      </c>
      <c r="BX7" s="141">
        <f t="shared" si="2"/>
        <v>4417558</v>
      </c>
      <c r="BY7" s="141">
        <f t="shared" si="2"/>
        <v>154236</v>
      </c>
      <c r="BZ7" s="141">
        <f t="shared" si="2"/>
        <v>105178</v>
      </c>
      <c r="CA7" s="141">
        <f t="shared" si="2"/>
        <v>4030606</v>
      </c>
      <c r="CB7" s="141">
        <f t="shared" si="2"/>
        <v>506859</v>
      </c>
      <c r="CC7" s="141">
        <f t="shared" si="2"/>
        <v>2472910</v>
      </c>
      <c r="CD7" s="141">
        <f t="shared" si="2"/>
        <v>917892</v>
      </c>
      <c r="CE7" s="141">
        <f t="shared" si="2"/>
        <v>132945</v>
      </c>
      <c r="CF7" s="141">
        <f t="shared" si="2"/>
        <v>3349309</v>
      </c>
      <c r="CG7" s="141">
        <f t="shared" si="2"/>
        <v>15310</v>
      </c>
      <c r="CH7" s="141">
        <f t="shared" si="2"/>
        <v>725021</v>
      </c>
      <c r="CI7" s="141">
        <f t="shared" si="2"/>
        <v>16284190</v>
      </c>
    </row>
    <row r="8" spans="1:87" ht="12" customHeight="1">
      <c r="A8" s="142" t="s">
        <v>114</v>
      </c>
      <c r="B8" s="140" t="s">
        <v>326</v>
      </c>
      <c r="C8" s="142" t="s">
        <v>350</v>
      </c>
      <c r="D8" s="141">
        <f>+SUM(E8,J8)</f>
        <v>43187</v>
      </c>
      <c r="E8" s="141">
        <f>+SUM(F8:I8)</f>
        <v>43187</v>
      </c>
      <c r="F8" s="141">
        <v>0</v>
      </c>
      <c r="G8" s="141">
        <v>43187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3934416</v>
      </c>
      <c r="M8" s="141">
        <f>+SUM(N8:Q8)</f>
        <v>1941596</v>
      </c>
      <c r="N8" s="141">
        <v>1097780</v>
      </c>
      <c r="O8" s="141">
        <v>729123</v>
      </c>
      <c r="P8" s="141">
        <v>114693</v>
      </c>
      <c r="Q8" s="141">
        <v>0</v>
      </c>
      <c r="R8" s="141">
        <f>+SUM(S8:U8)</f>
        <v>754990</v>
      </c>
      <c r="S8" s="141">
        <v>216147</v>
      </c>
      <c r="T8" s="141">
        <v>533345</v>
      </c>
      <c r="U8" s="141">
        <v>5498</v>
      </c>
      <c r="V8" s="141">
        <v>19592</v>
      </c>
      <c r="W8" s="141">
        <f>+SUM(X8:AA8)</f>
        <v>1218238</v>
      </c>
      <c r="X8" s="141">
        <v>70115</v>
      </c>
      <c r="Y8" s="141">
        <v>560069</v>
      </c>
      <c r="Z8" s="141">
        <v>540491</v>
      </c>
      <c r="AA8" s="141">
        <v>47563</v>
      </c>
      <c r="AB8" s="141">
        <v>0</v>
      </c>
      <c r="AC8" s="141">
        <v>0</v>
      </c>
      <c r="AD8" s="141">
        <v>45105</v>
      </c>
      <c r="AE8" s="141">
        <f>+SUM(D8,L8,AD8)</f>
        <v>4022708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399626</v>
      </c>
      <c r="AO8" s="141">
        <f>+SUM(AP8:AS8)</f>
        <v>163848</v>
      </c>
      <c r="AP8" s="141">
        <v>139271</v>
      </c>
      <c r="AQ8" s="141">
        <v>0</v>
      </c>
      <c r="AR8" s="141">
        <v>24577</v>
      </c>
      <c r="AS8" s="141">
        <v>0</v>
      </c>
      <c r="AT8" s="141">
        <f>+SUM(AU8:AW8)</f>
        <v>220526</v>
      </c>
      <c r="AU8" s="141">
        <v>153</v>
      </c>
      <c r="AV8" s="141">
        <v>220373</v>
      </c>
      <c r="AW8" s="141">
        <v>0</v>
      </c>
      <c r="AX8" s="141">
        <v>0</v>
      </c>
      <c r="AY8" s="141">
        <f>+SUM(AZ8:BC8)</f>
        <v>15252</v>
      </c>
      <c r="AZ8" s="141">
        <v>0</v>
      </c>
      <c r="BA8" s="141">
        <v>15233</v>
      </c>
      <c r="BB8" s="141">
        <v>19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399626</v>
      </c>
      <c r="BH8" s="141">
        <f aca="true" t="shared" si="3" ref="BH8:CI8">SUM(D8,AF8)</f>
        <v>43187</v>
      </c>
      <c r="BI8" s="141">
        <f t="shared" si="3"/>
        <v>43187</v>
      </c>
      <c r="BJ8" s="141">
        <f t="shared" si="3"/>
        <v>0</v>
      </c>
      <c r="BK8" s="141">
        <f t="shared" si="3"/>
        <v>43187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4334042</v>
      </c>
      <c r="BQ8" s="141">
        <f t="shared" si="3"/>
        <v>2105444</v>
      </c>
      <c r="BR8" s="141">
        <f t="shared" si="3"/>
        <v>1237051</v>
      </c>
      <c r="BS8" s="141">
        <f t="shared" si="3"/>
        <v>729123</v>
      </c>
      <c r="BT8" s="141">
        <f t="shared" si="3"/>
        <v>139270</v>
      </c>
      <c r="BU8" s="141">
        <f t="shared" si="3"/>
        <v>0</v>
      </c>
      <c r="BV8" s="141">
        <f t="shared" si="3"/>
        <v>975516</v>
      </c>
      <c r="BW8" s="141">
        <f t="shared" si="3"/>
        <v>216300</v>
      </c>
      <c r="BX8" s="141">
        <f t="shared" si="3"/>
        <v>753718</v>
      </c>
      <c r="BY8" s="141">
        <f t="shared" si="3"/>
        <v>5498</v>
      </c>
      <c r="BZ8" s="141">
        <f t="shared" si="3"/>
        <v>19592</v>
      </c>
      <c r="CA8" s="141">
        <f t="shared" si="3"/>
        <v>1233490</v>
      </c>
      <c r="CB8" s="141">
        <f t="shared" si="3"/>
        <v>70115</v>
      </c>
      <c r="CC8" s="141">
        <f t="shared" si="3"/>
        <v>575302</v>
      </c>
      <c r="CD8" s="141">
        <f t="shared" si="3"/>
        <v>540510</v>
      </c>
      <c r="CE8" s="141">
        <f t="shared" si="3"/>
        <v>47563</v>
      </c>
      <c r="CF8" s="141">
        <f t="shared" si="3"/>
        <v>0</v>
      </c>
      <c r="CG8" s="141">
        <f t="shared" si="3"/>
        <v>0</v>
      </c>
      <c r="CH8" s="141">
        <f t="shared" si="3"/>
        <v>45105</v>
      </c>
      <c r="CI8" s="141">
        <f t="shared" si="3"/>
        <v>4422334</v>
      </c>
    </row>
    <row r="9" spans="1:87" ht="12" customHeight="1">
      <c r="A9" s="142" t="s">
        <v>114</v>
      </c>
      <c r="B9" s="140" t="s">
        <v>327</v>
      </c>
      <c r="C9" s="142" t="s">
        <v>351</v>
      </c>
      <c r="D9" s="141">
        <f aca="true" t="shared" si="4" ref="D9:D38">+SUM(E9,J9)</f>
        <v>0</v>
      </c>
      <c r="E9" s="141">
        <f aca="true" t="shared" si="5" ref="E9:E38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38">+SUM(M9,R9,V9,W9,AC9)</f>
        <v>811631</v>
      </c>
      <c r="M9" s="141">
        <f aca="true" t="shared" si="7" ref="M9:M38">+SUM(N9:Q9)</f>
        <v>480205</v>
      </c>
      <c r="N9" s="141">
        <v>89867</v>
      </c>
      <c r="O9" s="141">
        <v>239796</v>
      </c>
      <c r="P9" s="141">
        <v>150542</v>
      </c>
      <c r="Q9" s="141">
        <v>0</v>
      </c>
      <c r="R9" s="141">
        <f aca="true" t="shared" si="8" ref="R9:R38">+SUM(S9:U9)</f>
        <v>157048</v>
      </c>
      <c r="S9" s="141">
        <v>20001</v>
      </c>
      <c r="T9" s="141">
        <v>130501</v>
      </c>
      <c r="U9" s="141">
        <v>6546</v>
      </c>
      <c r="V9" s="141">
        <v>5040</v>
      </c>
      <c r="W9" s="141">
        <f aca="true" t="shared" si="9" ref="W9:W38">+SUM(X9:AA9)</f>
        <v>169338</v>
      </c>
      <c r="X9" s="141">
        <v>0</v>
      </c>
      <c r="Y9" s="141">
        <v>120229</v>
      </c>
      <c r="Z9" s="141">
        <v>49109</v>
      </c>
      <c r="AA9" s="141">
        <v>0</v>
      </c>
      <c r="AB9" s="141">
        <v>0</v>
      </c>
      <c r="AC9" s="141">
        <v>0</v>
      </c>
      <c r="AD9" s="141">
        <v>95919</v>
      </c>
      <c r="AE9" s="141">
        <f aca="true" t="shared" si="10" ref="AE9:AE38">+SUM(D9,L9,AD9)</f>
        <v>907550</v>
      </c>
      <c r="AF9" s="141">
        <f aca="true" t="shared" si="11" ref="AF9:AF38">+SUM(AG9,AL9)</f>
        <v>0</v>
      </c>
      <c r="AG9" s="141">
        <f aca="true" t="shared" si="12" ref="AG9:AG38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8">+SUM(AO9,AT9,AX9,AY9,BE9)</f>
        <v>137435</v>
      </c>
      <c r="AO9" s="141">
        <f aca="true" t="shared" si="14" ref="AO9:AO38">+SUM(AP9:AS9)</f>
        <v>59157</v>
      </c>
      <c r="AP9" s="141">
        <v>15185</v>
      </c>
      <c r="AQ9" s="141">
        <v>0</v>
      </c>
      <c r="AR9" s="141">
        <v>43972</v>
      </c>
      <c r="AS9" s="141">
        <v>0</v>
      </c>
      <c r="AT9" s="141">
        <f aca="true" t="shared" si="15" ref="AT9:AT38">+SUM(AU9:AW9)</f>
        <v>67211</v>
      </c>
      <c r="AU9" s="141">
        <v>870</v>
      </c>
      <c r="AV9" s="141">
        <v>66341</v>
      </c>
      <c r="AW9" s="141">
        <v>0</v>
      </c>
      <c r="AX9" s="141">
        <v>0</v>
      </c>
      <c r="AY9" s="141">
        <f aca="true" t="shared" si="16" ref="AY9:AY38">+SUM(AZ9:BC9)</f>
        <v>11067</v>
      </c>
      <c r="AZ9" s="141">
        <v>0</v>
      </c>
      <c r="BA9" s="141">
        <v>9926</v>
      </c>
      <c r="BB9" s="141">
        <v>1141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38">+SUM(BF9,AN9,AF9)</f>
        <v>137435</v>
      </c>
      <c r="BH9" s="141">
        <f aca="true" t="shared" si="18" ref="BH9:BH38">SUM(D9,AF9)</f>
        <v>0</v>
      </c>
      <c r="BI9" s="141">
        <f aca="true" t="shared" si="19" ref="BI9:BI38">SUM(E9,AG9)</f>
        <v>0</v>
      </c>
      <c r="BJ9" s="141">
        <f aca="true" t="shared" si="20" ref="BJ9:BJ38">SUM(F9,AH9)</f>
        <v>0</v>
      </c>
      <c r="BK9" s="141">
        <f aca="true" t="shared" si="21" ref="BK9:BK38">SUM(G9,AI9)</f>
        <v>0</v>
      </c>
      <c r="BL9" s="141">
        <f aca="true" t="shared" si="22" ref="BL9:BL38">SUM(H9,AJ9)</f>
        <v>0</v>
      </c>
      <c r="BM9" s="141">
        <f aca="true" t="shared" si="23" ref="BM9:BM38">SUM(I9,AK9)</f>
        <v>0</v>
      </c>
      <c r="BN9" s="141">
        <f aca="true" t="shared" si="24" ref="BN9:BN38">SUM(J9,AL9)</f>
        <v>0</v>
      </c>
      <c r="BO9" s="141">
        <f aca="true" t="shared" si="25" ref="BO9:BO38">SUM(K9,AM9)</f>
        <v>0</v>
      </c>
      <c r="BP9" s="141">
        <f aca="true" t="shared" si="26" ref="BP9:BP38">SUM(L9,AN9)</f>
        <v>949066</v>
      </c>
      <c r="BQ9" s="141">
        <f aca="true" t="shared" si="27" ref="BQ9:BQ38">SUM(M9,AO9)</f>
        <v>539362</v>
      </c>
      <c r="BR9" s="141">
        <f aca="true" t="shared" si="28" ref="BR9:BR38">SUM(N9,AP9)</f>
        <v>105052</v>
      </c>
      <c r="BS9" s="141">
        <f aca="true" t="shared" si="29" ref="BS9:BS38">SUM(O9,AQ9)</f>
        <v>239796</v>
      </c>
      <c r="BT9" s="141">
        <f aca="true" t="shared" si="30" ref="BT9:BT38">SUM(P9,AR9)</f>
        <v>194514</v>
      </c>
      <c r="BU9" s="141">
        <f aca="true" t="shared" si="31" ref="BU9:BU38">SUM(Q9,AS9)</f>
        <v>0</v>
      </c>
      <c r="BV9" s="141">
        <f aca="true" t="shared" si="32" ref="BV9:BV38">SUM(R9,AT9)</f>
        <v>224259</v>
      </c>
      <c r="BW9" s="141">
        <f aca="true" t="shared" si="33" ref="BW9:BW38">SUM(S9,AU9)</f>
        <v>20871</v>
      </c>
      <c r="BX9" s="141">
        <f aca="true" t="shared" si="34" ref="BX9:BX38">SUM(T9,AV9)</f>
        <v>196842</v>
      </c>
      <c r="BY9" s="141">
        <f aca="true" t="shared" si="35" ref="BY9:BY38">SUM(U9,AW9)</f>
        <v>6546</v>
      </c>
      <c r="BZ9" s="141">
        <f aca="true" t="shared" si="36" ref="BZ9:BZ38">SUM(V9,AX9)</f>
        <v>5040</v>
      </c>
      <c r="CA9" s="141">
        <f aca="true" t="shared" si="37" ref="CA9:CA38">SUM(W9,AY9)</f>
        <v>180405</v>
      </c>
      <c r="CB9" s="141">
        <f aca="true" t="shared" si="38" ref="CB9:CB38">SUM(X9,AZ9)</f>
        <v>0</v>
      </c>
      <c r="CC9" s="141">
        <f aca="true" t="shared" si="39" ref="CC9:CC38">SUM(Y9,BA9)</f>
        <v>130155</v>
      </c>
      <c r="CD9" s="141">
        <f aca="true" t="shared" si="40" ref="CD9:CD38">SUM(Z9,BB9)</f>
        <v>50250</v>
      </c>
      <c r="CE9" s="141">
        <f aca="true" t="shared" si="41" ref="CE9:CE38">SUM(AA9,BC9)</f>
        <v>0</v>
      </c>
      <c r="CF9" s="141">
        <f aca="true" t="shared" si="42" ref="CF9:CF38">SUM(AB9,BD9)</f>
        <v>0</v>
      </c>
      <c r="CG9" s="141">
        <f aca="true" t="shared" si="43" ref="CG9:CG38">SUM(AC9,BE9)</f>
        <v>0</v>
      </c>
      <c r="CH9" s="141">
        <f aca="true" t="shared" si="44" ref="CH9:CH38">SUM(AD9,BF9)</f>
        <v>95919</v>
      </c>
      <c r="CI9" s="141">
        <f aca="true" t="shared" si="45" ref="CI9:CI38">SUM(AE9,BG9)</f>
        <v>1044985</v>
      </c>
    </row>
    <row r="10" spans="1:87" ht="12" customHeight="1">
      <c r="A10" s="142" t="s">
        <v>114</v>
      </c>
      <c r="B10" s="140" t="s">
        <v>328</v>
      </c>
      <c r="C10" s="142" t="s">
        <v>352</v>
      </c>
      <c r="D10" s="141">
        <f t="shared" si="4"/>
        <v>85445</v>
      </c>
      <c r="E10" s="141">
        <f t="shared" si="5"/>
        <v>85445</v>
      </c>
      <c r="F10" s="141">
        <v>0</v>
      </c>
      <c r="G10" s="141">
        <v>85445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627608</v>
      </c>
      <c r="M10" s="141">
        <f t="shared" si="7"/>
        <v>361334</v>
      </c>
      <c r="N10" s="141">
        <v>287218</v>
      </c>
      <c r="O10" s="141">
        <v>24707</v>
      </c>
      <c r="P10" s="141">
        <v>45659</v>
      </c>
      <c r="Q10" s="141">
        <v>3750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266274</v>
      </c>
      <c r="X10" s="141">
        <v>0</v>
      </c>
      <c r="Y10" s="141">
        <v>243127</v>
      </c>
      <c r="Z10" s="141">
        <v>22775</v>
      </c>
      <c r="AA10" s="141">
        <v>372</v>
      </c>
      <c r="AB10" s="141">
        <v>0</v>
      </c>
      <c r="AC10" s="141">
        <v>0</v>
      </c>
      <c r="AD10" s="141">
        <v>8378</v>
      </c>
      <c r="AE10" s="141">
        <f t="shared" si="10"/>
        <v>721431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135560</v>
      </c>
      <c r="BE10" s="141">
        <v>0</v>
      </c>
      <c r="BF10" s="141">
        <v>238</v>
      </c>
      <c r="BG10" s="141">
        <f t="shared" si="17"/>
        <v>238</v>
      </c>
      <c r="BH10" s="141">
        <f t="shared" si="18"/>
        <v>85445</v>
      </c>
      <c r="BI10" s="141">
        <f t="shared" si="19"/>
        <v>85445</v>
      </c>
      <c r="BJ10" s="141">
        <f t="shared" si="20"/>
        <v>0</v>
      </c>
      <c r="BK10" s="141">
        <f t="shared" si="21"/>
        <v>85445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627608</v>
      </c>
      <c r="BQ10" s="141">
        <f t="shared" si="27"/>
        <v>361334</v>
      </c>
      <c r="BR10" s="141">
        <f t="shared" si="28"/>
        <v>287218</v>
      </c>
      <c r="BS10" s="141">
        <f t="shared" si="29"/>
        <v>24707</v>
      </c>
      <c r="BT10" s="141">
        <f t="shared" si="30"/>
        <v>45659</v>
      </c>
      <c r="BU10" s="141">
        <f t="shared" si="31"/>
        <v>3750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266274</v>
      </c>
      <c r="CB10" s="141">
        <f t="shared" si="38"/>
        <v>0</v>
      </c>
      <c r="CC10" s="141">
        <f t="shared" si="39"/>
        <v>243127</v>
      </c>
      <c r="CD10" s="141">
        <f t="shared" si="40"/>
        <v>22775</v>
      </c>
      <c r="CE10" s="141">
        <f t="shared" si="41"/>
        <v>372</v>
      </c>
      <c r="CF10" s="141">
        <f t="shared" si="42"/>
        <v>135560</v>
      </c>
      <c r="CG10" s="141">
        <f t="shared" si="43"/>
        <v>0</v>
      </c>
      <c r="CH10" s="141">
        <f t="shared" si="44"/>
        <v>8616</v>
      </c>
      <c r="CI10" s="141">
        <f t="shared" si="45"/>
        <v>721669</v>
      </c>
    </row>
    <row r="11" spans="1:87" ht="12" customHeight="1">
      <c r="A11" s="142" t="s">
        <v>114</v>
      </c>
      <c r="B11" s="140" t="s">
        <v>329</v>
      </c>
      <c r="C11" s="142" t="s">
        <v>353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1522584</v>
      </c>
      <c r="M11" s="141">
        <f t="shared" si="7"/>
        <v>605462</v>
      </c>
      <c r="N11" s="141">
        <v>271218</v>
      </c>
      <c r="O11" s="141">
        <v>243932</v>
      </c>
      <c r="P11" s="141">
        <v>90312</v>
      </c>
      <c r="Q11" s="141">
        <v>0</v>
      </c>
      <c r="R11" s="141">
        <f t="shared" si="8"/>
        <v>677482</v>
      </c>
      <c r="S11" s="141">
        <v>122317</v>
      </c>
      <c r="T11" s="141">
        <v>543919</v>
      </c>
      <c r="U11" s="141">
        <v>11246</v>
      </c>
      <c r="V11" s="141">
        <v>31138</v>
      </c>
      <c r="W11" s="141">
        <f t="shared" si="9"/>
        <v>208502</v>
      </c>
      <c r="X11" s="141">
        <v>2834</v>
      </c>
      <c r="Y11" s="141">
        <v>195204</v>
      </c>
      <c r="Z11" s="141">
        <v>10464</v>
      </c>
      <c r="AA11" s="141">
        <v>0</v>
      </c>
      <c r="AB11" s="141">
        <v>0</v>
      </c>
      <c r="AC11" s="141">
        <v>0</v>
      </c>
      <c r="AD11" s="141">
        <v>0</v>
      </c>
      <c r="AE11" s="141">
        <f t="shared" si="10"/>
        <v>1522584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408484</v>
      </c>
      <c r="AO11" s="141">
        <f t="shared" si="14"/>
        <v>23973</v>
      </c>
      <c r="AP11" s="141">
        <v>23973</v>
      </c>
      <c r="AQ11" s="141">
        <v>0</v>
      </c>
      <c r="AR11" s="141">
        <v>0</v>
      </c>
      <c r="AS11" s="141">
        <v>0</v>
      </c>
      <c r="AT11" s="141">
        <f t="shared" si="15"/>
        <v>271656</v>
      </c>
      <c r="AU11" s="141">
        <v>34698</v>
      </c>
      <c r="AV11" s="141">
        <v>236958</v>
      </c>
      <c r="AW11" s="141">
        <v>0</v>
      </c>
      <c r="AX11" s="141">
        <v>0</v>
      </c>
      <c r="AY11" s="141">
        <f t="shared" si="16"/>
        <v>112855</v>
      </c>
      <c r="AZ11" s="141">
        <v>0</v>
      </c>
      <c r="BA11" s="141">
        <v>112855</v>
      </c>
      <c r="BB11" s="141">
        <v>0</v>
      </c>
      <c r="BC11" s="141">
        <v>0</v>
      </c>
      <c r="BD11" s="141">
        <v>0</v>
      </c>
      <c r="BE11" s="141">
        <v>0</v>
      </c>
      <c r="BF11" s="141">
        <v>17096</v>
      </c>
      <c r="BG11" s="141">
        <f t="shared" si="17"/>
        <v>425580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1931068</v>
      </c>
      <c r="BQ11" s="141">
        <f t="shared" si="27"/>
        <v>629435</v>
      </c>
      <c r="BR11" s="141">
        <f t="shared" si="28"/>
        <v>295191</v>
      </c>
      <c r="BS11" s="141">
        <f t="shared" si="29"/>
        <v>243932</v>
      </c>
      <c r="BT11" s="141">
        <f t="shared" si="30"/>
        <v>90312</v>
      </c>
      <c r="BU11" s="141">
        <f t="shared" si="31"/>
        <v>0</v>
      </c>
      <c r="BV11" s="141">
        <f t="shared" si="32"/>
        <v>949138</v>
      </c>
      <c r="BW11" s="141">
        <f t="shared" si="33"/>
        <v>157015</v>
      </c>
      <c r="BX11" s="141">
        <f t="shared" si="34"/>
        <v>780877</v>
      </c>
      <c r="BY11" s="141">
        <f t="shared" si="35"/>
        <v>11246</v>
      </c>
      <c r="BZ11" s="141">
        <f t="shared" si="36"/>
        <v>31138</v>
      </c>
      <c r="CA11" s="141">
        <f t="shared" si="37"/>
        <v>321357</v>
      </c>
      <c r="CB11" s="141">
        <f t="shared" si="38"/>
        <v>2834</v>
      </c>
      <c r="CC11" s="141">
        <f t="shared" si="39"/>
        <v>308059</v>
      </c>
      <c r="CD11" s="141">
        <f t="shared" si="40"/>
        <v>10464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17096</v>
      </c>
      <c r="CI11" s="141">
        <f t="shared" si="45"/>
        <v>1948164</v>
      </c>
    </row>
    <row r="12" spans="1:87" ht="12" customHeight="1">
      <c r="A12" s="142" t="s">
        <v>114</v>
      </c>
      <c r="B12" s="140" t="s">
        <v>330</v>
      </c>
      <c r="C12" s="142" t="s">
        <v>354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476921</v>
      </c>
      <c r="M12" s="141">
        <f t="shared" si="7"/>
        <v>274706</v>
      </c>
      <c r="N12" s="141">
        <v>37037</v>
      </c>
      <c r="O12" s="141">
        <v>150500</v>
      </c>
      <c r="P12" s="141">
        <v>71758</v>
      </c>
      <c r="Q12" s="141">
        <v>15411</v>
      </c>
      <c r="R12" s="141">
        <f t="shared" si="8"/>
        <v>166875</v>
      </c>
      <c r="S12" s="141">
        <v>34563</v>
      </c>
      <c r="T12" s="141">
        <v>80131</v>
      </c>
      <c r="U12" s="141">
        <v>52181</v>
      </c>
      <c r="V12" s="141">
        <v>21205</v>
      </c>
      <c r="W12" s="141">
        <f t="shared" si="9"/>
        <v>5588</v>
      </c>
      <c r="X12" s="141">
        <v>965</v>
      </c>
      <c r="Y12" s="141">
        <v>0</v>
      </c>
      <c r="Z12" s="141">
        <v>1700</v>
      </c>
      <c r="AA12" s="141">
        <v>2923</v>
      </c>
      <c r="AB12" s="141">
        <v>328012</v>
      </c>
      <c r="AC12" s="141">
        <v>8547</v>
      </c>
      <c r="AD12" s="141">
        <v>197876</v>
      </c>
      <c r="AE12" s="141">
        <f t="shared" si="10"/>
        <v>674797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71480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476921</v>
      </c>
      <c r="BQ12" s="141">
        <f t="shared" si="27"/>
        <v>274706</v>
      </c>
      <c r="BR12" s="141">
        <f t="shared" si="28"/>
        <v>37037</v>
      </c>
      <c r="BS12" s="141">
        <f t="shared" si="29"/>
        <v>150500</v>
      </c>
      <c r="BT12" s="141">
        <f t="shared" si="30"/>
        <v>71758</v>
      </c>
      <c r="BU12" s="141">
        <f t="shared" si="31"/>
        <v>15411</v>
      </c>
      <c r="BV12" s="141">
        <f t="shared" si="32"/>
        <v>166875</v>
      </c>
      <c r="BW12" s="141">
        <f t="shared" si="33"/>
        <v>34563</v>
      </c>
      <c r="BX12" s="141">
        <f t="shared" si="34"/>
        <v>80131</v>
      </c>
      <c r="BY12" s="141">
        <f t="shared" si="35"/>
        <v>52181</v>
      </c>
      <c r="BZ12" s="141">
        <f t="shared" si="36"/>
        <v>21205</v>
      </c>
      <c r="CA12" s="141">
        <f t="shared" si="37"/>
        <v>5588</v>
      </c>
      <c r="CB12" s="141">
        <f t="shared" si="38"/>
        <v>965</v>
      </c>
      <c r="CC12" s="141">
        <f t="shared" si="39"/>
        <v>0</v>
      </c>
      <c r="CD12" s="141">
        <f t="shared" si="40"/>
        <v>1700</v>
      </c>
      <c r="CE12" s="141">
        <f t="shared" si="41"/>
        <v>2923</v>
      </c>
      <c r="CF12" s="141">
        <f t="shared" si="42"/>
        <v>399492</v>
      </c>
      <c r="CG12" s="141">
        <f t="shared" si="43"/>
        <v>8547</v>
      </c>
      <c r="CH12" s="141">
        <f t="shared" si="44"/>
        <v>197876</v>
      </c>
      <c r="CI12" s="141">
        <f t="shared" si="45"/>
        <v>674797</v>
      </c>
    </row>
    <row r="13" spans="1:87" ht="12" customHeight="1">
      <c r="A13" s="142" t="s">
        <v>114</v>
      </c>
      <c r="B13" s="140" t="s">
        <v>331</v>
      </c>
      <c r="C13" s="142" t="s">
        <v>355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144431</v>
      </c>
      <c r="M13" s="141">
        <f t="shared" si="7"/>
        <v>32305</v>
      </c>
      <c r="N13" s="141">
        <v>32305</v>
      </c>
      <c r="O13" s="141">
        <v>0</v>
      </c>
      <c r="P13" s="141">
        <v>0</v>
      </c>
      <c r="Q13" s="141">
        <v>0</v>
      </c>
      <c r="R13" s="141">
        <f t="shared" si="8"/>
        <v>37718</v>
      </c>
      <c r="S13" s="141">
        <v>21405</v>
      </c>
      <c r="T13" s="141">
        <v>16313</v>
      </c>
      <c r="U13" s="141">
        <v>0</v>
      </c>
      <c r="V13" s="141">
        <v>1200</v>
      </c>
      <c r="W13" s="141">
        <f t="shared" si="9"/>
        <v>73208</v>
      </c>
      <c r="X13" s="141">
        <v>65142</v>
      </c>
      <c r="Y13" s="141">
        <v>6129</v>
      </c>
      <c r="Z13" s="141">
        <v>0</v>
      </c>
      <c r="AA13" s="141">
        <v>1937</v>
      </c>
      <c r="AB13" s="141">
        <v>773024</v>
      </c>
      <c r="AC13" s="141">
        <v>0</v>
      </c>
      <c r="AD13" s="141">
        <v>4967</v>
      </c>
      <c r="AE13" s="141">
        <f t="shared" si="10"/>
        <v>149398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75016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144431</v>
      </c>
      <c r="BQ13" s="141">
        <f t="shared" si="27"/>
        <v>32305</v>
      </c>
      <c r="BR13" s="141">
        <f t="shared" si="28"/>
        <v>32305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37718</v>
      </c>
      <c r="BW13" s="141">
        <f t="shared" si="33"/>
        <v>21405</v>
      </c>
      <c r="BX13" s="141">
        <f t="shared" si="34"/>
        <v>16313</v>
      </c>
      <c r="BY13" s="141">
        <f t="shared" si="35"/>
        <v>0</v>
      </c>
      <c r="BZ13" s="141">
        <f t="shared" si="36"/>
        <v>1200</v>
      </c>
      <c r="CA13" s="141">
        <f t="shared" si="37"/>
        <v>73208</v>
      </c>
      <c r="CB13" s="141">
        <f t="shared" si="38"/>
        <v>65142</v>
      </c>
      <c r="CC13" s="141">
        <f t="shared" si="39"/>
        <v>6129</v>
      </c>
      <c r="CD13" s="141">
        <f t="shared" si="40"/>
        <v>0</v>
      </c>
      <c r="CE13" s="141">
        <f t="shared" si="41"/>
        <v>1937</v>
      </c>
      <c r="CF13" s="141">
        <f t="shared" si="42"/>
        <v>848040</v>
      </c>
      <c r="CG13" s="141">
        <f t="shared" si="43"/>
        <v>0</v>
      </c>
      <c r="CH13" s="141">
        <f t="shared" si="44"/>
        <v>4967</v>
      </c>
      <c r="CI13" s="141">
        <f t="shared" si="45"/>
        <v>149398</v>
      </c>
    </row>
    <row r="14" spans="1:87" ht="12" customHeight="1">
      <c r="A14" s="142" t="s">
        <v>114</v>
      </c>
      <c r="B14" s="140" t="s">
        <v>332</v>
      </c>
      <c r="C14" s="142" t="s">
        <v>356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0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473591</v>
      </c>
      <c r="AC14" s="141">
        <v>0</v>
      </c>
      <c r="AD14" s="141">
        <v>0</v>
      </c>
      <c r="AE14" s="141">
        <f t="shared" si="10"/>
        <v>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117241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0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0</v>
      </c>
      <c r="CB14" s="141">
        <f t="shared" si="38"/>
        <v>0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590832</v>
      </c>
      <c r="CG14" s="141">
        <f t="shared" si="43"/>
        <v>0</v>
      </c>
      <c r="CH14" s="141">
        <f t="shared" si="44"/>
        <v>0</v>
      </c>
      <c r="CI14" s="141">
        <f t="shared" si="45"/>
        <v>0</v>
      </c>
    </row>
    <row r="15" spans="1:87" ht="12" customHeight="1">
      <c r="A15" s="142" t="s">
        <v>114</v>
      </c>
      <c r="B15" s="140" t="s">
        <v>333</v>
      </c>
      <c r="C15" s="142" t="s">
        <v>357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31924</v>
      </c>
      <c r="L15" s="141">
        <f t="shared" si="6"/>
        <v>176080</v>
      </c>
      <c r="M15" s="141">
        <f t="shared" si="7"/>
        <v>127866</v>
      </c>
      <c r="N15" s="141">
        <v>6160</v>
      </c>
      <c r="O15" s="141">
        <v>121706</v>
      </c>
      <c r="P15" s="141">
        <v>0</v>
      </c>
      <c r="Q15" s="141">
        <v>0</v>
      </c>
      <c r="R15" s="141">
        <f t="shared" si="8"/>
        <v>9609</v>
      </c>
      <c r="S15" s="141">
        <v>9609</v>
      </c>
      <c r="T15" s="141">
        <v>0</v>
      </c>
      <c r="U15" s="141">
        <v>0</v>
      </c>
      <c r="V15" s="141">
        <v>0</v>
      </c>
      <c r="W15" s="141">
        <f t="shared" si="9"/>
        <v>38605</v>
      </c>
      <c r="X15" s="141">
        <v>35485</v>
      </c>
      <c r="Y15" s="141">
        <v>0</v>
      </c>
      <c r="Z15" s="141">
        <v>0</v>
      </c>
      <c r="AA15" s="141">
        <v>3120</v>
      </c>
      <c r="AB15" s="141">
        <v>117261</v>
      </c>
      <c r="AC15" s="141">
        <v>0</v>
      </c>
      <c r="AD15" s="141">
        <v>6792</v>
      </c>
      <c r="AE15" s="141">
        <f t="shared" si="10"/>
        <v>182872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107339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31924</v>
      </c>
      <c r="BP15" s="141">
        <f t="shared" si="26"/>
        <v>176080</v>
      </c>
      <c r="BQ15" s="141">
        <f t="shared" si="27"/>
        <v>127866</v>
      </c>
      <c r="BR15" s="141">
        <f t="shared" si="28"/>
        <v>6160</v>
      </c>
      <c r="BS15" s="141">
        <f t="shared" si="29"/>
        <v>121706</v>
      </c>
      <c r="BT15" s="141">
        <f t="shared" si="30"/>
        <v>0</v>
      </c>
      <c r="BU15" s="141">
        <f t="shared" si="31"/>
        <v>0</v>
      </c>
      <c r="BV15" s="141">
        <f t="shared" si="32"/>
        <v>9609</v>
      </c>
      <c r="BW15" s="141">
        <f t="shared" si="33"/>
        <v>9609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38605</v>
      </c>
      <c r="CB15" s="141">
        <f t="shared" si="38"/>
        <v>35485</v>
      </c>
      <c r="CC15" s="141">
        <f t="shared" si="39"/>
        <v>0</v>
      </c>
      <c r="CD15" s="141">
        <f t="shared" si="40"/>
        <v>0</v>
      </c>
      <c r="CE15" s="141">
        <f t="shared" si="41"/>
        <v>3120</v>
      </c>
      <c r="CF15" s="141">
        <f t="shared" si="42"/>
        <v>224600</v>
      </c>
      <c r="CG15" s="141">
        <f t="shared" si="43"/>
        <v>0</v>
      </c>
      <c r="CH15" s="141">
        <f t="shared" si="44"/>
        <v>6792</v>
      </c>
      <c r="CI15" s="141">
        <f t="shared" si="45"/>
        <v>182872</v>
      </c>
    </row>
    <row r="16" spans="1:87" ht="12" customHeight="1">
      <c r="A16" s="142" t="s">
        <v>114</v>
      </c>
      <c r="B16" s="140" t="s">
        <v>334</v>
      </c>
      <c r="C16" s="142" t="s">
        <v>358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89861</v>
      </c>
      <c r="M16" s="141">
        <f t="shared" si="7"/>
        <v>11864</v>
      </c>
      <c r="N16" s="141">
        <v>7283</v>
      </c>
      <c r="O16" s="141">
        <v>4581</v>
      </c>
      <c r="P16" s="141">
        <v>0</v>
      </c>
      <c r="Q16" s="141">
        <v>0</v>
      </c>
      <c r="R16" s="141">
        <f t="shared" si="8"/>
        <v>6738</v>
      </c>
      <c r="S16" s="141">
        <v>0</v>
      </c>
      <c r="T16" s="141">
        <v>6738</v>
      </c>
      <c r="U16" s="141">
        <v>0</v>
      </c>
      <c r="V16" s="141">
        <v>0</v>
      </c>
      <c r="W16" s="141">
        <f t="shared" si="9"/>
        <v>71259</v>
      </c>
      <c r="X16" s="141">
        <v>13530</v>
      </c>
      <c r="Y16" s="141">
        <v>54096</v>
      </c>
      <c r="Z16" s="141">
        <v>3133</v>
      </c>
      <c r="AA16" s="141">
        <v>500</v>
      </c>
      <c r="AB16" s="141">
        <v>0</v>
      </c>
      <c r="AC16" s="141">
        <v>0</v>
      </c>
      <c r="AD16" s="141">
        <v>18986</v>
      </c>
      <c r="AE16" s="141">
        <f t="shared" si="10"/>
        <v>108847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1932</v>
      </c>
      <c r="AO16" s="141">
        <f t="shared" si="14"/>
        <v>288</v>
      </c>
      <c r="AP16" s="141">
        <v>0</v>
      </c>
      <c r="AQ16" s="141">
        <v>288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1644</v>
      </c>
      <c r="AZ16" s="141">
        <v>0</v>
      </c>
      <c r="BA16" s="141">
        <v>1644</v>
      </c>
      <c r="BB16" s="141">
        <v>0</v>
      </c>
      <c r="BC16" s="141">
        <v>0</v>
      </c>
      <c r="BD16" s="141">
        <v>13268</v>
      </c>
      <c r="BE16" s="141">
        <v>0</v>
      </c>
      <c r="BF16" s="141">
        <v>46932</v>
      </c>
      <c r="BG16" s="141">
        <f t="shared" si="17"/>
        <v>48864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91793</v>
      </c>
      <c r="BQ16" s="141">
        <f t="shared" si="27"/>
        <v>12152</v>
      </c>
      <c r="BR16" s="141">
        <f t="shared" si="28"/>
        <v>7283</v>
      </c>
      <c r="BS16" s="141">
        <f t="shared" si="29"/>
        <v>4869</v>
      </c>
      <c r="BT16" s="141">
        <f t="shared" si="30"/>
        <v>0</v>
      </c>
      <c r="BU16" s="141">
        <f t="shared" si="31"/>
        <v>0</v>
      </c>
      <c r="BV16" s="141">
        <f t="shared" si="32"/>
        <v>6738</v>
      </c>
      <c r="BW16" s="141">
        <f t="shared" si="33"/>
        <v>0</v>
      </c>
      <c r="BX16" s="141">
        <f t="shared" si="34"/>
        <v>6738</v>
      </c>
      <c r="BY16" s="141">
        <f t="shared" si="35"/>
        <v>0</v>
      </c>
      <c r="BZ16" s="141">
        <f t="shared" si="36"/>
        <v>0</v>
      </c>
      <c r="CA16" s="141">
        <f t="shared" si="37"/>
        <v>72903</v>
      </c>
      <c r="CB16" s="141">
        <f t="shared" si="38"/>
        <v>13530</v>
      </c>
      <c r="CC16" s="141">
        <f t="shared" si="39"/>
        <v>55740</v>
      </c>
      <c r="CD16" s="141">
        <f t="shared" si="40"/>
        <v>3133</v>
      </c>
      <c r="CE16" s="141">
        <f t="shared" si="41"/>
        <v>500</v>
      </c>
      <c r="CF16" s="141">
        <f t="shared" si="42"/>
        <v>13268</v>
      </c>
      <c r="CG16" s="141">
        <f t="shared" si="43"/>
        <v>0</v>
      </c>
      <c r="CH16" s="141">
        <f t="shared" si="44"/>
        <v>65918</v>
      </c>
      <c r="CI16" s="141">
        <f t="shared" si="45"/>
        <v>157711</v>
      </c>
    </row>
    <row r="17" spans="1:87" ht="12" customHeight="1">
      <c r="A17" s="142" t="s">
        <v>114</v>
      </c>
      <c r="B17" s="140" t="s">
        <v>335</v>
      </c>
      <c r="C17" s="142" t="s">
        <v>359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15880</v>
      </c>
      <c r="M17" s="141">
        <f t="shared" si="7"/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15880</v>
      </c>
      <c r="X17" s="141">
        <v>1186</v>
      </c>
      <c r="Y17" s="141">
        <v>14234</v>
      </c>
      <c r="Z17" s="141">
        <v>460</v>
      </c>
      <c r="AA17" s="141">
        <v>0</v>
      </c>
      <c r="AB17" s="141">
        <v>0</v>
      </c>
      <c r="AC17" s="141">
        <v>0</v>
      </c>
      <c r="AD17" s="141">
        <v>2521</v>
      </c>
      <c r="AE17" s="141">
        <f t="shared" si="10"/>
        <v>18401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7998</v>
      </c>
      <c r="BE17" s="141">
        <v>0</v>
      </c>
      <c r="BF17" s="141">
        <v>2217</v>
      </c>
      <c r="BG17" s="141">
        <f t="shared" si="17"/>
        <v>2217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15880</v>
      </c>
      <c r="BQ17" s="141">
        <f t="shared" si="27"/>
        <v>0</v>
      </c>
      <c r="BR17" s="141">
        <f t="shared" si="28"/>
        <v>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15880</v>
      </c>
      <c r="CB17" s="141">
        <f t="shared" si="38"/>
        <v>1186</v>
      </c>
      <c r="CC17" s="141">
        <f t="shared" si="39"/>
        <v>14234</v>
      </c>
      <c r="CD17" s="141">
        <f t="shared" si="40"/>
        <v>460</v>
      </c>
      <c r="CE17" s="141">
        <f t="shared" si="41"/>
        <v>0</v>
      </c>
      <c r="CF17" s="141">
        <f t="shared" si="42"/>
        <v>7998</v>
      </c>
      <c r="CG17" s="141">
        <f t="shared" si="43"/>
        <v>0</v>
      </c>
      <c r="CH17" s="141">
        <f t="shared" si="44"/>
        <v>4738</v>
      </c>
      <c r="CI17" s="141">
        <f t="shared" si="45"/>
        <v>20618</v>
      </c>
    </row>
    <row r="18" spans="1:87" ht="12" customHeight="1">
      <c r="A18" s="142" t="s">
        <v>114</v>
      </c>
      <c r="B18" s="140" t="s">
        <v>336</v>
      </c>
      <c r="C18" s="142" t="s">
        <v>360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17673</v>
      </c>
      <c r="M18" s="141">
        <f t="shared" si="7"/>
        <v>3838</v>
      </c>
      <c r="N18" s="141">
        <v>3360</v>
      </c>
      <c r="O18" s="141">
        <v>0</v>
      </c>
      <c r="P18" s="141">
        <v>478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13835</v>
      </c>
      <c r="X18" s="141">
        <v>2721</v>
      </c>
      <c r="Y18" s="141">
        <v>10233</v>
      </c>
      <c r="Z18" s="141">
        <v>620</v>
      </c>
      <c r="AA18" s="141">
        <v>261</v>
      </c>
      <c r="AB18" s="141">
        <v>0</v>
      </c>
      <c r="AC18" s="141">
        <v>0</v>
      </c>
      <c r="AD18" s="141">
        <v>1733</v>
      </c>
      <c r="AE18" s="141">
        <f t="shared" si="10"/>
        <v>19406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7622</v>
      </c>
      <c r="BE18" s="141">
        <v>0</v>
      </c>
      <c r="BF18" s="141">
        <v>29087</v>
      </c>
      <c r="BG18" s="141">
        <f t="shared" si="17"/>
        <v>29087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17673</v>
      </c>
      <c r="BQ18" s="141">
        <f t="shared" si="27"/>
        <v>3838</v>
      </c>
      <c r="BR18" s="141">
        <f t="shared" si="28"/>
        <v>3360</v>
      </c>
      <c r="BS18" s="141">
        <f t="shared" si="29"/>
        <v>0</v>
      </c>
      <c r="BT18" s="141">
        <f t="shared" si="30"/>
        <v>478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13835</v>
      </c>
      <c r="CB18" s="141">
        <f t="shared" si="38"/>
        <v>2721</v>
      </c>
      <c r="CC18" s="141">
        <f t="shared" si="39"/>
        <v>10233</v>
      </c>
      <c r="CD18" s="141">
        <f t="shared" si="40"/>
        <v>620</v>
      </c>
      <c r="CE18" s="141">
        <f t="shared" si="41"/>
        <v>261</v>
      </c>
      <c r="CF18" s="141">
        <f t="shared" si="42"/>
        <v>7622</v>
      </c>
      <c r="CG18" s="141">
        <f t="shared" si="43"/>
        <v>0</v>
      </c>
      <c r="CH18" s="141">
        <f t="shared" si="44"/>
        <v>30820</v>
      </c>
      <c r="CI18" s="141">
        <f t="shared" si="45"/>
        <v>48493</v>
      </c>
    </row>
    <row r="19" spans="1:87" ht="12" customHeight="1">
      <c r="A19" s="142" t="s">
        <v>114</v>
      </c>
      <c r="B19" s="140" t="s">
        <v>337</v>
      </c>
      <c r="C19" s="142" t="s">
        <v>361</v>
      </c>
      <c r="D19" s="141">
        <f t="shared" si="4"/>
        <v>20062</v>
      </c>
      <c r="E19" s="141">
        <f t="shared" si="5"/>
        <v>20062</v>
      </c>
      <c r="F19" s="141">
        <v>0</v>
      </c>
      <c r="G19" s="141">
        <v>20062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410359</v>
      </c>
      <c r="M19" s="141">
        <f t="shared" si="7"/>
        <v>103078</v>
      </c>
      <c r="N19" s="141">
        <v>25710</v>
      </c>
      <c r="O19" s="141">
        <v>0</v>
      </c>
      <c r="P19" s="141">
        <v>72014</v>
      </c>
      <c r="Q19" s="141">
        <v>5354</v>
      </c>
      <c r="R19" s="141">
        <f t="shared" si="8"/>
        <v>143837</v>
      </c>
      <c r="S19" s="141">
        <v>1821</v>
      </c>
      <c r="T19" s="141">
        <v>118604</v>
      </c>
      <c r="U19" s="141">
        <v>23412</v>
      </c>
      <c r="V19" s="141">
        <v>0</v>
      </c>
      <c r="W19" s="141">
        <f t="shared" si="9"/>
        <v>163444</v>
      </c>
      <c r="X19" s="141">
        <v>85365</v>
      </c>
      <c r="Y19" s="141">
        <v>6993</v>
      </c>
      <c r="Z19" s="141">
        <v>70389</v>
      </c>
      <c r="AA19" s="141">
        <v>697</v>
      </c>
      <c r="AB19" s="141">
        <v>0</v>
      </c>
      <c r="AC19" s="141">
        <v>0</v>
      </c>
      <c r="AD19" s="141">
        <v>2120</v>
      </c>
      <c r="AE19" s="141">
        <f t="shared" si="10"/>
        <v>432541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154722</v>
      </c>
      <c r="AO19" s="141">
        <f t="shared" si="14"/>
        <v>72755</v>
      </c>
      <c r="AP19" s="141">
        <v>72755</v>
      </c>
      <c r="AQ19" s="141">
        <v>0</v>
      </c>
      <c r="AR19" s="141">
        <v>0</v>
      </c>
      <c r="AS19" s="141">
        <v>0</v>
      </c>
      <c r="AT19" s="141">
        <f t="shared" si="15"/>
        <v>39052</v>
      </c>
      <c r="AU19" s="141">
        <v>0</v>
      </c>
      <c r="AV19" s="141">
        <v>39052</v>
      </c>
      <c r="AW19" s="141">
        <v>0</v>
      </c>
      <c r="AX19" s="141">
        <v>0</v>
      </c>
      <c r="AY19" s="141">
        <f t="shared" si="16"/>
        <v>42915</v>
      </c>
      <c r="AZ19" s="141">
        <v>0</v>
      </c>
      <c r="BA19" s="141">
        <v>0</v>
      </c>
      <c r="BB19" s="141">
        <v>42915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154722</v>
      </c>
      <c r="BH19" s="141">
        <f t="shared" si="18"/>
        <v>20062</v>
      </c>
      <c r="BI19" s="141">
        <f t="shared" si="19"/>
        <v>20062</v>
      </c>
      <c r="BJ19" s="141">
        <f t="shared" si="20"/>
        <v>0</v>
      </c>
      <c r="BK19" s="141">
        <f t="shared" si="21"/>
        <v>20062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565081</v>
      </c>
      <c r="BQ19" s="141">
        <f t="shared" si="27"/>
        <v>175833</v>
      </c>
      <c r="BR19" s="141">
        <f t="shared" si="28"/>
        <v>98465</v>
      </c>
      <c r="BS19" s="141">
        <f t="shared" si="29"/>
        <v>0</v>
      </c>
      <c r="BT19" s="141">
        <f t="shared" si="30"/>
        <v>72014</v>
      </c>
      <c r="BU19" s="141">
        <f t="shared" si="31"/>
        <v>5354</v>
      </c>
      <c r="BV19" s="141">
        <f t="shared" si="32"/>
        <v>182889</v>
      </c>
      <c r="BW19" s="141">
        <f t="shared" si="33"/>
        <v>1821</v>
      </c>
      <c r="BX19" s="141">
        <f t="shared" si="34"/>
        <v>157656</v>
      </c>
      <c r="BY19" s="141">
        <f t="shared" si="35"/>
        <v>23412</v>
      </c>
      <c r="BZ19" s="141">
        <f t="shared" si="36"/>
        <v>0</v>
      </c>
      <c r="CA19" s="141">
        <f t="shared" si="37"/>
        <v>206359</v>
      </c>
      <c r="CB19" s="141">
        <f t="shared" si="38"/>
        <v>85365</v>
      </c>
      <c r="CC19" s="141">
        <f t="shared" si="39"/>
        <v>6993</v>
      </c>
      <c r="CD19" s="141">
        <f t="shared" si="40"/>
        <v>113304</v>
      </c>
      <c r="CE19" s="141">
        <f t="shared" si="41"/>
        <v>697</v>
      </c>
      <c r="CF19" s="141">
        <f t="shared" si="42"/>
        <v>0</v>
      </c>
      <c r="CG19" s="141">
        <f t="shared" si="43"/>
        <v>0</v>
      </c>
      <c r="CH19" s="141">
        <f t="shared" si="44"/>
        <v>2120</v>
      </c>
      <c r="CI19" s="141">
        <f t="shared" si="45"/>
        <v>587263</v>
      </c>
    </row>
    <row r="20" spans="1:87" ht="12" customHeight="1">
      <c r="A20" s="142" t="s">
        <v>114</v>
      </c>
      <c r="B20" s="140" t="s">
        <v>338</v>
      </c>
      <c r="C20" s="142" t="s">
        <v>362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73382</v>
      </c>
      <c r="M20" s="141">
        <f t="shared" si="7"/>
        <v>45338</v>
      </c>
      <c r="N20" s="141">
        <v>14305</v>
      </c>
      <c r="O20" s="141">
        <v>20171</v>
      </c>
      <c r="P20" s="141">
        <v>9310</v>
      </c>
      <c r="Q20" s="141">
        <v>1552</v>
      </c>
      <c r="R20" s="141">
        <f t="shared" si="8"/>
        <v>12458</v>
      </c>
      <c r="S20" s="141">
        <v>6778</v>
      </c>
      <c r="T20" s="141">
        <v>2834</v>
      </c>
      <c r="U20" s="141">
        <v>2846</v>
      </c>
      <c r="V20" s="141">
        <v>0</v>
      </c>
      <c r="W20" s="141">
        <f t="shared" si="9"/>
        <v>15586</v>
      </c>
      <c r="X20" s="141">
        <v>252</v>
      </c>
      <c r="Y20" s="141">
        <v>12129</v>
      </c>
      <c r="Z20" s="141">
        <v>640</v>
      </c>
      <c r="AA20" s="141">
        <v>2565</v>
      </c>
      <c r="AB20" s="141">
        <v>0</v>
      </c>
      <c r="AC20" s="141">
        <v>0</v>
      </c>
      <c r="AD20" s="141">
        <v>2182</v>
      </c>
      <c r="AE20" s="141">
        <f t="shared" si="10"/>
        <v>75564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4176</v>
      </c>
      <c r="AO20" s="141">
        <f t="shared" si="14"/>
        <v>4176</v>
      </c>
      <c r="AP20" s="141">
        <v>4176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13838</v>
      </c>
      <c r="BE20" s="141">
        <v>0</v>
      </c>
      <c r="BF20" s="141">
        <v>41</v>
      </c>
      <c r="BG20" s="141">
        <f t="shared" si="17"/>
        <v>4217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77558</v>
      </c>
      <c r="BQ20" s="141">
        <f t="shared" si="27"/>
        <v>49514</v>
      </c>
      <c r="BR20" s="141">
        <f t="shared" si="28"/>
        <v>18481</v>
      </c>
      <c r="BS20" s="141">
        <f t="shared" si="29"/>
        <v>20171</v>
      </c>
      <c r="BT20" s="141">
        <f t="shared" si="30"/>
        <v>9310</v>
      </c>
      <c r="BU20" s="141">
        <f t="shared" si="31"/>
        <v>1552</v>
      </c>
      <c r="BV20" s="141">
        <f t="shared" si="32"/>
        <v>12458</v>
      </c>
      <c r="BW20" s="141">
        <f t="shared" si="33"/>
        <v>6778</v>
      </c>
      <c r="BX20" s="141">
        <f t="shared" si="34"/>
        <v>2834</v>
      </c>
      <c r="BY20" s="141">
        <f t="shared" si="35"/>
        <v>2846</v>
      </c>
      <c r="BZ20" s="141">
        <f t="shared" si="36"/>
        <v>0</v>
      </c>
      <c r="CA20" s="141">
        <f t="shared" si="37"/>
        <v>15586</v>
      </c>
      <c r="CB20" s="141">
        <f t="shared" si="38"/>
        <v>252</v>
      </c>
      <c r="CC20" s="141">
        <f t="shared" si="39"/>
        <v>12129</v>
      </c>
      <c r="CD20" s="141">
        <f t="shared" si="40"/>
        <v>640</v>
      </c>
      <c r="CE20" s="141">
        <f t="shared" si="41"/>
        <v>2565</v>
      </c>
      <c r="CF20" s="141">
        <f t="shared" si="42"/>
        <v>13838</v>
      </c>
      <c r="CG20" s="141">
        <f t="shared" si="43"/>
        <v>0</v>
      </c>
      <c r="CH20" s="141">
        <f t="shared" si="44"/>
        <v>2223</v>
      </c>
      <c r="CI20" s="141">
        <f t="shared" si="45"/>
        <v>79781</v>
      </c>
    </row>
    <row r="21" spans="1:87" ht="12" customHeight="1">
      <c r="A21" s="142" t="s">
        <v>114</v>
      </c>
      <c r="B21" s="140" t="s">
        <v>339</v>
      </c>
      <c r="C21" s="142" t="s">
        <v>363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167633</v>
      </c>
      <c r="M21" s="141">
        <f t="shared" si="7"/>
        <v>91367</v>
      </c>
      <c r="N21" s="141">
        <v>8255</v>
      </c>
      <c r="O21" s="141">
        <v>66490</v>
      </c>
      <c r="P21" s="141">
        <v>16622</v>
      </c>
      <c r="Q21" s="141">
        <v>0</v>
      </c>
      <c r="R21" s="141">
        <f t="shared" si="8"/>
        <v>54598</v>
      </c>
      <c r="S21" s="141">
        <v>10700</v>
      </c>
      <c r="T21" s="141">
        <v>43868</v>
      </c>
      <c r="U21" s="141">
        <v>30</v>
      </c>
      <c r="V21" s="141">
        <v>6262</v>
      </c>
      <c r="W21" s="141">
        <f t="shared" si="9"/>
        <v>15406</v>
      </c>
      <c r="X21" s="141">
        <v>140</v>
      </c>
      <c r="Y21" s="141">
        <v>6995</v>
      </c>
      <c r="Z21" s="141">
        <v>8271</v>
      </c>
      <c r="AA21" s="141">
        <v>0</v>
      </c>
      <c r="AB21" s="141">
        <v>0</v>
      </c>
      <c r="AC21" s="141">
        <v>0</v>
      </c>
      <c r="AD21" s="141">
        <v>8164</v>
      </c>
      <c r="AE21" s="141">
        <f t="shared" si="10"/>
        <v>175797</v>
      </c>
      <c r="AF21" s="141">
        <f t="shared" si="11"/>
        <v>3119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3119</v>
      </c>
      <c r="AM21" s="141">
        <v>0</v>
      </c>
      <c r="AN21" s="141">
        <f t="shared" si="13"/>
        <v>47051</v>
      </c>
      <c r="AO21" s="141">
        <f t="shared" si="14"/>
        <v>10038</v>
      </c>
      <c r="AP21" s="141">
        <v>7000</v>
      </c>
      <c r="AQ21" s="141">
        <v>0</v>
      </c>
      <c r="AR21" s="141">
        <v>3038</v>
      </c>
      <c r="AS21" s="141">
        <v>0</v>
      </c>
      <c r="AT21" s="141">
        <f t="shared" si="15"/>
        <v>34338</v>
      </c>
      <c r="AU21" s="141">
        <v>0</v>
      </c>
      <c r="AV21" s="141">
        <v>34338</v>
      </c>
      <c r="AW21" s="141">
        <v>0</v>
      </c>
      <c r="AX21" s="141">
        <v>0</v>
      </c>
      <c r="AY21" s="141">
        <f t="shared" si="16"/>
        <v>2675</v>
      </c>
      <c r="AZ21" s="141">
        <v>0</v>
      </c>
      <c r="BA21" s="141">
        <v>0</v>
      </c>
      <c r="BB21" s="141">
        <v>2675</v>
      </c>
      <c r="BC21" s="141">
        <v>0</v>
      </c>
      <c r="BD21" s="141">
        <v>0</v>
      </c>
      <c r="BE21" s="141">
        <v>0</v>
      </c>
      <c r="BF21" s="141">
        <v>1207</v>
      </c>
      <c r="BG21" s="141">
        <f t="shared" si="17"/>
        <v>51377</v>
      </c>
      <c r="BH21" s="141">
        <f t="shared" si="18"/>
        <v>3119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3119</v>
      </c>
      <c r="BO21" s="141">
        <f t="shared" si="25"/>
        <v>0</v>
      </c>
      <c r="BP21" s="141">
        <f t="shared" si="26"/>
        <v>214684</v>
      </c>
      <c r="BQ21" s="141">
        <f t="shared" si="27"/>
        <v>101405</v>
      </c>
      <c r="BR21" s="141">
        <f t="shared" si="28"/>
        <v>15255</v>
      </c>
      <c r="BS21" s="141">
        <f t="shared" si="29"/>
        <v>66490</v>
      </c>
      <c r="BT21" s="141">
        <f t="shared" si="30"/>
        <v>19660</v>
      </c>
      <c r="BU21" s="141">
        <f t="shared" si="31"/>
        <v>0</v>
      </c>
      <c r="BV21" s="141">
        <f t="shared" si="32"/>
        <v>88936</v>
      </c>
      <c r="BW21" s="141">
        <f t="shared" si="33"/>
        <v>10700</v>
      </c>
      <c r="BX21" s="141">
        <f t="shared" si="34"/>
        <v>78206</v>
      </c>
      <c r="BY21" s="141">
        <f t="shared" si="35"/>
        <v>30</v>
      </c>
      <c r="BZ21" s="141">
        <f t="shared" si="36"/>
        <v>6262</v>
      </c>
      <c r="CA21" s="141">
        <f t="shared" si="37"/>
        <v>18081</v>
      </c>
      <c r="CB21" s="141">
        <f t="shared" si="38"/>
        <v>140</v>
      </c>
      <c r="CC21" s="141">
        <f t="shared" si="39"/>
        <v>6995</v>
      </c>
      <c r="CD21" s="141">
        <f t="shared" si="40"/>
        <v>10946</v>
      </c>
      <c r="CE21" s="141">
        <f t="shared" si="41"/>
        <v>0</v>
      </c>
      <c r="CF21" s="141">
        <f t="shared" si="42"/>
        <v>0</v>
      </c>
      <c r="CG21" s="141">
        <f t="shared" si="43"/>
        <v>0</v>
      </c>
      <c r="CH21" s="141">
        <f t="shared" si="44"/>
        <v>9371</v>
      </c>
      <c r="CI21" s="141">
        <f t="shared" si="45"/>
        <v>227174</v>
      </c>
    </row>
    <row r="22" spans="1:87" ht="12" customHeight="1">
      <c r="A22" s="142" t="s">
        <v>114</v>
      </c>
      <c r="B22" s="140" t="s">
        <v>340</v>
      </c>
      <c r="C22" s="142" t="s">
        <v>364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31444</v>
      </c>
      <c r="M22" s="141">
        <f t="shared" si="7"/>
        <v>25889</v>
      </c>
      <c r="N22" s="141">
        <v>0</v>
      </c>
      <c r="O22" s="141">
        <v>25889</v>
      </c>
      <c r="P22" s="141">
        <v>0</v>
      </c>
      <c r="Q22" s="141">
        <v>0</v>
      </c>
      <c r="R22" s="141">
        <f t="shared" si="8"/>
        <v>5315</v>
      </c>
      <c r="S22" s="141">
        <v>5315</v>
      </c>
      <c r="T22" s="141">
        <v>0</v>
      </c>
      <c r="U22" s="141">
        <v>0</v>
      </c>
      <c r="V22" s="141">
        <v>0</v>
      </c>
      <c r="W22" s="141">
        <f t="shared" si="9"/>
        <v>240</v>
      </c>
      <c r="X22" s="141">
        <v>240</v>
      </c>
      <c r="Y22" s="141">
        <v>0</v>
      </c>
      <c r="Z22" s="141">
        <v>0</v>
      </c>
      <c r="AA22" s="141">
        <v>0</v>
      </c>
      <c r="AB22" s="141">
        <v>44174</v>
      </c>
      <c r="AC22" s="141">
        <v>0</v>
      </c>
      <c r="AD22" s="141">
        <v>0</v>
      </c>
      <c r="AE22" s="141">
        <f t="shared" si="10"/>
        <v>31444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27196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31444</v>
      </c>
      <c r="BQ22" s="141">
        <f t="shared" si="27"/>
        <v>25889</v>
      </c>
      <c r="BR22" s="141">
        <f t="shared" si="28"/>
        <v>0</v>
      </c>
      <c r="BS22" s="141">
        <f t="shared" si="29"/>
        <v>25889</v>
      </c>
      <c r="BT22" s="141">
        <f t="shared" si="30"/>
        <v>0</v>
      </c>
      <c r="BU22" s="141">
        <f t="shared" si="31"/>
        <v>0</v>
      </c>
      <c r="BV22" s="141">
        <f t="shared" si="32"/>
        <v>5315</v>
      </c>
      <c r="BW22" s="141">
        <f t="shared" si="33"/>
        <v>5315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240</v>
      </c>
      <c r="CB22" s="141">
        <f t="shared" si="38"/>
        <v>240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71370</v>
      </c>
      <c r="CG22" s="141">
        <f t="shared" si="43"/>
        <v>0</v>
      </c>
      <c r="CH22" s="141">
        <f t="shared" si="44"/>
        <v>0</v>
      </c>
      <c r="CI22" s="141">
        <f t="shared" si="45"/>
        <v>31444</v>
      </c>
    </row>
    <row r="23" spans="1:87" ht="12" customHeight="1">
      <c r="A23" s="142" t="s">
        <v>114</v>
      </c>
      <c r="B23" s="140" t="s">
        <v>341</v>
      </c>
      <c r="C23" s="142" t="s">
        <v>365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25441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6513</v>
      </c>
      <c r="S23" s="141">
        <v>6513</v>
      </c>
      <c r="T23" s="141">
        <v>0</v>
      </c>
      <c r="U23" s="141">
        <v>0</v>
      </c>
      <c r="V23" s="141">
        <v>0</v>
      </c>
      <c r="W23" s="141">
        <f t="shared" si="9"/>
        <v>18928</v>
      </c>
      <c r="X23" s="141">
        <v>18928</v>
      </c>
      <c r="Y23" s="141">
        <v>0</v>
      </c>
      <c r="Z23" s="141">
        <v>0</v>
      </c>
      <c r="AA23" s="141">
        <v>0</v>
      </c>
      <c r="AB23" s="141">
        <v>73413</v>
      </c>
      <c r="AC23" s="141">
        <v>0</v>
      </c>
      <c r="AD23" s="141">
        <v>76</v>
      </c>
      <c r="AE23" s="141">
        <f t="shared" si="10"/>
        <v>25517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45159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25441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6513</v>
      </c>
      <c r="BW23" s="141">
        <f t="shared" si="33"/>
        <v>6513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18928</v>
      </c>
      <c r="CB23" s="141">
        <f t="shared" si="38"/>
        <v>18928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118572</v>
      </c>
      <c r="CG23" s="141">
        <f t="shared" si="43"/>
        <v>0</v>
      </c>
      <c r="CH23" s="141">
        <f t="shared" si="44"/>
        <v>76</v>
      </c>
      <c r="CI23" s="141">
        <f t="shared" si="45"/>
        <v>25517</v>
      </c>
    </row>
    <row r="24" spans="1:87" ht="12" customHeight="1">
      <c r="A24" s="142" t="s">
        <v>114</v>
      </c>
      <c r="B24" s="140" t="s">
        <v>342</v>
      </c>
      <c r="C24" s="142" t="s">
        <v>366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48970</v>
      </c>
      <c r="M24" s="141">
        <f t="shared" si="7"/>
        <v>5508</v>
      </c>
      <c r="N24" s="141">
        <v>5508</v>
      </c>
      <c r="O24" s="141">
        <v>0</v>
      </c>
      <c r="P24" s="141">
        <v>0</v>
      </c>
      <c r="Q24" s="141">
        <v>0</v>
      </c>
      <c r="R24" s="141">
        <f t="shared" si="8"/>
        <v>14182</v>
      </c>
      <c r="S24" s="141">
        <v>14182</v>
      </c>
      <c r="T24" s="141">
        <v>0</v>
      </c>
      <c r="U24" s="141">
        <v>0</v>
      </c>
      <c r="V24" s="141">
        <v>0</v>
      </c>
      <c r="W24" s="141">
        <f t="shared" si="9"/>
        <v>29280</v>
      </c>
      <c r="X24" s="141">
        <v>29280</v>
      </c>
      <c r="Y24" s="141">
        <v>0</v>
      </c>
      <c r="Z24" s="141">
        <v>0</v>
      </c>
      <c r="AA24" s="141">
        <v>0</v>
      </c>
      <c r="AB24" s="141">
        <v>101623</v>
      </c>
      <c r="AC24" s="141">
        <v>0</v>
      </c>
      <c r="AD24" s="141">
        <v>0</v>
      </c>
      <c r="AE24" s="141">
        <f t="shared" si="10"/>
        <v>48970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6177</v>
      </c>
      <c r="AO24" s="141">
        <f t="shared" si="14"/>
        <v>6177</v>
      </c>
      <c r="AP24" s="141">
        <v>6177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61958</v>
      </c>
      <c r="BE24" s="141">
        <v>0</v>
      </c>
      <c r="BF24" s="141">
        <v>300</v>
      </c>
      <c r="BG24" s="141">
        <f t="shared" si="17"/>
        <v>6477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55147</v>
      </c>
      <c r="BQ24" s="141">
        <f t="shared" si="27"/>
        <v>11685</v>
      </c>
      <c r="BR24" s="141">
        <f t="shared" si="28"/>
        <v>11685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14182</v>
      </c>
      <c r="BW24" s="141">
        <f t="shared" si="33"/>
        <v>14182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29280</v>
      </c>
      <c r="CB24" s="141">
        <f t="shared" si="38"/>
        <v>29280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163581</v>
      </c>
      <c r="CG24" s="141">
        <f t="shared" si="43"/>
        <v>0</v>
      </c>
      <c r="CH24" s="141">
        <f t="shared" si="44"/>
        <v>300</v>
      </c>
      <c r="CI24" s="141">
        <f t="shared" si="45"/>
        <v>55447</v>
      </c>
    </row>
    <row r="25" spans="1:87" ht="12" customHeight="1">
      <c r="A25" s="142" t="s">
        <v>114</v>
      </c>
      <c r="B25" s="140" t="s">
        <v>343</v>
      </c>
      <c r="C25" s="142" t="s">
        <v>367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348902</v>
      </c>
      <c r="M25" s="141">
        <f t="shared" si="7"/>
        <v>36720</v>
      </c>
      <c r="N25" s="141">
        <v>9568</v>
      </c>
      <c r="O25" s="141">
        <v>0</v>
      </c>
      <c r="P25" s="141">
        <v>27152</v>
      </c>
      <c r="Q25" s="141">
        <v>0</v>
      </c>
      <c r="R25" s="141">
        <f t="shared" si="8"/>
        <v>155389</v>
      </c>
      <c r="S25" s="141">
        <v>0</v>
      </c>
      <c r="T25" s="141">
        <v>142146</v>
      </c>
      <c r="U25" s="141">
        <v>13243</v>
      </c>
      <c r="V25" s="141">
        <v>0</v>
      </c>
      <c r="W25" s="141">
        <f t="shared" si="9"/>
        <v>153905</v>
      </c>
      <c r="X25" s="141">
        <v>16596</v>
      </c>
      <c r="Y25" s="141">
        <v>134693</v>
      </c>
      <c r="Z25" s="141">
        <v>0</v>
      </c>
      <c r="AA25" s="141">
        <v>2616</v>
      </c>
      <c r="AB25" s="141">
        <v>0</v>
      </c>
      <c r="AC25" s="141">
        <v>2888</v>
      </c>
      <c r="AD25" s="141">
        <v>434</v>
      </c>
      <c r="AE25" s="141">
        <f t="shared" si="10"/>
        <v>349336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57486</v>
      </c>
      <c r="AO25" s="141">
        <f t="shared" si="14"/>
        <v>19872</v>
      </c>
      <c r="AP25" s="141">
        <v>8674</v>
      </c>
      <c r="AQ25" s="141">
        <v>0</v>
      </c>
      <c r="AR25" s="141">
        <v>11198</v>
      </c>
      <c r="AS25" s="141">
        <v>0</v>
      </c>
      <c r="AT25" s="141">
        <f t="shared" si="15"/>
        <v>36039</v>
      </c>
      <c r="AU25" s="141">
        <v>0</v>
      </c>
      <c r="AV25" s="141">
        <v>36039</v>
      </c>
      <c r="AW25" s="141">
        <v>0</v>
      </c>
      <c r="AX25" s="141">
        <v>0</v>
      </c>
      <c r="AY25" s="141">
        <f t="shared" si="16"/>
        <v>1060</v>
      </c>
      <c r="AZ25" s="141">
        <v>0</v>
      </c>
      <c r="BA25" s="141">
        <v>0</v>
      </c>
      <c r="BB25" s="141">
        <v>0</v>
      </c>
      <c r="BC25" s="141">
        <v>1060</v>
      </c>
      <c r="BD25" s="141">
        <v>0</v>
      </c>
      <c r="BE25" s="141">
        <v>515</v>
      </c>
      <c r="BF25" s="141">
        <v>0</v>
      </c>
      <c r="BG25" s="141">
        <f t="shared" si="17"/>
        <v>57486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406388</v>
      </c>
      <c r="BQ25" s="141">
        <f t="shared" si="27"/>
        <v>56592</v>
      </c>
      <c r="BR25" s="141">
        <f t="shared" si="28"/>
        <v>18242</v>
      </c>
      <c r="BS25" s="141">
        <f t="shared" si="29"/>
        <v>0</v>
      </c>
      <c r="BT25" s="141">
        <f t="shared" si="30"/>
        <v>38350</v>
      </c>
      <c r="BU25" s="141">
        <f t="shared" si="31"/>
        <v>0</v>
      </c>
      <c r="BV25" s="141">
        <f t="shared" si="32"/>
        <v>191428</v>
      </c>
      <c r="BW25" s="141">
        <f t="shared" si="33"/>
        <v>0</v>
      </c>
      <c r="BX25" s="141">
        <f t="shared" si="34"/>
        <v>178185</v>
      </c>
      <c r="BY25" s="141">
        <f t="shared" si="35"/>
        <v>13243</v>
      </c>
      <c r="BZ25" s="141">
        <f t="shared" si="36"/>
        <v>0</v>
      </c>
      <c r="CA25" s="141">
        <f t="shared" si="37"/>
        <v>154965</v>
      </c>
      <c r="CB25" s="141">
        <f t="shared" si="38"/>
        <v>16596</v>
      </c>
      <c r="CC25" s="141">
        <f t="shared" si="39"/>
        <v>134693</v>
      </c>
      <c r="CD25" s="141">
        <f t="shared" si="40"/>
        <v>0</v>
      </c>
      <c r="CE25" s="141">
        <f t="shared" si="41"/>
        <v>3676</v>
      </c>
      <c r="CF25" s="141">
        <f t="shared" si="42"/>
        <v>0</v>
      </c>
      <c r="CG25" s="141">
        <f t="shared" si="43"/>
        <v>3403</v>
      </c>
      <c r="CH25" s="141">
        <f t="shared" si="44"/>
        <v>434</v>
      </c>
      <c r="CI25" s="141">
        <f t="shared" si="45"/>
        <v>406822</v>
      </c>
    </row>
    <row r="26" spans="1:87" ht="12" customHeight="1">
      <c r="A26" s="142" t="s">
        <v>114</v>
      </c>
      <c r="B26" s="140" t="s">
        <v>344</v>
      </c>
      <c r="C26" s="142" t="s">
        <v>368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410229</v>
      </c>
      <c r="M26" s="141">
        <f t="shared" si="7"/>
        <v>137269</v>
      </c>
      <c r="N26" s="141">
        <v>22685</v>
      </c>
      <c r="O26" s="141">
        <v>40304</v>
      </c>
      <c r="P26" s="141">
        <v>74280</v>
      </c>
      <c r="Q26" s="141">
        <v>0</v>
      </c>
      <c r="R26" s="141">
        <f t="shared" si="8"/>
        <v>156423</v>
      </c>
      <c r="S26" s="141">
        <v>9905</v>
      </c>
      <c r="T26" s="141">
        <v>141690</v>
      </c>
      <c r="U26" s="141">
        <v>4828</v>
      </c>
      <c r="V26" s="141">
        <v>9438</v>
      </c>
      <c r="W26" s="141">
        <f t="shared" si="9"/>
        <v>103739</v>
      </c>
      <c r="X26" s="141">
        <v>0</v>
      </c>
      <c r="Y26" s="141">
        <v>80361</v>
      </c>
      <c r="Z26" s="141">
        <v>20926</v>
      </c>
      <c r="AA26" s="141">
        <v>2452</v>
      </c>
      <c r="AB26" s="141">
        <v>0</v>
      </c>
      <c r="AC26" s="141">
        <v>3360</v>
      </c>
      <c r="AD26" s="141">
        <v>4911</v>
      </c>
      <c r="AE26" s="141">
        <f t="shared" si="10"/>
        <v>415140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89525</v>
      </c>
      <c r="AO26" s="141">
        <f t="shared" si="14"/>
        <v>31721</v>
      </c>
      <c r="AP26" s="141">
        <v>18715</v>
      </c>
      <c r="AQ26" s="141">
        <v>0</v>
      </c>
      <c r="AR26" s="141">
        <v>13006</v>
      </c>
      <c r="AS26" s="141">
        <v>0</v>
      </c>
      <c r="AT26" s="141">
        <f t="shared" si="15"/>
        <v>54664</v>
      </c>
      <c r="AU26" s="141">
        <v>0</v>
      </c>
      <c r="AV26" s="141">
        <v>54664</v>
      </c>
      <c r="AW26" s="141">
        <v>0</v>
      </c>
      <c r="AX26" s="141">
        <v>0</v>
      </c>
      <c r="AY26" s="141">
        <f t="shared" si="16"/>
        <v>3140</v>
      </c>
      <c r="AZ26" s="141">
        <v>0</v>
      </c>
      <c r="BA26" s="141">
        <v>0</v>
      </c>
      <c r="BB26" s="141">
        <v>0</v>
      </c>
      <c r="BC26" s="141">
        <v>3140</v>
      </c>
      <c r="BD26" s="141">
        <v>0</v>
      </c>
      <c r="BE26" s="141">
        <v>0</v>
      </c>
      <c r="BF26" s="141">
        <v>0</v>
      </c>
      <c r="BG26" s="141">
        <f t="shared" si="17"/>
        <v>89525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499754</v>
      </c>
      <c r="BQ26" s="141">
        <f t="shared" si="27"/>
        <v>168990</v>
      </c>
      <c r="BR26" s="141">
        <f t="shared" si="28"/>
        <v>41400</v>
      </c>
      <c r="BS26" s="141">
        <f t="shared" si="29"/>
        <v>40304</v>
      </c>
      <c r="BT26" s="141">
        <f t="shared" si="30"/>
        <v>87286</v>
      </c>
      <c r="BU26" s="141">
        <f t="shared" si="31"/>
        <v>0</v>
      </c>
      <c r="BV26" s="141">
        <f t="shared" si="32"/>
        <v>211087</v>
      </c>
      <c r="BW26" s="141">
        <f t="shared" si="33"/>
        <v>9905</v>
      </c>
      <c r="BX26" s="141">
        <f t="shared" si="34"/>
        <v>196354</v>
      </c>
      <c r="BY26" s="141">
        <f t="shared" si="35"/>
        <v>4828</v>
      </c>
      <c r="BZ26" s="141">
        <f t="shared" si="36"/>
        <v>9438</v>
      </c>
      <c r="CA26" s="141">
        <f t="shared" si="37"/>
        <v>106879</v>
      </c>
      <c r="CB26" s="141">
        <f t="shared" si="38"/>
        <v>0</v>
      </c>
      <c r="CC26" s="141">
        <f t="shared" si="39"/>
        <v>80361</v>
      </c>
      <c r="CD26" s="141">
        <f t="shared" si="40"/>
        <v>20926</v>
      </c>
      <c r="CE26" s="141">
        <f t="shared" si="41"/>
        <v>5592</v>
      </c>
      <c r="CF26" s="141">
        <f t="shared" si="42"/>
        <v>0</v>
      </c>
      <c r="CG26" s="141">
        <f t="shared" si="43"/>
        <v>3360</v>
      </c>
      <c r="CH26" s="141">
        <f t="shared" si="44"/>
        <v>4911</v>
      </c>
      <c r="CI26" s="141">
        <f t="shared" si="45"/>
        <v>504665</v>
      </c>
    </row>
    <row r="27" spans="1:87" ht="12" customHeight="1">
      <c r="A27" s="142" t="s">
        <v>114</v>
      </c>
      <c r="B27" s="140" t="s">
        <v>345</v>
      </c>
      <c r="C27" s="142" t="s">
        <v>369</v>
      </c>
      <c r="D27" s="141">
        <f t="shared" si="4"/>
        <v>23478</v>
      </c>
      <c r="E27" s="141">
        <f t="shared" si="5"/>
        <v>23478</v>
      </c>
      <c r="F27" s="141">
        <v>0</v>
      </c>
      <c r="G27" s="141">
        <v>23478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804890</v>
      </c>
      <c r="M27" s="141">
        <f t="shared" si="7"/>
        <v>202871</v>
      </c>
      <c r="N27" s="141">
        <v>28234</v>
      </c>
      <c r="O27" s="141">
        <v>113065</v>
      </c>
      <c r="P27" s="141">
        <v>61572</v>
      </c>
      <c r="Q27" s="141">
        <v>0</v>
      </c>
      <c r="R27" s="141">
        <f t="shared" si="8"/>
        <v>434588</v>
      </c>
      <c r="S27" s="141">
        <v>10721</v>
      </c>
      <c r="T27" s="141">
        <v>423867</v>
      </c>
      <c r="U27" s="141">
        <v>0</v>
      </c>
      <c r="V27" s="141">
        <v>2863</v>
      </c>
      <c r="W27" s="141">
        <f t="shared" si="9"/>
        <v>164568</v>
      </c>
      <c r="X27" s="141">
        <v>15181</v>
      </c>
      <c r="Y27" s="141">
        <v>44341</v>
      </c>
      <c r="Z27" s="141">
        <v>105046</v>
      </c>
      <c r="AA27" s="141">
        <v>0</v>
      </c>
      <c r="AB27" s="141">
        <v>0</v>
      </c>
      <c r="AC27" s="141">
        <v>0</v>
      </c>
      <c r="AD27" s="141">
        <v>4861</v>
      </c>
      <c r="AE27" s="141">
        <f t="shared" si="10"/>
        <v>833229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152840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152840</v>
      </c>
      <c r="AZ27" s="141">
        <v>57960</v>
      </c>
      <c r="BA27" s="141">
        <v>92746</v>
      </c>
      <c r="BB27" s="141">
        <v>1580</v>
      </c>
      <c r="BC27" s="141">
        <v>554</v>
      </c>
      <c r="BD27" s="141">
        <v>0</v>
      </c>
      <c r="BE27" s="141">
        <v>0</v>
      </c>
      <c r="BF27" s="141">
        <v>26</v>
      </c>
      <c r="BG27" s="141">
        <f t="shared" si="17"/>
        <v>152866</v>
      </c>
      <c r="BH27" s="141">
        <f t="shared" si="18"/>
        <v>23478</v>
      </c>
      <c r="BI27" s="141">
        <f t="shared" si="19"/>
        <v>23478</v>
      </c>
      <c r="BJ27" s="141">
        <f t="shared" si="20"/>
        <v>0</v>
      </c>
      <c r="BK27" s="141">
        <f t="shared" si="21"/>
        <v>23478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957730</v>
      </c>
      <c r="BQ27" s="141">
        <f t="shared" si="27"/>
        <v>202871</v>
      </c>
      <c r="BR27" s="141">
        <f t="shared" si="28"/>
        <v>28234</v>
      </c>
      <c r="BS27" s="141">
        <f t="shared" si="29"/>
        <v>113065</v>
      </c>
      <c r="BT27" s="141">
        <f t="shared" si="30"/>
        <v>61572</v>
      </c>
      <c r="BU27" s="141">
        <f t="shared" si="31"/>
        <v>0</v>
      </c>
      <c r="BV27" s="141">
        <f t="shared" si="32"/>
        <v>434588</v>
      </c>
      <c r="BW27" s="141">
        <f t="shared" si="33"/>
        <v>10721</v>
      </c>
      <c r="BX27" s="141">
        <f t="shared" si="34"/>
        <v>423867</v>
      </c>
      <c r="BY27" s="141">
        <f t="shared" si="35"/>
        <v>0</v>
      </c>
      <c r="BZ27" s="141">
        <f t="shared" si="36"/>
        <v>2863</v>
      </c>
      <c r="CA27" s="141">
        <f t="shared" si="37"/>
        <v>317408</v>
      </c>
      <c r="CB27" s="141">
        <f t="shared" si="38"/>
        <v>73141</v>
      </c>
      <c r="CC27" s="141">
        <f t="shared" si="39"/>
        <v>137087</v>
      </c>
      <c r="CD27" s="141">
        <f t="shared" si="40"/>
        <v>106626</v>
      </c>
      <c r="CE27" s="141">
        <f t="shared" si="41"/>
        <v>554</v>
      </c>
      <c r="CF27" s="141">
        <f t="shared" si="42"/>
        <v>0</v>
      </c>
      <c r="CG27" s="141">
        <f t="shared" si="43"/>
        <v>0</v>
      </c>
      <c r="CH27" s="141">
        <f t="shared" si="44"/>
        <v>4887</v>
      </c>
      <c r="CI27" s="141">
        <f t="shared" si="45"/>
        <v>986095</v>
      </c>
    </row>
    <row r="28" spans="1:87" ht="12" customHeight="1">
      <c r="A28" s="142" t="s">
        <v>114</v>
      </c>
      <c r="B28" s="140" t="s">
        <v>346</v>
      </c>
      <c r="C28" s="142" t="s">
        <v>370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52918</v>
      </c>
      <c r="M28" s="141">
        <f t="shared" si="7"/>
        <v>3735</v>
      </c>
      <c r="N28" s="141">
        <v>0</v>
      </c>
      <c r="O28" s="141">
        <v>3735</v>
      </c>
      <c r="P28" s="141">
        <v>0</v>
      </c>
      <c r="Q28" s="141">
        <v>0</v>
      </c>
      <c r="R28" s="141">
        <f t="shared" si="8"/>
        <v>2777</v>
      </c>
      <c r="S28" s="141">
        <v>1916</v>
      </c>
      <c r="T28" s="141">
        <v>235</v>
      </c>
      <c r="U28" s="141">
        <v>626</v>
      </c>
      <c r="V28" s="141">
        <v>0</v>
      </c>
      <c r="W28" s="141">
        <f t="shared" si="9"/>
        <v>46406</v>
      </c>
      <c r="X28" s="141">
        <v>43855</v>
      </c>
      <c r="Y28" s="141">
        <v>2551</v>
      </c>
      <c r="Z28" s="141">
        <v>0</v>
      </c>
      <c r="AA28" s="141">
        <v>0</v>
      </c>
      <c r="AB28" s="141">
        <v>246168</v>
      </c>
      <c r="AC28" s="141">
        <v>0</v>
      </c>
      <c r="AD28" s="141">
        <v>1373</v>
      </c>
      <c r="AE28" s="141">
        <f t="shared" si="10"/>
        <v>54291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75226</v>
      </c>
      <c r="AO28" s="141">
        <f t="shared" si="14"/>
        <v>26015</v>
      </c>
      <c r="AP28" s="141">
        <v>9078</v>
      </c>
      <c r="AQ28" s="141">
        <v>0</v>
      </c>
      <c r="AR28" s="141">
        <v>16937</v>
      </c>
      <c r="AS28" s="141">
        <v>0</v>
      </c>
      <c r="AT28" s="141">
        <f t="shared" si="15"/>
        <v>37362</v>
      </c>
      <c r="AU28" s="141">
        <v>0</v>
      </c>
      <c r="AV28" s="141">
        <v>37362</v>
      </c>
      <c r="AW28" s="141">
        <v>0</v>
      </c>
      <c r="AX28" s="141">
        <v>0</v>
      </c>
      <c r="AY28" s="141">
        <f t="shared" si="16"/>
        <v>11849</v>
      </c>
      <c r="AZ28" s="141">
        <v>0</v>
      </c>
      <c r="BA28" s="141">
        <v>11191</v>
      </c>
      <c r="BB28" s="141">
        <v>658</v>
      </c>
      <c r="BC28" s="141">
        <v>0</v>
      </c>
      <c r="BD28" s="141">
        <v>0</v>
      </c>
      <c r="BE28" s="141">
        <v>0</v>
      </c>
      <c r="BF28" s="141">
        <v>699</v>
      </c>
      <c r="BG28" s="141">
        <f t="shared" si="17"/>
        <v>75925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128144</v>
      </c>
      <c r="BQ28" s="141">
        <f t="shared" si="27"/>
        <v>29750</v>
      </c>
      <c r="BR28" s="141">
        <f t="shared" si="28"/>
        <v>9078</v>
      </c>
      <c r="BS28" s="141">
        <f t="shared" si="29"/>
        <v>3735</v>
      </c>
      <c r="BT28" s="141">
        <f t="shared" si="30"/>
        <v>16937</v>
      </c>
      <c r="BU28" s="141">
        <f t="shared" si="31"/>
        <v>0</v>
      </c>
      <c r="BV28" s="141">
        <f t="shared" si="32"/>
        <v>40139</v>
      </c>
      <c r="BW28" s="141">
        <f t="shared" si="33"/>
        <v>1916</v>
      </c>
      <c r="BX28" s="141">
        <f t="shared" si="34"/>
        <v>37597</v>
      </c>
      <c r="BY28" s="141">
        <f t="shared" si="35"/>
        <v>626</v>
      </c>
      <c r="BZ28" s="141">
        <f t="shared" si="36"/>
        <v>0</v>
      </c>
      <c r="CA28" s="141">
        <f t="shared" si="37"/>
        <v>58255</v>
      </c>
      <c r="CB28" s="141">
        <f t="shared" si="38"/>
        <v>43855</v>
      </c>
      <c r="CC28" s="141">
        <f t="shared" si="39"/>
        <v>13742</v>
      </c>
      <c r="CD28" s="141">
        <f t="shared" si="40"/>
        <v>658</v>
      </c>
      <c r="CE28" s="141">
        <f t="shared" si="41"/>
        <v>0</v>
      </c>
      <c r="CF28" s="141">
        <f t="shared" si="42"/>
        <v>246168</v>
      </c>
      <c r="CG28" s="141">
        <f t="shared" si="43"/>
        <v>0</v>
      </c>
      <c r="CH28" s="141">
        <f t="shared" si="44"/>
        <v>2072</v>
      </c>
      <c r="CI28" s="141">
        <f t="shared" si="45"/>
        <v>130216</v>
      </c>
    </row>
    <row r="29" spans="1:87" ht="12" customHeight="1">
      <c r="A29" s="142" t="s">
        <v>114</v>
      </c>
      <c r="B29" s="140" t="s">
        <v>347</v>
      </c>
      <c r="C29" s="142" t="s">
        <v>371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41839</v>
      </c>
      <c r="M29" s="141">
        <f t="shared" si="7"/>
        <v>31244</v>
      </c>
      <c r="N29" s="141">
        <v>13981</v>
      </c>
      <c r="O29" s="141">
        <v>17263</v>
      </c>
      <c r="P29" s="141">
        <v>0</v>
      </c>
      <c r="Q29" s="141">
        <v>0</v>
      </c>
      <c r="R29" s="141">
        <f t="shared" si="8"/>
        <v>1762</v>
      </c>
      <c r="S29" s="141">
        <v>1762</v>
      </c>
      <c r="T29" s="141">
        <v>0</v>
      </c>
      <c r="U29" s="141">
        <v>0</v>
      </c>
      <c r="V29" s="141">
        <v>2360</v>
      </c>
      <c r="W29" s="141">
        <f t="shared" si="9"/>
        <v>6473</v>
      </c>
      <c r="X29" s="141">
        <v>2936</v>
      </c>
      <c r="Y29" s="141">
        <v>2104</v>
      </c>
      <c r="Z29" s="141">
        <v>862</v>
      </c>
      <c r="AA29" s="141">
        <v>571</v>
      </c>
      <c r="AB29" s="141">
        <v>150097</v>
      </c>
      <c r="AC29" s="141">
        <v>0</v>
      </c>
      <c r="AD29" s="141">
        <v>48928</v>
      </c>
      <c r="AE29" s="141">
        <f t="shared" si="10"/>
        <v>90767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25765</v>
      </c>
      <c r="AO29" s="141">
        <f t="shared" si="14"/>
        <v>6217</v>
      </c>
      <c r="AP29" s="141">
        <v>6217</v>
      </c>
      <c r="AQ29" s="141">
        <v>0</v>
      </c>
      <c r="AR29" s="141">
        <v>0</v>
      </c>
      <c r="AS29" s="141">
        <v>0</v>
      </c>
      <c r="AT29" s="141">
        <f t="shared" si="15"/>
        <v>19548</v>
      </c>
      <c r="AU29" s="141">
        <v>19548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32938</v>
      </c>
      <c r="BE29" s="141">
        <v>0</v>
      </c>
      <c r="BF29" s="141">
        <v>72000</v>
      </c>
      <c r="BG29" s="141">
        <f t="shared" si="17"/>
        <v>97765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67604</v>
      </c>
      <c r="BQ29" s="141">
        <f t="shared" si="27"/>
        <v>37461</v>
      </c>
      <c r="BR29" s="141">
        <f t="shared" si="28"/>
        <v>20198</v>
      </c>
      <c r="BS29" s="141">
        <f t="shared" si="29"/>
        <v>17263</v>
      </c>
      <c r="BT29" s="141">
        <f t="shared" si="30"/>
        <v>0</v>
      </c>
      <c r="BU29" s="141">
        <f t="shared" si="31"/>
        <v>0</v>
      </c>
      <c r="BV29" s="141">
        <f t="shared" si="32"/>
        <v>21310</v>
      </c>
      <c r="BW29" s="141">
        <f t="shared" si="33"/>
        <v>21310</v>
      </c>
      <c r="BX29" s="141">
        <f t="shared" si="34"/>
        <v>0</v>
      </c>
      <c r="BY29" s="141">
        <f t="shared" si="35"/>
        <v>0</v>
      </c>
      <c r="BZ29" s="141">
        <f t="shared" si="36"/>
        <v>2360</v>
      </c>
      <c r="CA29" s="141">
        <f t="shared" si="37"/>
        <v>6473</v>
      </c>
      <c r="CB29" s="141">
        <f t="shared" si="38"/>
        <v>2936</v>
      </c>
      <c r="CC29" s="141">
        <f t="shared" si="39"/>
        <v>2104</v>
      </c>
      <c r="CD29" s="141">
        <f t="shared" si="40"/>
        <v>862</v>
      </c>
      <c r="CE29" s="141">
        <f t="shared" si="41"/>
        <v>571</v>
      </c>
      <c r="CF29" s="141">
        <f t="shared" si="42"/>
        <v>183035</v>
      </c>
      <c r="CG29" s="141">
        <f t="shared" si="43"/>
        <v>0</v>
      </c>
      <c r="CH29" s="141">
        <f t="shared" si="44"/>
        <v>120928</v>
      </c>
      <c r="CI29" s="141">
        <f t="shared" si="45"/>
        <v>188532</v>
      </c>
    </row>
    <row r="30" spans="1:87" ht="12" customHeight="1">
      <c r="A30" s="142" t="s">
        <v>114</v>
      </c>
      <c r="B30" s="140" t="s">
        <v>348</v>
      </c>
      <c r="C30" s="142" t="s">
        <v>372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8212</v>
      </c>
      <c r="M30" s="141">
        <f t="shared" si="7"/>
        <v>8212</v>
      </c>
      <c r="N30" s="141">
        <v>7563</v>
      </c>
      <c r="O30" s="141">
        <v>649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186926</v>
      </c>
      <c r="AC30" s="141">
        <v>0</v>
      </c>
      <c r="AD30" s="141">
        <v>0</v>
      </c>
      <c r="AE30" s="141">
        <f t="shared" si="10"/>
        <v>8212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39848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8212</v>
      </c>
      <c r="BQ30" s="141">
        <f t="shared" si="27"/>
        <v>8212</v>
      </c>
      <c r="BR30" s="141">
        <f t="shared" si="28"/>
        <v>7563</v>
      </c>
      <c r="BS30" s="141">
        <f t="shared" si="29"/>
        <v>649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226774</v>
      </c>
      <c r="CG30" s="141">
        <f t="shared" si="43"/>
        <v>0</v>
      </c>
      <c r="CH30" s="141">
        <f t="shared" si="44"/>
        <v>0</v>
      </c>
      <c r="CI30" s="141">
        <f t="shared" si="45"/>
        <v>8212</v>
      </c>
    </row>
    <row r="31" spans="1:87" ht="12" customHeight="1">
      <c r="A31" s="142" t="s">
        <v>114</v>
      </c>
      <c r="B31" s="140" t="s">
        <v>349</v>
      </c>
      <c r="C31" s="142" t="s">
        <v>373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17378</v>
      </c>
      <c r="L31" s="141">
        <f t="shared" si="6"/>
        <v>50146</v>
      </c>
      <c r="M31" s="141">
        <f t="shared" si="7"/>
        <v>41553</v>
      </c>
      <c r="N31" s="141">
        <v>41553</v>
      </c>
      <c r="O31" s="141">
        <v>0</v>
      </c>
      <c r="P31" s="141">
        <v>0</v>
      </c>
      <c r="Q31" s="141">
        <v>0</v>
      </c>
      <c r="R31" s="141">
        <f t="shared" si="8"/>
        <v>3445</v>
      </c>
      <c r="S31" s="141">
        <v>3445</v>
      </c>
      <c r="T31" s="141">
        <v>0</v>
      </c>
      <c r="U31" s="141">
        <v>0</v>
      </c>
      <c r="V31" s="141">
        <v>0</v>
      </c>
      <c r="W31" s="141">
        <f t="shared" si="9"/>
        <v>5148</v>
      </c>
      <c r="X31" s="141">
        <v>5148</v>
      </c>
      <c r="Y31" s="141">
        <v>0</v>
      </c>
      <c r="Z31" s="141">
        <v>0</v>
      </c>
      <c r="AA31" s="141">
        <v>0</v>
      </c>
      <c r="AB31" s="141">
        <v>63833</v>
      </c>
      <c r="AC31" s="141">
        <v>0</v>
      </c>
      <c r="AD31" s="141">
        <v>220</v>
      </c>
      <c r="AE31" s="141">
        <f t="shared" si="10"/>
        <v>50366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34726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17378</v>
      </c>
      <c r="BP31" s="141">
        <f t="shared" si="26"/>
        <v>50146</v>
      </c>
      <c r="BQ31" s="141">
        <f t="shared" si="27"/>
        <v>41553</v>
      </c>
      <c r="BR31" s="141">
        <f t="shared" si="28"/>
        <v>41553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3445</v>
      </c>
      <c r="BW31" s="141">
        <f t="shared" si="33"/>
        <v>3445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5148</v>
      </c>
      <c r="CB31" s="141">
        <f t="shared" si="38"/>
        <v>5148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98559</v>
      </c>
      <c r="CG31" s="141">
        <f t="shared" si="43"/>
        <v>0</v>
      </c>
      <c r="CH31" s="141">
        <f t="shared" si="44"/>
        <v>220</v>
      </c>
      <c r="CI31" s="141">
        <f t="shared" si="45"/>
        <v>50366</v>
      </c>
    </row>
    <row r="32" spans="1:87" ht="12" customHeight="1">
      <c r="A32" s="142" t="s">
        <v>114</v>
      </c>
      <c r="B32" s="140" t="s">
        <v>377</v>
      </c>
      <c r="C32" s="142" t="s">
        <v>384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0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/>
      <c r="AC32" s="141">
        <v>0</v>
      </c>
      <c r="AD32" s="141">
        <v>0</v>
      </c>
      <c r="AE32" s="141">
        <f t="shared" si="10"/>
        <v>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156234</v>
      </c>
      <c r="AO32" s="141">
        <f t="shared" si="14"/>
        <v>61555</v>
      </c>
      <c r="AP32" s="141">
        <v>61555</v>
      </c>
      <c r="AQ32" s="141">
        <v>0</v>
      </c>
      <c r="AR32" s="141">
        <v>0</v>
      </c>
      <c r="AS32" s="141">
        <v>0</v>
      </c>
      <c r="AT32" s="141">
        <f t="shared" si="15"/>
        <v>81097</v>
      </c>
      <c r="AU32" s="141">
        <v>0</v>
      </c>
      <c r="AV32" s="141">
        <v>81097</v>
      </c>
      <c r="AW32" s="141">
        <v>0</v>
      </c>
      <c r="AX32" s="141">
        <v>0</v>
      </c>
      <c r="AY32" s="141">
        <f t="shared" si="16"/>
        <v>13582</v>
      </c>
      <c r="AZ32" s="141">
        <v>0</v>
      </c>
      <c r="BA32" s="141">
        <v>9502</v>
      </c>
      <c r="BB32" s="141">
        <v>4080</v>
      </c>
      <c r="BC32" s="141">
        <v>0</v>
      </c>
      <c r="BD32" s="141"/>
      <c r="BE32" s="141">
        <v>0</v>
      </c>
      <c r="BF32" s="141">
        <v>35784</v>
      </c>
      <c r="BG32" s="141">
        <f t="shared" si="17"/>
        <v>192018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156234</v>
      </c>
      <c r="BQ32" s="141">
        <f t="shared" si="27"/>
        <v>61555</v>
      </c>
      <c r="BR32" s="141">
        <f t="shared" si="28"/>
        <v>61555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81097</v>
      </c>
      <c r="BW32" s="141">
        <f t="shared" si="33"/>
        <v>0</v>
      </c>
      <c r="BX32" s="141">
        <f t="shared" si="34"/>
        <v>81097</v>
      </c>
      <c r="BY32" s="141">
        <f t="shared" si="35"/>
        <v>0</v>
      </c>
      <c r="BZ32" s="141">
        <f t="shared" si="36"/>
        <v>0</v>
      </c>
      <c r="CA32" s="141">
        <f t="shared" si="37"/>
        <v>13582</v>
      </c>
      <c r="CB32" s="141">
        <f t="shared" si="38"/>
        <v>0</v>
      </c>
      <c r="CC32" s="141">
        <f t="shared" si="39"/>
        <v>9502</v>
      </c>
      <c r="CD32" s="141">
        <f t="shared" si="40"/>
        <v>4080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35784</v>
      </c>
      <c r="CI32" s="141">
        <f t="shared" si="45"/>
        <v>192018</v>
      </c>
    </row>
    <row r="33" spans="1:87" ht="12" customHeight="1">
      <c r="A33" s="142" t="s">
        <v>114</v>
      </c>
      <c r="B33" s="140" t="s">
        <v>378</v>
      </c>
      <c r="C33" s="142" t="s">
        <v>385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/>
      <c r="L33" s="141">
        <f t="shared" si="6"/>
        <v>241987</v>
      </c>
      <c r="M33" s="141">
        <f t="shared" si="7"/>
        <v>78674</v>
      </c>
      <c r="N33" s="141">
        <v>17170</v>
      </c>
      <c r="O33" s="141">
        <v>0</v>
      </c>
      <c r="P33" s="141">
        <v>61504</v>
      </c>
      <c r="Q33" s="141">
        <v>0</v>
      </c>
      <c r="R33" s="141">
        <f t="shared" si="8"/>
        <v>132130</v>
      </c>
      <c r="S33" s="141">
        <v>0</v>
      </c>
      <c r="T33" s="141">
        <v>132130</v>
      </c>
      <c r="U33" s="141">
        <v>0</v>
      </c>
      <c r="V33" s="141">
        <v>0</v>
      </c>
      <c r="W33" s="141">
        <f t="shared" si="9"/>
        <v>31183</v>
      </c>
      <c r="X33" s="141">
        <v>0</v>
      </c>
      <c r="Y33" s="141">
        <v>0</v>
      </c>
      <c r="Z33" s="141">
        <v>27718</v>
      </c>
      <c r="AA33" s="141">
        <v>3465</v>
      </c>
      <c r="AB33" s="141"/>
      <c r="AC33" s="141">
        <v>0</v>
      </c>
      <c r="AD33" s="141">
        <v>0</v>
      </c>
      <c r="AE33" s="141">
        <f t="shared" si="10"/>
        <v>241987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258696</v>
      </c>
      <c r="AO33" s="141">
        <f t="shared" si="14"/>
        <v>116268</v>
      </c>
      <c r="AP33" s="141">
        <v>10817</v>
      </c>
      <c r="AQ33" s="141">
        <v>22689</v>
      </c>
      <c r="AR33" s="141">
        <v>82762</v>
      </c>
      <c r="AS33" s="141">
        <v>0</v>
      </c>
      <c r="AT33" s="141">
        <f t="shared" si="15"/>
        <v>89726</v>
      </c>
      <c r="AU33" s="141">
        <v>7066</v>
      </c>
      <c r="AV33" s="141">
        <v>82660</v>
      </c>
      <c r="AW33" s="141">
        <v>0</v>
      </c>
      <c r="AX33" s="141">
        <v>6080</v>
      </c>
      <c r="AY33" s="141">
        <f t="shared" si="16"/>
        <v>46622</v>
      </c>
      <c r="AZ33" s="141">
        <v>0</v>
      </c>
      <c r="BA33" s="141">
        <v>45358</v>
      </c>
      <c r="BB33" s="141">
        <v>214</v>
      </c>
      <c r="BC33" s="141">
        <v>1050</v>
      </c>
      <c r="BD33" s="141"/>
      <c r="BE33" s="141">
        <v>0</v>
      </c>
      <c r="BF33" s="141">
        <v>0</v>
      </c>
      <c r="BG33" s="141">
        <f t="shared" si="17"/>
        <v>258696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500683</v>
      </c>
      <c r="BQ33" s="141">
        <f t="shared" si="27"/>
        <v>194942</v>
      </c>
      <c r="BR33" s="141">
        <f t="shared" si="28"/>
        <v>27987</v>
      </c>
      <c r="BS33" s="141">
        <f t="shared" si="29"/>
        <v>22689</v>
      </c>
      <c r="BT33" s="141">
        <f t="shared" si="30"/>
        <v>144266</v>
      </c>
      <c r="BU33" s="141">
        <f t="shared" si="31"/>
        <v>0</v>
      </c>
      <c r="BV33" s="141">
        <f t="shared" si="32"/>
        <v>221856</v>
      </c>
      <c r="BW33" s="141">
        <f t="shared" si="33"/>
        <v>7066</v>
      </c>
      <c r="BX33" s="141">
        <f t="shared" si="34"/>
        <v>214790</v>
      </c>
      <c r="BY33" s="141">
        <f t="shared" si="35"/>
        <v>0</v>
      </c>
      <c r="BZ33" s="141">
        <f t="shared" si="36"/>
        <v>6080</v>
      </c>
      <c r="CA33" s="141">
        <f t="shared" si="37"/>
        <v>77805</v>
      </c>
      <c r="CB33" s="141">
        <f t="shared" si="38"/>
        <v>0</v>
      </c>
      <c r="CC33" s="141">
        <f t="shared" si="39"/>
        <v>45358</v>
      </c>
      <c r="CD33" s="141">
        <f t="shared" si="40"/>
        <v>27932</v>
      </c>
      <c r="CE33" s="141">
        <f t="shared" si="41"/>
        <v>4515</v>
      </c>
      <c r="CF33" s="141">
        <f t="shared" si="42"/>
        <v>0</v>
      </c>
      <c r="CG33" s="141">
        <f t="shared" si="43"/>
        <v>0</v>
      </c>
      <c r="CH33" s="141">
        <f t="shared" si="44"/>
        <v>0</v>
      </c>
      <c r="CI33" s="141">
        <f t="shared" si="45"/>
        <v>500683</v>
      </c>
    </row>
    <row r="34" spans="1:87" ht="12" customHeight="1">
      <c r="A34" s="142" t="s">
        <v>114</v>
      </c>
      <c r="B34" s="140" t="s">
        <v>379</v>
      </c>
      <c r="C34" s="142" t="s">
        <v>386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/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220502</v>
      </c>
      <c r="AO34" s="141">
        <f t="shared" si="14"/>
        <v>27489</v>
      </c>
      <c r="AP34" s="141">
        <v>27489</v>
      </c>
      <c r="AQ34" s="141">
        <v>0</v>
      </c>
      <c r="AR34" s="141">
        <v>0</v>
      </c>
      <c r="AS34" s="141">
        <v>0</v>
      </c>
      <c r="AT34" s="141">
        <f t="shared" si="15"/>
        <v>136313</v>
      </c>
      <c r="AU34" s="141">
        <v>0</v>
      </c>
      <c r="AV34" s="141">
        <v>136313</v>
      </c>
      <c r="AW34" s="141">
        <v>0</v>
      </c>
      <c r="AX34" s="141">
        <v>0</v>
      </c>
      <c r="AY34" s="141">
        <f t="shared" si="16"/>
        <v>56700</v>
      </c>
      <c r="AZ34" s="141">
        <v>0</v>
      </c>
      <c r="BA34" s="141">
        <v>56700</v>
      </c>
      <c r="BB34" s="141">
        <v>0</v>
      </c>
      <c r="BC34" s="141">
        <v>0</v>
      </c>
      <c r="BD34" s="141"/>
      <c r="BE34" s="141">
        <v>0</v>
      </c>
      <c r="BF34" s="141">
        <v>0</v>
      </c>
      <c r="BG34" s="141">
        <f t="shared" si="17"/>
        <v>220502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220502</v>
      </c>
      <c r="BQ34" s="141">
        <f t="shared" si="27"/>
        <v>27489</v>
      </c>
      <c r="BR34" s="141">
        <f t="shared" si="28"/>
        <v>27489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136313</v>
      </c>
      <c r="BW34" s="141">
        <f t="shared" si="33"/>
        <v>0</v>
      </c>
      <c r="BX34" s="141">
        <f t="shared" si="34"/>
        <v>136313</v>
      </c>
      <c r="BY34" s="141">
        <f t="shared" si="35"/>
        <v>0</v>
      </c>
      <c r="BZ34" s="141">
        <f t="shared" si="36"/>
        <v>0</v>
      </c>
      <c r="CA34" s="141">
        <f t="shared" si="37"/>
        <v>56700</v>
      </c>
      <c r="CB34" s="141">
        <f t="shared" si="38"/>
        <v>0</v>
      </c>
      <c r="CC34" s="141">
        <f t="shared" si="39"/>
        <v>56700</v>
      </c>
      <c r="CD34" s="141">
        <f t="shared" si="40"/>
        <v>0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220502</v>
      </c>
    </row>
    <row r="35" spans="1:87" ht="12" customHeight="1">
      <c r="A35" s="142" t="s">
        <v>114</v>
      </c>
      <c r="B35" s="140" t="s">
        <v>380</v>
      </c>
      <c r="C35" s="142" t="s">
        <v>387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/>
      <c r="L35" s="141">
        <f t="shared" si="6"/>
        <v>734064</v>
      </c>
      <c r="M35" s="141">
        <f t="shared" si="7"/>
        <v>363513</v>
      </c>
      <c r="N35" s="141">
        <v>50892</v>
      </c>
      <c r="O35" s="141">
        <v>138135</v>
      </c>
      <c r="P35" s="141">
        <v>159946</v>
      </c>
      <c r="Q35" s="141">
        <v>14540</v>
      </c>
      <c r="R35" s="141">
        <f t="shared" si="8"/>
        <v>326227</v>
      </c>
      <c r="S35" s="141">
        <v>17554</v>
      </c>
      <c r="T35" s="141">
        <v>290000</v>
      </c>
      <c r="U35" s="141">
        <v>18673</v>
      </c>
      <c r="V35" s="141">
        <v>0</v>
      </c>
      <c r="W35" s="141">
        <f t="shared" si="9"/>
        <v>44324</v>
      </c>
      <c r="X35" s="141">
        <v>0</v>
      </c>
      <c r="Y35" s="141">
        <v>36325</v>
      </c>
      <c r="Z35" s="141">
        <v>2006</v>
      </c>
      <c r="AA35" s="141">
        <v>5993</v>
      </c>
      <c r="AB35" s="141"/>
      <c r="AC35" s="141">
        <v>0</v>
      </c>
      <c r="AD35" s="141">
        <v>0</v>
      </c>
      <c r="AE35" s="141">
        <f t="shared" si="10"/>
        <v>734064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/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734064</v>
      </c>
      <c r="BQ35" s="141">
        <f t="shared" si="27"/>
        <v>363513</v>
      </c>
      <c r="BR35" s="141">
        <f t="shared" si="28"/>
        <v>50892</v>
      </c>
      <c r="BS35" s="141">
        <f t="shared" si="29"/>
        <v>138135</v>
      </c>
      <c r="BT35" s="141">
        <f t="shared" si="30"/>
        <v>159946</v>
      </c>
      <c r="BU35" s="141">
        <f t="shared" si="31"/>
        <v>14540</v>
      </c>
      <c r="BV35" s="141">
        <f t="shared" si="32"/>
        <v>326227</v>
      </c>
      <c r="BW35" s="141">
        <f t="shared" si="33"/>
        <v>17554</v>
      </c>
      <c r="BX35" s="141">
        <f t="shared" si="34"/>
        <v>290000</v>
      </c>
      <c r="BY35" s="141">
        <f t="shared" si="35"/>
        <v>18673</v>
      </c>
      <c r="BZ35" s="141">
        <f t="shared" si="36"/>
        <v>0</v>
      </c>
      <c r="CA35" s="141">
        <f t="shared" si="37"/>
        <v>44324</v>
      </c>
      <c r="CB35" s="141">
        <f t="shared" si="38"/>
        <v>0</v>
      </c>
      <c r="CC35" s="141">
        <f t="shared" si="39"/>
        <v>36325</v>
      </c>
      <c r="CD35" s="141">
        <f t="shared" si="40"/>
        <v>2006</v>
      </c>
      <c r="CE35" s="141">
        <f t="shared" si="41"/>
        <v>5993</v>
      </c>
      <c r="CF35" s="141">
        <f t="shared" si="42"/>
        <v>0</v>
      </c>
      <c r="CG35" s="141">
        <f t="shared" si="43"/>
        <v>0</v>
      </c>
      <c r="CH35" s="141">
        <f t="shared" si="44"/>
        <v>0</v>
      </c>
      <c r="CI35" s="141">
        <f t="shared" si="45"/>
        <v>734064</v>
      </c>
    </row>
    <row r="36" spans="1:87" ht="12" customHeight="1">
      <c r="A36" s="142" t="s">
        <v>114</v>
      </c>
      <c r="B36" s="140" t="s">
        <v>381</v>
      </c>
      <c r="C36" s="142" t="s">
        <v>388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/>
      <c r="AC36" s="141">
        <v>0</v>
      </c>
      <c r="AD36" s="141">
        <v>0</v>
      </c>
      <c r="AE36" s="141">
        <f t="shared" si="10"/>
        <v>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162891</v>
      </c>
      <c r="AO36" s="141">
        <f t="shared" si="14"/>
        <v>137156</v>
      </c>
      <c r="AP36" s="141">
        <v>29382</v>
      </c>
      <c r="AQ36" s="141">
        <v>0</v>
      </c>
      <c r="AR36" s="141">
        <v>107774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25735</v>
      </c>
      <c r="AZ36" s="141">
        <v>0</v>
      </c>
      <c r="BA36" s="141">
        <v>18900</v>
      </c>
      <c r="BB36" s="141">
        <v>0</v>
      </c>
      <c r="BC36" s="141">
        <v>6835</v>
      </c>
      <c r="BD36" s="141"/>
      <c r="BE36" s="141">
        <v>0</v>
      </c>
      <c r="BF36" s="141">
        <v>22768</v>
      </c>
      <c r="BG36" s="141">
        <f t="shared" si="17"/>
        <v>185659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162891</v>
      </c>
      <c r="BQ36" s="141">
        <f t="shared" si="27"/>
        <v>137156</v>
      </c>
      <c r="BR36" s="141">
        <f t="shared" si="28"/>
        <v>29382</v>
      </c>
      <c r="BS36" s="141">
        <f t="shared" si="29"/>
        <v>0</v>
      </c>
      <c r="BT36" s="141">
        <f t="shared" si="30"/>
        <v>107774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25735</v>
      </c>
      <c r="CB36" s="141">
        <f t="shared" si="38"/>
        <v>0</v>
      </c>
      <c r="CC36" s="141">
        <f t="shared" si="39"/>
        <v>18900</v>
      </c>
      <c r="CD36" s="141">
        <f t="shared" si="40"/>
        <v>0</v>
      </c>
      <c r="CE36" s="141">
        <f t="shared" si="41"/>
        <v>6835</v>
      </c>
      <c r="CF36" s="141">
        <f t="shared" si="42"/>
        <v>0</v>
      </c>
      <c r="CG36" s="141">
        <f t="shared" si="43"/>
        <v>0</v>
      </c>
      <c r="CH36" s="141">
        <f t="shared" si="44"/>
        <v>22768</v>
      </c>
      <c r="CI36" s="141">
        <f t="shared" si="45"/>
        <v>185659</v>
      </c>
    </row>
    <row r="37" spans="1:87" ht="12" customHeight="1">
      <c r="A37" s="142" t="s">
        <v>114</v>
      </c>
      <c r="B37" s="140" t="s">
        <v>382</v>
      </c>
      <c r="C37" s="142" t="s">
        <v>389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1306855</v>
      </c>
      <c r="M37" s="141">
        <f t="shared" si="7"/>
        <v>65620</v>
      </c>
      <c r="N37" s="141">
        <v>65620</v>
      </c>
      <c r="O37" s="141">
        <v>0</v>
      </c>
      <c r="P37" s="141">
        <v>0</v>
      </c>
      <c r="Q37" s="141">
        <v>0</v>
      </c>
      <c r="R37" s="141">
        <f t="shared" si="8"/>
        <v>643550</v>
      </c>
      <c r="S37" s="141">
        <v>0</v>
      </c>
      <c r="T37" s="141">
        <v>633883</v>
      </c>
      <c r="U37" s="141">
        <v>9667</v>
      </c>
      <c r="V37" s="141">
        <v>0</v>
      </c>
      <c r="W37" s="141">
        <f t="shared" si="9"/>
        <v>597685</v>
      </c>
      <c r="X37" s="141">
        <v>0</v>
      </c>
      <c r="Y37" s="141">
        <v>552414</v>
      </c>
      <c r="Z37" s="141">
        <v>0</v>
      </c>
      <c r="AA37" s="141">
        <v>45271</v>
      </c>
      <c r="AB37" s="141"/>
      <c r="AC37" s="141">
        <v>0</v>
      </c>
      <c r="AD37" s="141">
        <v>0</v>
      </c>
      <c r="AE37" s="141">
        <f t="shared" si="10"/>
        <v>1306855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1306855</v>
      </c>
      <c r="BQ37" s="141">
        <f t="shared" si="27"/>
        <v>65620</v>
      </c>
      <c r="BR37" s="141">
        <f t="shared" si="28"/>
        <v>65620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643550</v>
      </c>
      <c r="BW37" s="141">
        <f t="shared" si="33"/>
        <v>0</v>
      </c>
      <c r="BX37" s="141">
        <f t="shared" si="34"/>
        <v>633883</v>
      </c>
      <c r="BY37" s="141">
        <f t="shared" si="35"/>
        <v>9667</v>
      </c>
      <c r="BZ37" s="141">
        <f t="shared" si="36"/>
        <v>0</v>
      </c>
      <c r="CA37" s="141">
        <f t="shared" si="37"/>
        <v>597685</v>
      </c>
      <c r="CB37" s="141">
        <f t="shared" si="38"/>
        <v>0</v>
      </c>
      <c r="CC37" s="141">
        <f t="shared" si="39"/>
        <v>552414</v>
      </c>
      <c r="CD37" s="141">
        <f t="shared" si="40"/>
        <v>0</v>
      </c>
      <c r="CE37" s="141">
        <f t="shared" si="41"/>
        <v>45271</v>
      </c>
      <c r="CF37" s="141">
        <f t="shared" si="42"/>
        <v>0</v>
      </c>
      <c r="CG37" s="141">
        <f t="shared" si="43"/>
        <v>0</v>
      </c>
      <c r="CH37" s="141">
        <f t="shared" si="44"/>
        <v>0</v>
      </c>
      <c r="CI37" s="141">
        <f t="shared" si="45"/>
        <v>1306855</v>
      </c>
    </row>
    <row r="38" spans="1:87" ht="12" customHeight="1">
      <c r="A38" s="142" t="s">
        <v>114</v>
      </c>
      <c r="B38" s="140" t="s">
        <v>383</v>
      </c>
      <c r="C38" s="142" t="s">
        <v>390</v>
      </c>
      <c r="D38" s="141">
        <f t="shared" si="4"/>
        <v>59770</v>
      </c>
      <c r="E38" s="141">
        <f t="shared" si="5"/>
        <v>59770</v>
      </c>
      <c r="F38" s="141">
        <v>0</v>
      </c>
      <c r="G38" s="141">
        <v>59770</v>
      </c>
      <c r="H38" s="141">
        <v>0</v>
      </c>
      <c r="I38" s="141">
        <v>0</v>
      </c>
      <c r="J38" s="141">
        <v>0</v>
      </c>
      <c r="K38" s="141"/>
      <c r="L38" s="141">
        <f t="shared" si="6"/>
        <v>233365</v>
      </c>
      <c r="M38" s="141">
        <f t="shared" si="7"/>
        <v>93988</v>
      </c>
      <c r="N38" s="141">
        <v>82353</v>
      </c>
      <c r="O38" s="141">
        <v>0</v>
      </c>
      <c r="P38" s="141">
        <v>5109</v>
      </c>
      <c r="Q38" s="141">
        <v>6526</v>
      </c>
      <c r="R38" s="141">
        <f t="shared" si="8"/>
        <v>83749</v>
      </c>
      <c r="S38" s="141">
        <v>0</v>
      </c>
      <c r="T38" s="141">
        <v>78309</v>
      </c>
      <c r="U38" s="141">
        <v>5440</v>
      </c>
      <c r="V38" s="141">
        <v>0</v>
      </c>
      <c r="W38" s="141">
        <f t="shared" si="9"/>
        <v>55628</v>
      </c>
      <c r="X38" s="141">
        <v>39000</v>
      </c>
      <c r="Y38" s="141">
        <v>16628</v>
      </c>
      <c r="Z38" s="141">
        <v>0</v>
      </c>
      <c r="AA38" s="141">
        <v>0</v>
      </c>
      <c r="AB38" s="141"/>
      <c r="AC38" s="141">
        <v>0</v>
      </c>
      <c r="AD38" s="141">
        <v>0</v>
      </c>
      <c r="AE38" s="141">
        <f t="shared" si="10"/>
        <v>293135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157619</v>
      </c>
      <c r="AO38" s="141">
        <f t="shared" si="14"/>
        <v>79147</v>
      </c>
      <c r="AP38" s="141">
        <v>23082</v>
      </c>
      <c r="AQ38" s="141">
        <v>27058</v>
      </c>
      <c r="AR38" s="141">
        <v>29007</v>
      </c>
      <c r="AS38" s="141">
        <v>0</v>
      </c>
      <c r="AT38" s="141">
        <f t="shared" si="15"/>
        <v>78472</v>
      </c>
      <c r="AU38" s="141">
        <v>4624</v>
      </c>
      <c r="AV38" s="141">
        <v>73848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/>
      <c r="BE38" s="141">
        <v>0</v>
      </c>
      <c r="BF38" s="141">
        <v>41080</v>
      </c>
      <c r="BG38" s="141">
        <f t="shared" si="17"/>
        <v>198699</v>
      </c>
      <c r="BH38" s="141">
        <f t="shared" si="18"/>
        <v>59770</v>
      </c>
      <c r="BI38" s="141">
        <f t="shared" si="19"/>
        <v>59770</v>
      </c>
      <c r="BJ38" s="141">
        <f t="shared" si="20"/>
        <v>0</v>
      </c>
      <c r="BK38" s="141">
        <f t="shared" si="21"/>
        <v>59770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390984</v>
      </c>
      <c r="BQ38" s="141">
        <f t="shared" si="27"/>
        <v>173135</v>
      </c>
      <c r="BR38" s="141">
        <f t="shared" si="28"/>
        <v>105435</v>
      </c>
      <c r="BS38" s="141">
        <f t="shared" si="29"/>
        <v>27058</v>
      </c>
      <c r="BT38" s="141">
        <f t="shared" si="30"/>
        <v>34116</v>
      </c>
      <c r="BU38" s="141">
        <f t="shared" si="31"/>
        <v>6526</v>
      </c>
      <c r="BV38" s="141">
        <f t="shared" si="32"/>
        <v>162221</v>
      </c>
      <c r="BW38" s="141">
        <f t="shared" si="33"/>
        <v>4624</v>
      </c>
      <c r="BX38" s="141">
        <f t="shared" si="34"/>
        <v>152157</v>
      </c>
      <c r="BY38" s="141">
        <f t="shared" si="35"/>
        <v>5440</v>
      </c>
      <c r="BZ38" s="141">
        <f t="shared" si="36"/>
        <v>0</v>
      </c>
      <c r="CA38" s="141">
        <f t="shared" si="37"/>
        <v>55628</v>
      </c>
      <c r="CB38" s="141">
        <f t="shared" si="38"/>
        <v>39000</v>
      </c>
      <c r="CC38" s="141">
        <f t="shared" si="39"/>
        <v>16628</v>
      </c>
      <c r="CD38" s="141">
        <f t="shared" si="40"/>
        <v>0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41080</v>
      </c>
      <c r="CI38" s="141">
        <f t="shared" si="45"/>
        <v>491834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400</v>
      </c>
      <c r="B7" s="140" t="s">
        <v>375</v>
      </c>
      <c r="C7" s="139" t="s">
        <v>376</v>
      </c>
      <c r="D7" s="141">
        <f aca="true" t="shared" si="0" ref="D7:I7">SUM(D8:D31)</f>
        <v>49302</v>
      </c>
      <c r="E7" s="141">
        <f t="shared" si="0"/>
        <v>2558122</v>
      </c>
      <c r="F7" s="141">
        <f t="shared" si="0"/>
        <v>2607424</v>
      </c>
      <c r="G7" s="141">
        <f t="shared" si="0"/>
        <v>0</v>
      </c>
      <c r="H7" s="141">
        <f t="shared" si="0"/>
        <v>791187</v>
      </c>
      <c r="I7" s="141">
        <f t="shared" si="0"/>
        <v>791187</v>
      </c>
      <c r="J7" s="143" t="s">
        <v>394</v>
      </c>
      <c r="K7" s="143" t="s">
        <v>394</v>
      </c>
      <c r="L7" s="141">
        <f aca="true" t="shared" si="1" ref="L7:Q7">SUM(L8:L31)</f>
        <v>49302</v>
      </c>
      <c r="M7" s="141">
        <f t="shared" si="1"/>
        <v>2558122</v>
      </c>
      <c r="N7" s="141">
        <f t="shared" si="1"/>
        <v>2607424</v>
      </c>
      <c r="O7" s="141">
        <f t="shared" si="1"/>
        <v>0</v>
      </c>
      <c r="P7" s="141">
        <f t="shared" si="1"/>
        <v>380263</v>
      </c>
      <c r="Q7" s="141">
        <f t="shared" si="1"/>
        <v>380263</v>
      </c>
      <c r="R7" s="143" t="s">
        <v>394</v>
      </c>
      <c r="S7" s="143" t="s">
        <v>394</v>
      </c>
      <c r="T7" s="141">
        <f aca="true" t="shared" si="2" ref="T7:Y7">SUM(T8:T31)</f>
        <v>0</v>
      </c>
      <c r="U7" s="141">
        <f t="shared" si="2"/>
        <v>0</v>
      </c>
      <c r="V7" s="141">
        <f t="shared" si="2"/>
        <v>0</v>
      </c>
      <c r="W7" s="141">
        <f t="shared" si="2"/>
        <v>0</v>
      </c>
      <c r="X7" s="141">
        <f t="shared" si="2"/>
        <v>410924</v>
      </c>
      <c r="Y7" s="141">
        <f t="shared" si="2"/>
        <v>410924</v>
      </c>
      <c r="Z7" s="143" t="s">
        <v>394</v>
      </c>
      <c r="AA7" s="143" t="s">
        <v>394</v>
      </c>
      <c r="AB7" s="141">
        <f>SUM(AB8:AB31)</f>
        <v>0</v>
      </c>
      <c r="AC7" s="141">
        <f>SUM(AC8:AC31)</f>
        <v>0</v>
      </c>
      <c r="AD7" s="141">
        <f>SUM(AD8:AD31)</f>
        <v>0</v>
      </c>
      <c r="AE7" s="141"/>
      <c r="AF7" s="141"/>
      <c r="AG7" s="141"/>
      <c r="AH7" s="143" t="s">
        <v>394</v>
      </c>
      <c r="AI7" s="143" t="s">
        <v>394</v>
      </c>
      <c r="AJ7" s="141">
        <f aca="true" t="shared" si="3" ref="AJ7:AO7">SUM(AJ8:AJ31)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394</v>
      </c>
      <c r="AQ7" s="143" t="s">
        <v>394</v>
      </c>
      <c r="AR7" s="141">
        <f aca="true" t="shared" si="4" ref="AR7:AW7">SUM(AR8:AR31)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394</v>
      </c>
      <c r="AY7" s="143" t="s">
        <v>394</v>
      </c>
      <c r="AZ7" s="141">
        <f aca="true" t="shared" si="5" ref="AZ7:BE7">SUM(AZ8:AZ31)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114</v>
      </c>
      <c r="B8" s="140" t="s">
        <v>326</v>
      </c>
      <c r="C8" s="142" t="s">
        <v>350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114</v>
      </c>
      <c r="B9" s="140" t="s">
        <v>327</v>
      </c>
      <c r="C9" s="142" t="s">
        <v>351</v>
      </c>
      <c r="D9" s="141">
        <f aca="true" t="shared" si="6" ref="D9:D31">SUM(L9,T9,AB9,AJ9,AR9,AZ9)</f>
        <v>0</v>
      </c>
      <c r="E9" s="141">
        <f aca="true" t="shared" si="7" ref="E9:E31">SUM(M9,U9,AC9,AK9,AS9,BA9)</f>
        <v>0</v>
      </c>
      <c r="F9" s="141">
        <f aca="true" t="shared" si="8" ref="F9:F31">SUM(D9:E9)</f>
        <v>0</v>
      </c>
      <c r="G9" s="141">
        <f aca="true" t="shared" si="9" ref="G9:G31">SUM(O9,W9,AE9,AM9,AU9,BC9)</f>
        <v>0</v>
      </c>
      <c r="H9" s="141">
        <f aca="true" t="shared" si="10" ref="H9:H31">SUM(P9,X9,AF9,AN9,AV9,BD9)</f>
        <v>0</v>
      </c>
      <c r="I9" s="141">
        <f aca="true" t="shared" si="11" ref="I9:I31">SUM(G9:H9)</f>
        <v>0</v>
      </c>
      <c r="J9" s="143"/>
      <c r="K9" s="143"/>
      <c r="L9" s="141">
        <v>0</v>
      </c>
      <c r="M9" s="141">
        <v>0</v>
      </c>
      <c r="N9" s="141">
        <f aca="true" t="shared" si="12" ref="N9:N31">SUM(L9,+M9)</f>
        <v>0</v>
      </c>
      <c r="O9" s="141">
        <v>0</v>
      </c>
      <c r="P9" s="141">
        <v>0</v>
      </c>
      <c r="Q9" s="141">
        <f aca="true" t="shared" si="13" ref="Q9:Q31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1">+SUM(T9,U9)</f>
        <v>0</v>
      </c>
      <c r="W9" s="141">
        <v>0</v>
      </c>
      <c r="X9" s="141">
        <v>0</v>
      </c>
      <c r="Y9" s="141">
        <f aca="true" t="shared" si="15" ref="Y9:Y31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1">+SUM(AB9,AC9)</f>
        <v>0</v>
      </c>
      <c r="AE9" s="141">
        <v>0</v>
      </c>
      <c r="AF9" s="141">
        <v>0</v>
      </c>
      <c r="AG9" s="141">
        <f aca="true" t="shared" si="17" ref="AG9:AG31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1">SUM(AJ9,+AK9)</f>
        <v>0</v>
      </c>
      <c r="AM9" s="141">
        <v>0</v>
      </c>
      <c r="AN9" s="141">
        <v>0</v>
      </c>
      <c r="AO9" s="141">
        <f aca="true" t="shared" si="19" ref="AO9:AO31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1">SUM(AR9,+AS9)</f>
        <v>0</v>
      </c>
      <c r="AU9" s="141">
        <v>0</v>
      </c>
      <c r="AV9" s="141">
        <v>0</v>
      </c>
      <c r="AW9" s="141">
        <f aca="true" t="shared" si="21" ref="AW9:AW31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1">SUM(AZ9,BA9)</f>
        <v>0</v>
      </c>
      <c r="BC9" s="141">
        <v>0</v>
      </c>
      <c r="BD9" s="141">
        <v>0</v>
      </c>
      <c r="BE9" s="141">
        <f aca="true" t="shared" si="23" ref="BE9:BE31">SUM(BC9,+BD9)</f>
        <v>0</v>
      </c>
    </row>
    <row r="10" spans="1:57" ht="12" customHeight="1">
      <c r="A10" s="142" t="s">
        <v>114</v>
      </c>
      <c r="B10" s="140" t="s">
        <v>328</v>
      </c>
      <c r="C10" s="142" t="s">
        <v>352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135560</v>
      </c>
      <c r="I10" s="141">
        <f t="shared" si="11"/>
        <v>135560</v>
      </c>
      <c r="J10" s="143"/>
      <c r="K10" s="143" t="s">
        <v>388</v>
      </c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135560</v>
      </c>
      <c r="Q10" s="141">
        <f t="shared" si="13"/>
        <v>135560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114</v>
      </c>
      <c r="B11" s="140" t="s">
        <v>329</v>
      </c>
      <c r="C11" s="142" t="s">
        <v>353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114</v>
      </c>
      <c r="B12" s="140" t="s">
        <v>330</v>
      </c>
      <c r="C12" s="142" t="s">
        <v>354</v>
      </c>
      <c r="D12" s="141">
        <f t="shared" si="6"/>
        <v>0</v>
      </c>
      <c r="E12" s="141">
        <f t="shared" si="7"/>
        <v>328012</v>
      </c>
      <c r="F12" s="141">
        <f t="shared" si="8"/>
        <v>328012</v>
      </c>
      <c r="G12" s="141">
        <f t="shared" si="9"/>
        <v>0</v>
      </c>
      <c r="H12" s="141">
        <f t="shared" si="10"/>
        <v>71480</v>
      </c>
      <c r="I12" s="141">
        <f t="shared" si="11"/>
        <v>71480</v>
      </c>
      <c r="J12" s="143" t="s">
        <v>382</v>
      </c>
      <c r="K12" s="143" t="s">
        <v>389</v>
      </c>
      <c r="L12" s="141">
        <v>0</v>
      </c>
      <c r="M12" s="141">
        <v>328012</v>
      </c>
      <c r="N12" s="141">
        <f t="shared" si="12"/>
        <v>328012</v>
      </c>
      <c r="O12" s="141">
        <v>0</v>
      </c>
      <c r="P12" s="141">
        <v>0</v>
      </c>
      <c r="Q12" s="141">
        <f t="shared" si="13"/>
        <v>0</v>
      </c>
      <c r="R12" s="143" t="s">
        <v>391</v>
      </c>
      <c r="S12" s="143" t="s">
        <v>386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71480</v>
      </c>
      <c r="Y12" s="141">
        <f t="shared" si="15"/>
        <v>71480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114</v>
      </c>
      <c r="B13" s="140" t="s">
        <v>331</v>
      </c>
      <c r="C13" s="142" t="s">
        <v>355</v>
      </c>
      <c r="D13" s="141">
        <f t="shared" si="6"/>
        <v>0</v>
      </c>
      <c r="E13" s="141">
        <f t="shared" si="7"/>
        <v>773024</v>
      </c>
      <c r="F13" s="141">
        <f t="shared" si="8"/>
        <v>773024</v>
      </c>
      <c r="G13" s="141">
        <f t="shared" si="9"/>
        <v>0</v>
      </c>
      <c r="H13" s="141">
        <f t="shared" si="10"/>
        <v>75016</v>
      </c>
      <c r="I13" s="141">
        <f t="shared" si="11"/>
        <v>75016</v>
      </c>
      <c r="J13" s="143" t="s">
        <v>382</v>
      </c>
      <c r="K13" s="143" t="s">
        <v>389</v>
      </c>
      <c r="L13" s="141">
        <v>0</v>
      </c>
      <c r="M13" s="141">
        <v>773024</v>
      </c>
      <c r="N13" s="141">
        <f t="shared" si="12"/>
        <v>773024</v>
      </c>
      <c r="O13" s="141">
        <v>0</v>
      </c>
      <c r="P13" s="141">
        <v>0</v>
      </c>
      <c r="Q13" s="141">
        <f t="shared" si="13"/>
        <v>0</v>
      </c>
      <c r="R13" s="143" t="s">
        <v>379</v>
      </c>
      <c r="S13" s="143" t="s">
        <v>386</v>
      </c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75016</v>
      </c>
      <c r="Y13" s="141">
        <f t="shared" si="15"/>
        <v>75016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114</v>
      </c>
      <c r="B14" s="140" t="s">
        <v>332</v>
      </c>
      <c r="C14" s="142" t="s">
        <v>356</v>
      </c>
      <c r="D14" s="141">
        <f t="shared" si="6"/>
        <v>0</v>
      </c>
      <c r="E14" s="141">
        <f t="shared" si="7"/>
        <v>473591</v>
      </c>
      <c r="F14" s="141">
        <f t="shared" si="8"/>
        <v>473591</v>
      </c>
      <c r="G14" s="141">
        <f t="shared" si="9"/>
        <v>0</v>
      </c>
      <c r="H14" s="141">
        <f t="shared" si="10"/>
        <v>117241</v>
      </c>
      <c r="I14" s="141">
        <f t="shared" si="11"/>
        <v>117241</v>
      </c>
      <c r="J14" s="143" t="s">
        <v>380</v>
      </c>
      <c r="K14" s="143" t="s">
        <v>387</v>
      </c>
      <c r="L14" s="141">
        <v>0</v>
      </c>
      <c r="M14" s="141">
        <v>473591</v>
      </c>
      <c r="N14" s="141">
        <f t="shared" si="12"/>
        <v>473591</v>
      </c>
      <c r="O14" s="141">
        <v>0</v>
      </c>
      <c r="P14" s="141">
        <v>0</v>
      </c>
      <c r="Q14" s="141">
        <f t="shared" si="13"/>
        <v>0</v>
      </c>
      <c r="R14" s="143" t="s">
        <v>377</v>
      </c>
      <c r="S14" s="143" t="s">
        <v>384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117241</v>
      </c>
      <c r="Y14" s="141">
        <f t="shared" si="15"/>
        <v>117241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114</v>
      </c>
      <c r="B15" s="140" t="s">
        <v>333</v>
      </c>
      <c r="C15" s="142" t="s">
        <v>357</v>
      </c>
      <c r="D15" s="141">
        <f t="shared" si="6"/>
        <v>31924</v>
      </c>
      <c r="E15" s="141">
        <f t="shared" si="7"/>
        <v>117261</v>
      </c>
      <c r="F15" s="141">
        <f t="shared" si="8"/>
        <v>149185</v>
      </c>
      <c r="G15" s="141">
        <f t="shared" si="9"/>
        <v>0</v>
      </c>
      <c r="H15" s="141">
        <f t="shared" si="10"/>
        <v>107339</v>
      </c>
      <c r="I15" s="141">
        <f t="shared" si="11"/>
        <v>107339</v>
      </c>
      <c r="J15" s="143" t="s">
        <v>383</v>
      </c>
      <c r="K15" s="143" t="s">
        <v>390</v>
      </c>
      <c r="L15" s="141">
        <v>31924</v>
      </c>
      <c r="M15" s="141">
        <v>117261</v>
      </c>
      <c r="N15" s="141">
        <f t="shared" si="12"/>
        <v>149185</v>
      </c>
      <c r="O15" s="141">
        <v>0</v>
      </c>
      <c r="P15" s="141">
        <v>0</v>
      </c>
      <c r="Q15" s="141">
        <f t="shared" si="13"/>
        <v>0</v>
      </c>
      <c r="R15" s="143" t="s">
        <v>392</v>
      </c>
      <c r="S15" s="143" t="s">
        <v>393</v>
      </c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107339</v>
      </c>
      <c r="Y15" s="141">
        <f t="shared" si="15"/>
        <v>107339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114</v>
      </c>
      <c r="B16" s="140" t="s">
        <v>334</v>
      </c>
      <c r="C16" s="142" t="s">
        <v>358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13268</v>
      </c>
      <c r="I16" s="141">
        <f t="shared" si="11"/>
        <v>13268</v>
      </c>
      <c r="J16" s="143" t="s">
        <v>381</v>
      </c>
      <c r="K16" s="143" t="s">
        <v>388</v>
      </c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13268</v>
      </c>
      <c r="Q16" s="141">
        <f t="shared" si="13"/>
        <v>13268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114</v>
      </c>
      <c r="B17" s="140" t="s">
        <v>335</v>
      </c>
      <c r="C17" s="142" t="s">
        <v>359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7998</v>
      </c>
      <c r="I17" s="141">
        <f t="shared" si="11"/>
        <v>7998</v>
      </c>
      <c r="J17" s="143" t="s">
        <v>381</v>
      </c>
      <c r="K17" s="143" t="s">
        <v>388</v>
      </c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7998</v>
      </c>
      <c r="Q17" s="141">
        <f t="shared" si="13"/>
        <v>7998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114</v>
      </c>
      <c r="B18" s="140" t="s">
        <v>336</v>
      </c>
      <c r="C18" s="142" t="s">
        <v>360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7622</v>
      </c>
      <c r="I18" s="141">
        <f t="shared" si="11"/>
        <v>7622</v>
      </c>
      <c r="J18" s="143"/>
      <c r="K18" s="143" t="s">
        <v>388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7622</v>
      </c>
      <c r="Q18" s="141">
        <f t="shared" si="13"/>
        <v>7622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114</v>
      </c>
      <c r="B19" s="140" t="s">
        <v>337</v>
      </c>
      <c r="C19" s="142" t="s">
        <v>361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114</v>
      </c>
      <c r="B20" s="140" t="s">
        <v>338</v>
      </c>
      <c r="C20" s="142" t="s">
        <v>362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13838</v>
      </c>
      <c r="I20" s="141">
        <f t="shared" si="11"/>
        <v>13838</v>
      </c>
      <c r="J20" s="143" t="s">
        <v>379</v>
      </c>
      <c r="K20" s="143" t="s">
        <v>386</v>
      </c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13838</v>
      </c>
      <c r="Q20" s="141">
        <f t="shared" si="13"/>
        <v>13838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114</v>
      </c>
      <c r="B21" s="140" t="s">
        <v>339</v>
      </c>
      <c r="C21" s="142" t="s">
        <v>363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114</v>
      </c>
      <c r="B22" s="140" t="s">
        <v>340</v>
      </c>
      <c r="C22" s="142" t="s">
        <v>364</v>
      </c>
      <c r="D22" s="141">
        <f t="shared" si="6"/>
        <v>0</v>
      </c>
      <c r="E22" s="141">
        <f t="shared" si="7"/>
        <v>44174</v>
      </c>
      <c r="F22" s="141">
        <f t="shared" si="8"/>
        <v>44174</v>
      </c>
      <c r="G22" s="141">
        <f t="shared" si="9"/>
        <v>0</v>
      </c>
      <c r="H22" s="141">
        <f t="shared" si="10"/>
        <v>27196</v>
      </c>
      <c r="I22" s="141">
        <f t="shared" si="11"/>
        <v>27196</v>
      </c>
      <c r="J22" s="143" t="s">
        <v>378</v>
      </c>
      <c r="K22" s="143" t="s">
        <v>385</v>
      </c>
      <c r="L22" s="141">
        <v>0</v>
      </c>
      <c r="M22" s="141">
        <v>44174</v>
      </c>
      <c r="N22" s="141">
        <f t="shared" si="12"/>
        <v>44174</v>
      </c>
      <c r="O22" s="141">
        <v>0</v>
      </c>
      <c r="P22" s="141">
        <v>27196</v>
      </c>
      <c r="Q22" s="141">
        <f t="shared" si="13"/>
        <v>27196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114</v>
      </c>
      <c r="B23" s="140" t="s">
        <v>341</v>
      </c>
      <c r="C23" s="142" t="s">
        <v>365</v>
      </c>
      <c r="D23" s="141">
        <f t="shared" si="6"/>
        <v>0</v>
      </c>
      <c r="E23" s="141">
        <f t="shared" si="7"/>
        <v>73413</v>
      </c>
      <c r="F23" s="141">
        <f t="shared" si="8"/>
        <v>73413</v>
      </c>
      <c r="G23" s="141">
        <f t="shared" si="9"/>
        <v>0</v>
      </c>
      <c r="H23" s="141">
        <f t="shared" si="10"/>
        <v>45159</v>
      </c>
      <c r="I23" s="141">
        <f t="shared" si="11"/>
        <v>45159</v>
      </c>
      <c r="J23" s="143"/>
      <c r="K23" s="143"/>
      <c r="L23" s="141">
        <v>0</v>
      </c>
      <c r="M23" s="141">
        <v>73413</v>
      </c>
      <c r="N23" s="141">
        <f t="shared" si="12"/>
        <v>73413</v>
      </c>
      <c r="O23" s="141">
        <v>0</v>
      </c>
      <c r="P23" s="141">
        <v>45159</v>
      </c>
      <c r="Q23" s="141">
        <f t="shared" si="13"/>
        <v>45159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114</v>
      </c>
      <c r="B24" s="140" t="s">
        <v>342</v>
      </c>
      <c r="C24" s="142" t="s">
        <v>366</v>
      </c>
      <c r="D24" s="141">
        <f t="shared" si="6"/>
        <v>0</v>
      </c>
      <c r="E24" s="141">
        <f t="shared" si="7"/>
        <v>101623</v>
      </c>
      <c r="F24" s="141">
        <f t="shared" si="8"/>
        <v>101623</v>
      </c>
      <c r="G24" s="141">
        <f t="shared" si="9"/>
        <v>0</v>
      </c>
      <c r="H24" s="141">
        <f t="shared" si="10"/>
        <v>61958</v>
      </c>
      <c r="I24" s="141">
        <f t="shared" si="11"/>
        <v>61958</v>
      </c>
      <c r="J24" s="143"/>
      <c r="K24" s="143"/>
      <c r="L24" s="141">
        <v>0</v>
      </c>
      <c r="M24" s="141">
        <v>101623</v>
      </c>
      <c r="N24" s="141">
        <f t="shared" si="12"/>
        <v>101623</v>
      </c>
      <c r="O24" s="141">
        <v>0</v>
      </c>
      <c r="P24" s="141">
        <v>61958</v>
      </c>
      <c r="Q24" s="141">
        <f t="shared" si="13"/>
        <v>61958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114</v>
      </c>
      <c r="B25" s="140" t="s">
        <v>343</v>
      </c>
      <c r="C25" s="142" t="s">
        <v>367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/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114</v>
      </c>
      <c r="B26" s="140" t="s">
        <v>344</v>
      </c>
      <c r="C26" s="142" t="s">
        <v>368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114</v>
      </c>
      <c r="B27" s="140" t="s">
        <v>345</v>
      </c>
      <c r="C27" s="142" t="s">
        <v>369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114</v>
      </c>
      <c r="B28" s="140" t="s">
        <v>346</v>
      </c>
      <c r="C28" s="142" t="s">
        <v>370</v>
      </c>
      <c r="D28" s="141">
        <f t="shared" si="6"/>
        <v>0</v>
      </c>
      <c r="E28" s="141">
        <f t="shared" si="7"/>
        <v>246168</v>
      </c>
      <c r="F28" s="141">
        <f t="shared" si="8"/>
        <v>246168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 t="s">
        <v>382</v>
      </c>
      <c r="K28" s="143" t="s">
        <v>389</v>
      </c>
      <c r="L28" s="141">
        <v>0</v>
      </c>
      <c r="M28" s="141">
        <v>246168</v>
      </c>
      <c r="N28" s="141">
        <f t="shared" si="12"/>
        <v>246168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114</v>
      </c>
      <c r="B29" s="140" t="s">
        <v>347</v>
      </c>
      <c r="C29" s="142" t="s">
        <v>371</v>
      </c>
      <c r="D29" s="141">
        <f t="shared" si="6"/>
        <v>0</v>
      </c>
      <c r="E29" s="141">
        <f t="shared" si="7"/>
        <v>150097</v>
      </c>
      <c r="F29" s="141">
        <f t="shared" si="8"/>
        <v>150097</v>
      </c>
      <c r="G29" s="141">
        <f t="shared" si="9"/>
        <v>0</v>
      </c>
      <c r="H29" s="141">
        <f t="shared" si="10"/>
        <v>32938</v>
      </c>
      <c r="I29" s="141">
        <f t="shared" si="11"/>
        <v>32938</v>
      </c>
      <c r="J29" s="143" t="s">
        <v>382</v>
      </c>
      <c r="K29" s="143" t="s">
        <v>389</v>
      </c>
      <c r="L29" s="141">
        <v>0</v>
      </c>
      <c r="M29" s="141">
        <v>150097</v>
      </c>
      <c r="N29" s="141">
        <f t="shared" si="12"/>
        <v>150097</v>
      </c>
      <c r="O29" s="141">
        <v>0</v>
      </c>
      <c r="P29" s="141">
        <v>32938</v>
      </c>
      <c r="Q29" s="141">
        <f t="shared" si="13"/>
        <v>32938</v>
      </c>
      <c r="R29" s="143" t="s">
        <v>379</v>
      </c>
      <c r="S29" s="143" t="s">
        <v>386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114</v>
      </c>
      <c r="B30" s="140" t="s">
        <v>348</v>
      </c>
      <c r="C30" s="142" t="s">
        <v>372</v>
      </c>
      <c r="D30" s="141">
        <f t="shared" si="6"/>
        <v>0</v>
      </c>
      <c r="E30" s="141">
        <f t="shared" si="7"/>
        <v>186926</v>
      </c>
      <c r="F30" s="141">
        <f t="shared" si="8"/>
        <v>186926</v>
      </c>
      <c r="G30" s="141">
        <f t="shared" si="9"/>
        <v>0</v>
      </c>
      <c r="H30" s="141">
        <f t="shared" si="10"/>
        <v>39848</v>
      </c>
      <c r="I30" s="141">
        <f t="shared" si="11"/>
        <v>39848</v>
      </c>
      <c r="J30" s="143" t="s">
        <v>380</v>
      </c>
      <c r="K30" s="143" t="s">
        <v>387</v>
      </c>
      <c r="L30" s="141">
        <v>0</v>
      </c>
      <c r="M30" s="141">
        <v>186926</v>
      </c>
      <c r="N30" s="141">
        <f t="shared" si="12"/>
        <v>186926</v>
      </c>
      <c r="O30" s="141">
        <v>0</v>
      </c>
      <c r="P30" s="141">
        <v>0</v>
      </c>
      <c r="Q30" s="141">
        <f t="shared" si="13"/>
        <v>0</v>
      </c>
      <c r="R30" s="143" t="s">
        <v>377</v>
      </c>
      <c r="S30" s="143" t="s">
        <v>384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39848</v>
      </c>
      <c r="Y30" s="141">
        <f t="shared" si="15"/>
        <v>39848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114</v>
      </c>
      <c r="B31" s="140" t="s">
        <v>349</v>
      </c>
      <c r="C31" s="142" t="s">
        <v>373</v>
      </c>
      <c r="D31" s="141">
        <f t="shared" si="6"/>
        <v>17378</v>
      </c>
      <c r="E31" s="141">
        <f t="shared" si="7"/>
        <v>63833</v>
      </c>
      <c r="F31" s="141">
        <f t="shared" si="8"/>
        <v>81211</v>
      </c>
      <c r="G31" s="141">
        <f t="shared" si="9"/>
        <v>0</v>
      </c>
      <c r="H31" s="141">
        <f t="shared" si="10"/>
        <v>34726</v>
      </c>
      <c r="I31" s="141">
        <f t="shared" si="11"/>
        <v>34726</v>
      </c>
      <c r="J31" s="143" t="s">
        <v>383</v>
      </c>
      <c r="K31" s="143" t="s">
        <v>390</v>
      </c>
      <c r="L31" s="141">
        <v>17378</v>
      </c>
      <c r="M31" s="141">
        <v>63833</v>
      </c>
      <c r="N31" s="141">
        <f t="shared" si="12"/>
        <v>81211</v>
      </c>
      <c r="O31" s="141">
        <v>0</v>
      </c>
      <c r="P31" s="141">
        <v>34726</v>
      </c>
      <c r="Q31" s="141">
        <f t="shared" si="13"/>
        <v>34726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398</v>
      </c>
      <c r="B7" s="140" t="s">
        <v>396</v>
      </c>
      <c r="C7" s="139" t="s">
        <v>397</v>
      </c>
      <c r="D7" s="141">
        <f>SUM(D8:D14)</f>
        <v>2380247</v>
      </c>
      <c r="E7" s="141">
        <f>SUM(E8:E14)</f>
        <v>745636</v>
      </c>
      <c r="F7" s="144"/>
      <c r="G7" s="143" t="s">
        <v>394</v>
      </c>
      <c r="H7" s="141">
        <f>SUM(H8:H14)</f>
        <v>1024201</v>
      </c>
      <c r="I7" s="141">
        <f>SUM(I8:I14)</f>
        <v>434764</v>
      </c>
      <c r="J7" s="144"/>
      <c r="K7" s="143" t="s">
        <v>394</v>
      </c>
      <c r="L7" s="141">
        <f>SUM(L8:L14)</f>
        <v>858158</v>
      </c>
      <c r="M7" s="141">
        <f>SUM(M8:M14)</f>
        <v>186518</v>
      </c>
      <c r="N7" s="144"/>
      <c r="O7" s="143" t="s">
        <v>394</v>
      </c>
      <c r="P7" s="141">
        <f>SUM(P8:P14)</f>
        <v>347791</v>
      </c>
      <c r="Q7" s="141">
        <f>SUM(Q8:Q14)</f>
        <v>83794</v>
      </c>
      <c r="R7" s="144"/>
      <c r="S7" s="143" t="s">
        <v>394</v>
      </c>
      <c r="T7" s="141">
        <f>SUM(T8:T14)</f>
        <v>150097</v>
      </c>
      <c r="U7" s="141">
        <f>SUM(U8:U14)</f>
        <v>40560</v>
      </c>
      <c r="V7" s="144"/>
      <c r="W7" s="143" t="s">
        <v>394</v>
      </c>
      <c r="X7" s="141">
        <f>SUM(X8:X14)</f>
        <v>0</v>
      </c>
      <c r="Y7" s="141">
        <f>SUM(Y8:Y14)</f>
        <v>0</v>
      </c>
      <c r="Z7" s="144"/>
      <c r="AA7" s="143" t="s">
        <v>394</v>
      </c>
      <c r="AB7" s="141">
        <f>SUM(AB8:AB14)</f>
        <v>0</v>
      </c>
      <c r="AC7" s="141">
        <f>SUM(AC8:AC14)</f>
        <v>0</v>
      </c>
      <c r="AD7" s="144"/>
      <c r="AE7" s="143" t="s">
        <v>394</v>
      </c>
      <c r="AF7" s="141">
        <f>SUM(AF8:AF14)</f>
        <v>0</v>
      </c>
      <c r="AG7" s="141">
        <f>SUM(AG8:AG14)</f>
        <v>0</v>
      </c>
      <c r="AH7" s="144"/>
      <c r="AI7" s="143" t="s">
        <v>394</v>
      </c>
      <c r="AJ7" s="141">
        <f>SUM(AJ8:AJ14)</f>
        <v>0</v>
      </c>
      <c r="AK7" s="141">
        <f>SUM(AK8:AK14)</f>
        <v>0</v>
      </c>
      <c r="AL7" s="144"/>
      <c r="AM7" s="143" t="s">
        <v>394</v>
      </c>
      <c r="AN7" s="141">
        <f>SUM(AN8:AN14)</f>
        <v>0</v>
      </c>
      <c r="AO7" s="141">
        <f>SUM(AO8:AO14)</f>
        <v>0</v>
      </c>
      <c r="AP7" s="144"/>
      <c r="AQ7" s="143" t="s">
        <v>394</v>
      </c>
      <c r="AR7" s="141">
        <f>SUM(AR8:AR14)</f>
        <v>0</v>
      </c>
      <c r="AS7" s="141">
        <f>SUM(AS8:AS14)</f>
        <v>0</v>
      </c>
      <c r="AT7" s="144"/>
      <c r="AU7" s="143" t="s">
        <v>394</v>
      </c>
      <c r="AV7" s="141">
        <f>SUM(AV8:AV14)</f>
        <v>0</v>
      </c>
      <c r="AW7" s="141">
        <f>SUM(AW8:AW14)</f>
        <v>0</v>
      </c>
      <c r="AX7" s="144"/>
      <c r="AY7" s="143" t="s">
        <v>394</v>
      </c>
      <c r="AZ7" s="141">
        <f>SUM(AZ8:AZ14)</f>
        <v>0</v>
      </c>
      <c r="BA7" s="141">
        <f>SUM(BA8:BA14)</f>
        <v>0</v>
      </c>
      <c r="BB7" s="144"/>
      <c r="BC7" s="143" t="s">
        <v>394</v>
      </c>
      <c r="BD7" s="141">
        <f>SUM(BD8:BD14)</f>
        <v>0</v>
      </c>
      <c r="BE7" s="141">
        <f>SUM(BE8:BE14)</f>
        <v>0</v>
      </c>
      <c r="BF7" s="144"/>
      <c r="BG7" s="143" t="s">
        <v>394</v>
      </c>
      <c r="BH7" s="141">
        <f>SUM(BH8:BH14)</f>
        <v>0</v>
      </c>
      <c r="BI7" s="141">
        <f>SUM(BI8:BI14)</f>
        <v>0</v>
      </c>
      <c r="BJ7" s="144"/>
      <c r="BK7" s="143" t="s">
        <v>394</v>
      </c>
      <c r="BL7" s="141">
        <f>SUM(BL8:BL14)</f>
        <v>0</v>
      </c>
      <c r="BM7" s="141">
        <f>SUM(BM8:BM14)</f>
        <v>0</v>
      </c>
      <c r="BN7" s="144"/>
      <c r="BO7" s="143" t="s">
        <v>394</v>
      </c>
      <c r="BP7" s="141">
        <f>SUM(BP8:BP14)</f>
        <v>0</v>
      </c>
      <c r="BQ7" s="141">
        <f>SUM(BQ8:BQ14)</f>
        <v>0</v>
      </c>
      <c r="BR7" s="144"/>
      <c r="BS7" s="143" t="s">
        <v>394</v>
      </c>
      <c r="BT7" s="141">
        <f>SUM(BT8:BT14)</f>
        <v>0</v>
      </c>
      <c r="BU7" s="141">
        <f>SUM(BU8:BU14)</f>
        <v>0</v>
      </c>
      <c r="BV7" s="144"/>
      <c r="BW7" s="143" t="s">
        <v>394</v>
      </c>
      <c r="BX7" s="141">
        <f>SUM(BX8:BX14)</f>
        <v>0</v>
      </c>
      <c r="BY7" s="141">
        <f>SUM(BY8:BY14)</f>
        <v>0</v>
      </c>
      <c r="BZ7" s="144"/>
      <c r="CA7" s="143" t="s">
        <v>394</v>
      </c>
      <c r="CB7" s="141">
        <f>SUM(CB8:CB14)</f>
        <v>0</v>
      </c>
      <c r="CC7" s="141">
        <f>SUM(CC8:CC14)</f>
        <v>0</v>
      </c>
      <c r="CD7" s="144"/>
      <c r="CE7" s="143" t="s">
        <v>394</v>
      </c>
      <c r="CF7" s="141">
        <f>SUM(CF8:CF14)</f>
        <v>0</v>
      </c>
      <c r="CG7" s="141">
        <f>SUM(CG8:CG14)</f>
        <v>0</v>
      </c>
      <c r="CH7" s="144"/>
      <c r="CI7" s="143" t="s">
        <v>394</v>
      </c>
      <c r="CJ7" s="141">
        <f>SUM(CJ8:CJ14)</f>
        <v>0</v>
      </c>
      <c r="CK7" s="141">
        <f>SUM(CK8:CK14)</f>
        <v>0</v>
      </c>
      <c r="CL7" s="144"/>
      <c r="CM7" s="143" t="s">
        <v>394</v>
      </c>
      <c r="CN7" s="141">
        <f>SUM(CN8:CN14)</f>
        <v>0</v>
      </c>
      <c r="CO7" s="141">
        <f>SUM(CO8:CO14)</f>
        <v>0</v>
      </c>
      <c r="CP7" s="144"/>
      <c r="CQ7" s="143" t="s">
        <v>394</v>
      </c>
      <c r="CR7" s="141">
        <f>SUM(CR8:CR14)</f>
        <v>0</v>
      </c>
      <c r="CS7" s="141">
        <f>SUM(CS8:CS14)</f>
        <v>0</v>
      </c>
      <c r="CT7" s="144"/>
      <c r="CU7" s="143" t="s">
        <v>394</v>
      </c>
      <c r="CV7" s="141">
        <f>SUM(CV8:CV14)</f>
        <v>0</v>
      </c>
      <c r="CW7" s="141">
        <f>SUM(CW8:CW14)</f>
        <v>0</v>
      </c>
      <c r="CX7" s="144"/>
      <c r="CY7" s="143" t="s">
        <v>394</v>
      </c>
      <c r="CZ7" s="141">
        <f>SUM(CZ8:CZ14)</f>
        <v>0</v>
      </c>
      <c r="DA7" s="141">
        <f>SUM(DA8:DA14)</f>
        <v>0</v>
      </c>
      <c r="DB7" s="144"/>
      <c r="DC7" s="143" t="s">
        <v>394</v>
      </c>
      <c r="DD7" s="141">
        <f>SUM(DD8:DD14)</f>
        <v>0</v>
      </c>
      <c r="DE7" s="141">
        <f>SUM(DE8:DE14)</f>
        <v>0</v>
      </c>
      <c r="DF7" s="144"/>
      <c r="DG7" s="143" t="s">
        <v>394</v>
      </c>
      <c r="DH7" s="141">
        <f>SUM(DH8:DH14)</f>
        <v>0</v>
      </c>
      <c r="DI7" s="141">
        <f>SUM(DI8:DI14)</f>
        <v>0</v>
      </c>
      <c r="DJ7" s="144"/>
      <c r="DK7" s="143" t="s">
        <v>394</v>
      </c>
      <c r="DL7" s="141">
        <f>SUM(DL8:DL14)</f>
        <v>0</v>
      </c>
      <c r="DM7" s="141">
        <f>SUM(DM8:DM14)</f>
        <v>0</v>
      </c>
      <c r="DN7" s="144"/>
      <c r="DO7" s="143" t="s">
        <v>394</v>
      </c>
      <c r="DP7" s="141">
        <f>SUM(DP8:DP14)</f>
        <v>0</v>
      </c>
      <c r="DQ7" s="141">
        <f>SUM(DQ8:DQ14)</f>
        <v>0</v>
      </c>
      <c r="DR7" s="144"/>
      <c r="DS7" s="143" t="s">
        <v>394</v>
      </c>
      <c r="DT7" s="141">
        <f>SUM(DT8:DT14)</f>
        <v>0</v>
      </c>
      <c r="DU7" s="141">
        <f>SUM(DU8:DU14)</f>
        <v>0</v>
      </c>
    </row>
    <row r="8" spans="1:125" ht="12" customHeight="1">
      <c r="A8" s="142" t="s">
        <v>114</v>
      </c>
      <c r="B8" s="140" t="s">
        <v>377</v>
      </c>
      <c r="C8" s="142" t="s">
        <v>384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157089</v>
      </c>
      <c r="F8" s="145">
        <v>36207</v>
      </c>
      <c r="G8" s="143" t="s">
        <v>356</v>
      </c>
      <c r="H8" s="141">
        <v>0</v>
      </c>
      <c r="I8" s="141">
        <v>117241</v>
      </c>
      <c r="J8" s="145">
        <v>36468</v>
      </c>
      <c r="K8" s="143" t="s">
        <v>372</v>
      </c>
      <c r="L8" s="141">
        <v>0</v>
      </c>
      <c r="M8" s="141">
        <v>39848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114</v>
      </c>
      <c r="B9" s="140" t="s">
        <v>378</v>
      </c>
      <c r="C9" s="142" t="s">
        <v>385</v>
      </c>
      <c r="D9" s="141">
        <f aca="true" t="shared" si="0" ref="D9:D14">SUM(H9,L9,P9,T9,X9,AB9,AF9,AJ9,AN9,AR9,AV9,AZ9,BD9,BH9,BL9,BP9,BT9,BX9,CB9,CF9,CJ9,CN9,CR9,CV9,CZ9,DD9,DH9,DL9,DP9,DT9)</f>
        <v>219210</v>
      </c>
      <c r="E9" s="141">
        <f aca="true" t="shared" si="1" ref="E9:E14">SUM(I9,M9,Q9,U9,Y9,AC9,AG9,AK9,AO9,AS9,AW9,BA9,BE9,BI9,BM9,BQ9,BU9,BY9,CC9,CG9,CK9,CO9,CS9,CW9,DA9,DE9,DI9,DM9,DQ9,DU9)</f>
        <v>134313</v>
      </c>
      <c r="F9" s="145">
        <v>36387</v>
      </c>
      <c r="G9" s="143" t="s">
        <v>365</v>
      </c>
      <c r="H9" s="141">
        <v>73413</v>
      </c>
      <c r="I9" s="141">
        <v>45159</v>
      </c>
      <c r="J9" s="145">
        <v>36383</v>
      </c>
      <c r="K9" s="143" t="s">
        <v>364</v>
      </c>
      <c r="L9" s="141">
        <v>44174</v>
      </c>
      <c r="M9" s="141">
        <v>27196</v>
      </c>
      <c r="N9" s="145">
        <v>36388</v>
      </c>
      <c r="O9" s="143" t="s">
        <v>366</v>
      </c>
      <c r="P9" s="141">
        <v>101623</v>
      </c>
      <c r="Q9" s="141">
        <v>61958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114</v>
      </c>
      <c r="B10" s="140" t="s">
        <v>379</v>
      </c>
      <c r="C10" s="142" t="s">
        <v>386</v>
      </c>
      <c r="D10" s="141">
        <f t="shared" si="0"/>
        <v>0</v>
      </c>
      <c r="E10" s="141">
        <f t="shared" si="1"/>
        <v>193272</v>
      </c>
      <c r="F10" s="145">
        <v>36206</v>
      </c>
      <c r="G10" s="143" t="s">
        <v>355</v>
      </c>
      <c r="H10" s="141">
        <v>0</v>
      </c>
      <c r="I10" s="141">
        <v>75016</v>
      </c>
      <c r="J10" s="145">
        <v>36205</v>
      </c>
      <c r="K10" s="143" t="s">
        <v>354</v>
      </c>
      <c r="L10" s="141">
        <v>0</v>
      </c>
      <c r="M10" s="141">
        <v>71480</v>
      </c>
      <c r="N10" s="145">
        <v>36342</v>
      </c>
      <c r="O10" s="143" t="s">
        <v>362</v>
      </c>
      <c r="P10" s="141">
        <v>0</v>
      </c>
      <c r="Q10" s="141">
        <v>13838</v>
      </c>
      <c r="R10" s="145">
        <v>36405</v>
      </c>
      <c r="S10" s="143" t="s">
        <v>371</v>
      </c>
      <c r="T10" s="141">
        <v>0</v>
      </c>
      <c r="U10" s="141">
        <v>32938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114</v>
      </c>
      <c r="B11" s="140" t="s">
        <v>380</v>
      </c>
      <c r="C11" s="142" t="s">
        <v>387</v>
      </c>
      <c r="D11" s="141">
        <f t="shared" si="0"/>
        <v>660517</v>
      </c>
      <c r="E11" s="141">
        <f t="shared" si="1"/>
        <v>0</v>
      </c>
      <c r="F11" s="145">
        <v>36207</v>
      </c>
      <c r="G11" s="143" t="s">
        <v>356</v>
      </c>
      <c r="H11" s="141">
        <v>473591</v>
      </c>
      <c r="I11" s="141">
        <v>0</v>
      </c>
      <c r="J11" s="145">
        <v>36468</v>
      </c>
      <c r="K11" s="143" t="s">
        <v>372</v>
      </c>
      <c r="L11" s="141">
        <v>186926</v>
      </c>
      <c r="M11" s="141">
        <v>0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114</v>
      </c>
      <c r="B12" s="140" t="s">
        <v>381</v>
      </c>
      <c r="C12" s="142" t="s">
        <v>388</v>
      </c>
      <c r="D12" s="141">
        <f t="shared" si="0"/>
        <v>0</v>
      </c>
      <c r="E12" s="141">
        <f t="shared" si="1"/>
        <v>164448</v>
      </c>
      <c r="F12" s="145">
        <v>36203</v>
      </c>
      <c r="G12" s="143" t="s">
        <v>352</v>
      </c>
      <c r="H12" s="141">
        <v>0</v>
      </c>
      <c r="I12" s="141">
        <v>135560</v>
      </c>
      <c r="J12" s="145">
        <v>36301</v>
      </c>
      <c r="K12" s="143" t="s">
        <v>358</v>
      </c>
      <c r="L12" s="141">
        <v>0</v>
      </c>
      <c r="M12" s="141">
        <v>13268</v>
      </c>
      <c r="N12" s="145">
        <v>36302</v>
      </c>
      <c r="O12" s="143" t="s">
        <v>359</v>
      </c>
      <c r="P12" s="141">
        <v>0</v>
      </c>
      <c r="Q12" s="141">
        <v>7998</v>
      </c>
      <c r="R12" s="145">
        <v>36321</v>
      </c>
      <c r="S12" s="143" t="s">
        <v>360</v>
      </c>
      <c r="T12" s="141">
        <v>0</v>
      </c>
      <c r="U12" s="141">
        <v>7622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114</v>
      </c>
      <c r="B13" s="140" t="s">
        <v>382</v>
      </c>
      <c r="C13" s="142" t="s">
        <v>389</v>
      </c>
      <c r="D13" s="141">
        <f t="shared" si="0"/>
        <v>1270124</v>
      </c>
      <c r="E13" s="141">
        <f t="shared" si="1"/>
        <v>0</v>
      </c>
      <c r="F13" s="145">
        <v>36205</v>
      </c>
      <c r="G13" s="143" t="s">
        <v>354</v>
      </c>
      <c r="H13" s="141">
        <v>328012</v>
      </c>
      <c r="I13" s="141">
        <v>0</v>
      </c>
      <c r="J13" s="145">
        <v>36206</v>
      </c>
      <c r="K13" s="143" t="s">
        <v>355</v>
      </c>
      <c r="L13" s="141">
        <v>545847</v>
      </c>
      <c r="M13" s="141">
        <v>0</v>
      </c>
      <c r="N13" s="145">
        <v>36404</v>
      </c>
      <c r="O13" s="143" t="s">
        <v>370</v>
      </c>
      <c r="P13" s="141">
        <v>246168</v>
      </c>
      <c r="Q13" s="141">
        <v>0</v>
      </c>
      <c r="R13" s="145">
        <v>36405</v>
      </c>
      <c r="S13" s="143" t="s">
        <v>371</v>
      </c>
      <c r="T13" s="141">
        <v>150097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114</v>
      </c>
      <c r="B14" s="140" t="s">
        <v>383</v>
      </c>
      <c r="C14" s="142" t="s">
        <v>390</v>
      </c>
      <c r="D14" s="141">
        <f t="shared" si="0"/>
        <v>230396</v>
      </c>
      <c r="E14" s="141">
        <f t="shared" si="1"/>
        <v>96514</v>
      </c>
      <c r="F14" s="145">
        <v>36208</v>
      </c>
      <c r="G14" s="143" t="s">
        <v>357</v>
      </c>
      <c r="H14" s="141">
        <v>149185</v>
      </c>
      <c r="I14" s="141">
        <v>61788</v>
      </c>
      <c r="J14" s="145">
        <v>36489</v>
      </c>
      <c r="K14" s="143" t="s">
        <v>373</v>
      </c>
      <c r="L14" s="141">
        <v>81211</v>
      </c>
      <c r="M14" s="141">
        <v>34726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401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36</v>
      </c>
      <c r="M2" s="12" t="str">
        <f>IF(L2&lt;&gt;"",VLOOKUP(L2,$AK$6:$AL$52,2,FALSE),"-")</f>
        <v>徳島県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0</v>
      </c>
      <c r="F7" s="27">
        <f aca="true" t="shared" si="1" ref="F7:F12">AF14</f>
        <v>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0</v>
      </c>
      <c r="AG7" s="137"/>
      <c r="AH7" s="11" t="str">
        <f>'廃棄物事業経費（市町村）'!B7</f>
        <v>36000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13747.5</v>
      </c>
      <c r="F8" s="27">
        <f t="shared" si="1"/>
        <v>0</v>
      </c>
      <c r="H8" s="188"/>
      <c r="I8" s="188"/>
      <c r="J8" s="182" t="s">
        <v>42</v>
      </c>
      <c r="K8" s="184"/>
      <c r="L8" s="27">
        <f t="shared" si="2"/>
        <v>231942</v>
      </c>
      <c r="M8" s="27">
        <f t="shared" si="3"/>
        <v>0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13747.5</v>
      </c>
      <c r="AG8" s="137"/>
      <c r="AH8" s="11" t="str">
        <f>'廃棄物事業経費（市町村）'!B8</f>
        <v>36201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431738</v>
      </c>
      <c r="F9" s="27">
        <f t="shared" si="1"/>
        <v>105500</v>
      </c>
      <c r="H9" s="188"/>
      <c r="I9" s="188"/>
      <c r="J9" s="200" t="s">
        <v>44</v>
      </c>
      <c r="K9" s="202"/>
      <c r="L9" s="27">
        <f t="shared" si="2"/>
        <v>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431738</v>
      </c>
      <c r="AG9" s="137"/>
      <c r="AH9" s="11" t="str">
        <f>'廃棄物事業経費（市町村）'!B9</f>
        <v>36202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804562</v>
      </c>
      <c r="F10" s="27">
        <f t="shared" si="1"/>
        <v>437519</v>
      </c>
      <c r="H10" s="188"/>
      <c r="I10" s="189"/>
      <c r="J10" s="200" t="s">
        <v>46</v>
      </c>
      <c r="K10" s="202"/>
      <c r="L10" s="27">
        <f t="shared" si="2"/>
        <v>0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804562</v>
      </c>
      <c r="AG10" s="137"/>
      <c r="AH10" s="11" t="str">
        <f>'廃棄物事業経費（市町村）'!B10</f>
        <v>36203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2380247</v>
      </c>
      <c r="F11" s="27">
        <f t="shared" si="1"/>
        <v>745636</v>
      </c>
      <c r="H11" s="188"/>
      <c r="I11" s="191" t="s">
        <v>47</v>
      </c>
      <c r="J11" s="191"/>
      <c r="K11" s="191"/>
      <c r="L11" s="27">
        <f t="shared" si="2"/>
        <v>0</v>
      </c>
      <c r="M11" s="27">
        <f t="shared" si="3"/>
        <v>3119</v>
      </c>
      <c r="AC11" s="25" t="s">
        <v>303</v>
      </c>
      <c r="AD11" s="138" t="s">
        <v>62</v>
      </c>
      <c r="AE11" s="137" t="s">
        <v>67</v>
      </c>
      <c r="AF11" s="133">
        <f ca="1" t="shared" si="4"/>
        <v>2380247</v>
      </c>
      <c r="AG11" s="137"/>
      <c r="AH11" s="11" t="str">
        <f>'廃棄物事業経費（市町村）'!B11</f>
        <v>36204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303455</v>
      </c>
      <c r="F12" s="27">
        <f t="shared" si="1"/>
        <v>9782</v>
      </c>
      <c r="H12" s="188"/>
      <c r="I12" s="191" t="s">
        <v>48</v>
      </c>
      <c r="J12" s="191"/>
      <c r="K12" s="191"/>
      <c r="L12" s="27">
        <f t="shared" si="2"/>
        <v>49302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303455</v>
      </c>
      <c r="AG12" s="137"/>
      <c r="AH12" s="11" t="str">
        <f>'廃棄物事業経費（市町村）'!B12</f>
        <v>36205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3933749.5</v>
      </c>
      <c r="F13" s="28">
        <f>SUM(F7:F12)</f>
        <v>1298437</v>
      </c>
      <c r="H13" s="188"/>
      <c r="I13" s="179" t="s">
        <v>32</v>
      </c>
      <c r="J13" s="194"/>
      <c r="K13" s="195"/>
      <c r="L13" s="29">
        <f>SUM(L7:L12)</f>
        <v>281244</v>
      </c>
      <c r="M13" s="29">
        <f>SUM(M7:M12)</f>
        <v>3119</v>
      </c>
      <c r="AC13" s="25" t="s">
        <v>51</v>
      </c>
      <c r="AD13" s="138" t="s">
        <v>62</v>
      </c>
      <c r="AE13" s="137" t="s">
        <v>69</v>
      </c>
      <c r="AF13" s="133">
        <f ca="1" t="shared" si="4"/>
        <v>12160693</v>
      </c>
      <c r="AG13" s="137"/>
      <c r="AH13" s="11" t="str">
        <f>'廃棄物事業経費（市町村）'!B13</f>
        <v>36206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1553502.5</v>
      </c>
      <c r="F14" s="32">
        <f>F13-F11</f>
        <v>552801</v>
      </c>
      <c r="H14" s="189"/>
      <c r="I14" s="30"/>
      <c r="J14" s="34"/>
      <c r="K14" s="31" t="s">
        <v>50</v>
      </c>
      <c r="L14" s="33">
        <f>L13-L12</f>
        <v>231942</v>
      </c>
      <c r="M14" s="33">
        <f>M13-M12</f>
        <v>3119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36207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12160693</v>
      </c>
      <c r="F15" s="27">
        <f>AF20</f>
        <v>2281731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2225625</v>
      </c>
      <c r="M15" s="27">
        <f>AF48</f>
        <v>463546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36208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16094442.5</v>
      </c>
      <c r="F16" s="28">
        <f>SUM(F13,F15)</f>
        <v>3580168</v>
      </c>
      <c r="H16" s="204"/>
      <c r="I16" s="188"/>
      <c r="J16" s="188" t="s">
        <v>183</v>
      </c>
      <c r="K16" s="23" t="s">
        <v>132</v>
      </c>
      <c r="L16" s="27">
        <f>AF28</f>
        <v>1940046</v>
      </c>
      <c r="M16" s="27">
        <f aca="true" t="shared" si="5" ref="M16:M28">AF49</f>
        <v>50035</v>
      </c>
      <c r="AC16" s="25" t="s">
        <v>43</v>
      </c>
      <c r="AD16" s="138" t="s">
        <v>62</v>
      </c>
      <c r="AE16" s="137" t="s">
        <v>72</v>
      </c>
      <c r="AF16" s="133">
        <f ca="1" t="shared" si="4"/>
        <v>105500</v>
      </c>
      <c r="AG16" s="137"/>
      <c r="AH16" s="11" t="str">
        <f>'廃棄物事業経費（市町村）'!B16</f>
        <v>36301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13714195.5</v>
      </c>
      <c r="F17" s="32">
        <f>SUM(F14:F15)</f>
        <v>2834532</v>
      </c>
      <c r="H17" s="204"/>
      <c r="I17" s="188"/>
      <c r="J17" s="188"/>
      <c r="K17" s="23" t="s">
        <v>133</v>
      </c>
      <c r="L17" s="27">
        <f>AF29</f>
        <v>960951</v>
      </c>
      <c r="M17" s="27">
        <f t="shared" si="5"/>
        <v>332271</v>
      </c>
      <c r="AC17" s="25" t="s">
        <v>45</v>
      </c>
      <c r="AD17" s="138" t="s">
        <v>62</v>
      </c>
      <c r="AE17" s="137" t="s">
        <v>73</v>
      </c>
      <c r="AF17" s="133">
        <f ca="1" t="shared" si="4"/>
        <v>437519</v>
      </c>
      <c r="AG17" s="137"/>
      <c r="AH17" s="11" t="str">
        <f>'廃棄物事業経費（市町村）'!B17</f>
        <v>36302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47133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745636</v>
      </c>
      <c r="AG18" s="137"/>
      <c r="AH18" s="11" t="str">
        <f>'廃棄物事業経費（市町村）'!B18</f>
        <v>36321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514654</v>
      </c>
      <c r="M19" s="27">
        <f t="shared" si="5"/>
        <v>66959</v>
      </c>
      <c r="AC19" s="25" t="s">
        <v>46</v>
      </c>
      <c r="AD19" s="138" t="s">
        <v>62</v>
      </c>
      <c r="AE19" s="137" t="s">
        <v>75</v>
      </c>
      <c r="AF19" s="133">
        <f ca="1" t="shared" si="4"/>
        <v>9782</v>
      </c>
      <c r="AG19" s="137"/>
      <c r="AH19" s="11" t="str">
        <f>'廃棄物事業経費（市町村）'!B19</f>
        <v>36341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2380247</v>
      </c>
      <c r="F20" s="39">
        <f>F11</f>
        <v>745636</v>
      </c>
      <c r="H20" s="204"/>
      <c r="I20" s="188"/>
      <c r="J20" s="200" t="s">
        <v>56</v>
      </c>
      <c r="K20" s="202"/>
      <c r="L20" s="27">
        <f t="shared" si="6"/>
        <v>3318513</v>
      </c>
      <c r="M20" s="27">
        <f t="shared" si="5"/>
        <v>1099045</v>
      </c>
      <c r="AC20" s="25" t="s">
        <v>51</v>
      </c>
      <c r="AD20" s="138" t="s">
        <v>62</v>
      </c>
      <c r="AE20" s="137" t="s">
        <v>76</v>
      </c>
      <c r="AF20" s="133">
        <f ca="1" t="shared" si="4"/>
        <v>2281731</v>
      </c>
      <c r="AG20" s="137"/>
      <c r="AH20" s="11" t="str">
        <f>'廃棄物事業経費（市町村）'!B20</f>
        <v>36342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2607424</v>
      </c>
      <c r="F21" s="39">
        <f>M12+M27</f>
        <v>791187</v>
      </c>
      <c r="H21" s="204"/>
      <c r="I21" s="189"/>
      <c r="J21" s="200" t="s">
        <v>57</v>
      </c>
      <c r="K21" s="202"/>
      <c r="L21" s="27">
        <f t="shared" si="6"/>
        <v>154236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36368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99098</v>
      </c>
      <c r="M22" s="27">
        <f t="shared" si="5"/>
        <v>6080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231942</v>
      </c>
      <c r="AH22" s="11" t="str">
        <f>'廃棄物事業経費（市町村）'!B22</f>
        <v>36383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448899</v>
      </c>
      <c r="M23" s="27">
        <f t="shared" si="5"/>
        <v>57960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0</v>
      </c>
      <c r="AH23" s="11" t="str">
        <f>'廃棄物事業経費（市町村）'!B23</f>
        <v>36387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2098855</v>
      </c>
      <c r="M24" s="27">
        <f t="shared" si="5"/>
        <v>374055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0</v>
      </c>
      <c r="AH24" s="11" t="str">
        <f>'廃棄物事業経費（市町村）'!B24</f>
        <v>36388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864610</v>
      </c>
      <c r="M25" s="27">
        <f t="shared" si="5"/>
        <v>53282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0</v>
      </c>
      <c r="AH25" s="11" t="str">
        <f>'廃棄物事業経費（市町村）'!B25</f>
        <v>36401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120306</v>
      </c>
      <c r="M26" s="27">
        <f t="shared" si="5"/>
        <v>12639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49302</v>
      </c>
      <c r="AH26" s="11" t="str">
        <f>'廃棄物事業経費（市町村）'!B26</f>
        <v>36402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2558122</v>
      </c>
      <c r="M27" s="27">
        <f t="shared" si="5"/>
        <v>791187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2225625</v>
      </c>
      <c r="AH27" s="11" t="str">
        <f>'廃棄物事業経費（市町村）'!B27</f>
        <v>36403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14795</v>
      </c>
      <c r="M28" s="27">
        <f t="shared" si="5"/>
        <v>515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1940046</v>
      </c>
      <c r="AH28" s="11" t="str">
        <f>'廃棄物事業経費（市町村）'!B28</f>
        <v>36404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15365843</v>
      </c>
      <c r="M29" s="29">
        <f>SUM(M15:M28)</f>
        <v>3307574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960951</v>
      </c>
      <c r="AH29" s="11" t="str">
        <f>'廃棄物事業経費（市町村）'!B29</f>
        <v>36405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12807721</v>
      </c>
      <c r="M30" s="33">
        <f>M29-M27</f>
        <v>2516387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47133</v>
      </c>
      <c r="AH30" s="11" t="str">
        <f>'廃棄物事業経費（市町村）'!B30</f>
        <v>36468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455546</v>
      </c>
      <c r="M31" s="27">
        <f>AF62</f>
        <v>269475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514654</v>
      </c>
      <c r="AH31" s="11" t="str">
        <f>'廃棄物事業経費（市町村）'!B31</f>
        <v>36489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16102633</v>
      </c>
      <c r="M32" s="29">
        <f>SUM(M13,M29,M31)</f>
        <v>3580168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3318513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13495209</v>
      </c>
      <c r="M33" s="33">
        <f>SUM(M14,M30,M31)</f>
        <v>2788981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154236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99098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448899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2098855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864610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120306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2558122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14795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455546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0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3119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463546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50035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332271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66959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1099045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6080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57960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374055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53282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12639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791187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515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269475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2010-04-10T02:26:12Z</dcterms:modified>
  <cp:category/>
  <cp:version/>
  <cp:contentType/>
  <cp:contentStatus/>
</cp:coreProperties>
</file>