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<sst xmlns="http://schemas.openxmlformats.org/spreadsheetml/2006/main" count="2035" uniqueCount="412">
  <si>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</si>
  <si>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</si>
  <si>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</si>
  <si>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</si>
  <si>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</si>
  <si>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</si>
  <si>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</si>
  <si>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</si>
  <si>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</si>
  <si>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</si>
  <si>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</si>
  <si>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</si>
  <si>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</si>
  <si>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</si>
  <si>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</si>
  <si>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</si>
  <si>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</si>
  <si>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</si>
  <si>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</si>
  <si>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</si>
  <si>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</si>
  <si>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</si>
  <si>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</si>
  <si>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</si>
  <si>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</si>
  <si>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</si>
  <si>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</si>
  <si>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</si>
  <si>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</si>
  <si>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</si>
  <si>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</si>
  <si>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</si>
  <si>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</si>
  <si>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</si>
  <si>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</si>
  <si>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</si>
  <si>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</si>
  <si>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</si>
  <si>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</si>
  <si>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</si>
  <si>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</si>
  <si>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</si>
  <si>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</si>
  <si>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</si>
  <si>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</si>
  <si>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</si>
  <si>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</si>
  <si>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</si>
  <si>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</si>
  <si>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</si>
  <si>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</si>
  <si>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</si>
  <si>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</si>
  <si>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</si>
  <si>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</si>
  <si>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</si>
  <si>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</si>
  <si>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</si>
  <si>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</si>
  <si>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</si>
  <si>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</si>
  <si>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</si>
  <si>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</si>
  <si>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</si>
  <si>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</si>
  <si>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</si>
  <si>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</si>
  <si>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</si>
  <si>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</si>
  <si>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</si>
  <si>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</si>
  <si>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</si>
  <si>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</si>
  <si>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</si>
  <si>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</si>
  <si>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</si>
  <si>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</si>
  <si>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</si>
  <si>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</si>
  <si>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</si>
  <si>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</si>
  <si>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</si>
  <si>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</si>
  <si>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</si>
  <si>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</si>
  <si>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</si>
  <si>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</si>
  <si>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</si>
  <si>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</si>
  <si>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</si>
  <si>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</si>
  <si>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</si>
  <si>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</si>
  <si>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</si>
  <si>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</si>
  <si>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</si>
  <si>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</si>
  <si>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</si>
  <si>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</si>
  <si>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</si>
  <si>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</si>
  <si>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</si>
  <si>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</si>
  <si>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</si>
  <si>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</si>
  <si>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</si>
  <si>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</si>
  <si>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</si>
  <si>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</si>
  <si>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</si>
  <si>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</si>
  <si>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</si>
  <si>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</si>
  <si>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</si>
  <si>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</si>
  <si>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</si>
  <si>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</si>
  <si>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</si>
  <si>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</si>
  <si>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</si>
  <si>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</si>
  <si>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</si>
  <si>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</si>
  <si>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</si>
  <si>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</si>
  <si>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</si>
  <si>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</si>
  <si>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</si>
  <si>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</si>
  <si>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</si>
  <si>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</si>
  <si>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</si>
  <si>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</si>
  <si>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</si>
  <si>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</si>
  <si>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</si>
  <si>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</si>
  <si>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</si>
  <si>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</si>
  <si>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</si>
  <si>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</si>
  <si>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</si>
  <si>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</si>
  <si>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</si>
  <si>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</si>
  <si>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</si>
  <si>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</si>
  <si>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</si>
  <si>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</si>
  <si>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</si>
  <si>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</si>
  <si>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</si>
  <si>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</si>
  <si>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</si>
  <si>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</si>
  <si>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</si>
  <si>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</si>
  <si>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</si>
  <si>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</si>
  <si>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</si>
  <si>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</si>
  <si>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</si>
  <si>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</si>
  <si>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</si>
  <si>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</si>
  <si>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</si>
  <si>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</si>
  <si>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</si>
  <si>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</si>
  <si>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</si>
  <si>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</si>
  <si>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</si>
  <si>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</si>
  <si>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</si>
  <si>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</si>
  <si>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</si>
  <si>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</si>
  <si>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</si>
  <si>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</si>
  <si>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</si>
  <si>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</si>
  <si>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</si>
  <si>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</si>
  <si>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</si>
  <si>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</si>
  <si>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</si>
  <si>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</si>
  <si>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</si>
  <si>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</si>
  <si>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</si>
  <si>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</si>
  <si>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</si>
  <si>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</si>
  <si>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</si>
  <si>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</si>
  <si>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</si>
  <si>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</si>
  <si>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</si>
  <si>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</si>
  <si>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</si>
  <si>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</si>
  <si>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</si>
  <si>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</si>
  <si>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</si>
  <si>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</si>
  <si>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</si>
  <si>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</si>
  <si>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</si>
  <si>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</si>
  <si>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</si>
  <si>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</si>
  <si>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</si>
  <si>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</si>
  <si>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</si>
  <si>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</si>
  <si>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</si>
  <si>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</si>
  <si>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</si>
  <si>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</si>
  <si>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</si>
  <si>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</si>
  <si>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</si>
  <si>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</si>
  <si>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</si>
  <si>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</si>
  <si>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</si>
  <si>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</si>
  <si>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</si>
  <si>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</si>
  <si>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</si>
  <si>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</si>
  <si>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</si>
  <si>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</si>
  <si>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</si>
  <si>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</si>
  <si>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</si>
  <si>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</si>
  <si>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</si>
  <si>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</si>
  <si>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</si>
  <si>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</si>
  <si>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</si>
  <si>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</si>
  <si>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</si>
  <si>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</si>
  <si>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</si>
  <si>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</si>
  <si>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</si>
  <si>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</si>
  <si>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</si>
  <si>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</si>
  <si>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</si>
  <si>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</si>
  <si>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</si>
  <si>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</si>
  <si>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</si>
  <si>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</si>
  <si>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</si>
  <si>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</si>
  <si>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</si>
  <si>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</si>
  <si>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</si>
  <si>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</si>
  <si>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</si>
  <si>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</si>
  <si>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</si>
  <si>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</si>
  <si>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</si>
  <si>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</si>
  <si>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</si>
  <si>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</si>
  <si>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</si>
  <si>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</si>
  <si>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</si>
  <si>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</si>
  <si>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</si>
  <si>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</si>
  <si>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</si>
  <si>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</si>
  <si>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</si>
  <si>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</si>
  <si>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</si>
  <si>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</si>
  <si>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</si>
  <si>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</si>
  <si>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</si>
  <si>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</si>
  <si>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</si>
  <si>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</si>
  <si>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</si>
  <si>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</si>
  <si>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</si>
  <si>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</si>
  <si>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</si>
  <si>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</si>
  <si>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</si>
  <si>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</si>
  <si>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</si>
  <si>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</si>
  <si>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</si>
  <si>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</si>
  <si>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</si>
  <si>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</si>
  <si>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</si>
  <si>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</si>
  <si>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</si>
  <si>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</si>
  <si>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</si>
  <si>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</si>
  <si>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</si>
  <si>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</si>
  <si>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</si>
  <si>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</si>
  <si>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</si>
  <si>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</si>
  <si>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</si>
  <si>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</si>
  <si>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</si>
  <si>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</si>
  <si>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</si>
  <si>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</si>
  <si>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</si>
  <si>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</si>
  <si>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</si>
  <si>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</si>
  <si>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</si>
  <si>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25201</t>
  </si>
  <si>
    <t>25202</t>
  </si>
  <si>
    <t>25203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</si>
  <si>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</si>
  <si>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</si>
  <si>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</si>
  <si>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</si>
  <si>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</si>
  <si>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</si>
  <si>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</si>
  <si>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</si>
  <si>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</si>
  <si>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25381</t>
  </si>
  <si>
    <t>25383</t>
  </si>
  <si>
    <t>25384</t>
  </si>
  <si>
    <t>25425</t>
  </si>
  <si>
    <t>25441</t>
  </si>
  <si>
    <t>25442</t>
  </si>
  <si>
    <t>25443</t>
  </si>
  <si>
    <t>25482</t>
  </si>
  <si>
    <t>25483</t>
  </si>
  <si>
    <t>25501</t>
  </si>
  <si>
    <t>25502</t>
  </si>
  <si>
    <t>25503</t>
  </si>
  <si>
    <t>25504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</si>
  <si>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</si>
  <si>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</si>
  <si>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</si>
  <si>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</si>
  <si>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</si>
  <si>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</si>
  <si>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</si>
  <si>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</si>
  <si>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</si>
  <si>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</si>
  <si>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</si>
  <si>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</si>
  <si>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</si>
  <si>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</si>
  <si>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</si>
  <si>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</si>
  <si>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</si>
  <si>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</si>
  <si>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</si>
  <si>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</si>
  <si>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</si>
  <si>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</si>
  <si>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</si>
  <si>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</si>
  <si>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</si>
  <si>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</si>
  <si>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25204</t>
  </si>
  <si>
    <t>25000</t>
  </si>
  <si>
    <t>25831</t>
  </si>
  <si>
    <t>25833</t>
  </si>
  <si>
    <t>25840</t>
  </si>
  <si>
    <t>25841</t>
  </si>
  <si>
    <t>25847</t>
  </si>
  <si>
    <t>25858</t>
  </si>
  <si>
    <t>25859</t>
  </si>
  <si>
    <t>25871</t>
  </si>
  <si>
    <t>25874</t>
  </si>
  <si>
    <t>湖北広域行政事務センター</t>
  </si>
  <si>
    <t>八日市布引ライフ組合</t>
  </si>
  <si>
    <t>伊香郡衛生プラント組合</t>
  </si>
  <si>
    <t>中部清掃組合</t>
  </si>
  <si>
    <t>甲賀広域行政組合</t>
  </si>
  <si>
    <t>湖東広域衛生管理組合</t>
  </si>
  <si>
    <t>愛知郡広域行政組合</t>
  </si>
  <si>
    <t>湖南広域行政組合</t>
  </si>
  <si>
    <t>彦根犬上広域行政組合</t>
  </si>
  <si>
    <t>25204</t>
  </si>
  <si>
    <t>彦根市広域行政組合</t>
  </si>
  <si>
    <t>湖北広域行政事務センタ－</t>
  </si>
  <si>
    <t>伊香衛生プラント</t>
  </si>
  <si>
    <t>25836</t>
  </si>
  <si>
    <t>布引ライフ組合</t>
  </si>
  <si>
    <t/>
  </si>
  <si>
    <t>滋賀県</t>
  </si>
  <si>
    <t>25000</t>
  </si>
  <si>
    <t>合計</t>
  </si>
  <si>
    <t>合計</t>
  </si>
  <si>
    <t>滋賀県</t>
  </si>
  <si>
    <t>滋賀県</t>
  </si>
  <si>
    <t>合計</t>
  </si>
  <si>
    <t>25000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</si>
</sst>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404</v>
      </c>
      <c r="B7" s="140" t="s">
        <v>405</v>
      </c>
      <c r="C7" s="139" t="s">
        <v>406</v>
      </c>
      <c r="D7" s="141">
        <f aca="true" t="shared" si="0" ref="D7:AI7">SUM(D8:D33)</f>
        <v>15724880</v>
      </c>
      <c r="E7" s="141">
        <f t="shared" si="0"/>
        <v>2094381</v>
      </c>
      <c r="F7" s="141">
        <f t="shared" si="0"/>
        <v>353</v>
      </c>
      <c r="G7" s="141">
        <f t="shared" si="0"/>
        <v>7058</v>
      </c>
      <c r="H7" s="141">
        <f t="shared" si="0"/>
        <v>0</v>
      </c>
      <c r="I7" s="141">
        <f t="shared" si="0"/>
        <v>1720820</v>
      </c>
      <c r="J7" s="141">
        <f t="shared" si="0"/>
        <v>0</v>
      </c>
      <c r="K7" s="141">
        <f t="shared" si="0"/>
        <v>366150</v>
      </c>
      <c r="L7" s="141">
        <f t="shared" si="0"/>
        <v>13630499</v>
      </c>
      <c r="M7" s="141">
        <f t="shared" si="0"/>
        <v>2568650</v>
      </c>
      <c r="N7" s="141">
        <f t="shared" si="0"/>
        <v>312693</v>
      </c>
      <c r="O7" s="141">
        <f t="shared" si="0"/>
        <v>0</v>
      </c>
      <c r="P7" s="141">
        <f t="shared" si="0"/>
        <v>4349</v>
      </c>
      <c r="Q7" s="141">
        <f t="shared" si="0"/>
        <v>0</v>
      </c>
      <c r="R7" s="141">
        <f t="shared" si="0"/>
        <v>266480</v>
      </c>
      <c r="S7" s="141">
        <f t="shared" si="0"/>
        <v>0</v>
      </c>
      <c r="T7" s="141">
        <f t="shared" si="0"/>
        <v>41864</v>
      </c>
      <c r="U7" s="141">
        <f t="shared" si="0"/>
        <v>2255957</v>
      </c>
      <c r="V7" s="141">
        <f t="shared" si="0"/>
        <v>18293530</v>
      </c>
      <c r="W7" s="141">
        <f t="shared" si="0"/>
        <v>2407074</v>
      </c>
      <c r="X7" s="141">
        <f t="shared" si="0"/>
        <v>353</v>
      </c>
      <c r="Y7" s="141">
        <f t="shared" si="0"/>
        <v>11407</v>
      </c>
      <c r="Z7" s="141">
        <f t="shared" si="0"/>
        <v>0</v>
      </c>
      <c r="AA7" s="141">
        <f t="shared" si="0"/>
        <v>1987300</v>
      </c>
      <c r="AB7" s="141">
        <f t="shared" si="0"/>
        <v>0</v>
      </c>
      <c r="AC7" s="141">
        <f t="shared" si="0"/>
        <v>408014</v>
      </c>
      <c r="AD7" s="141">
        <f t="shared" si="0"/>
        <v>15886456</v>
      </c>
      <c r="AE7" s="141">
        <f t="shared" si="0"/>
        <v>745486</v>
      </c>
      <c r="AF7" s="141">
        <f t="shared" si="0"/>
        <v>744875</v>
      </c>
      <c r="AG7" s="141">
        <f t="shared" si="0"/>
        <v>0</v>
      </c>
      <c r="AH7" s="141">
        <f t="shared" si="0"/>
        <v>514651</v>
      </c>
      <c r="AI7" s="141">
        <f t="shared" si="0"/>
        <v>230224</v>
      </c>
      <c r="AJ7" s="141">
        <f aca="true" t="shared" si="1" ref="AJ7:BO7">SUM(AJ8:AJ33)</f>
        <v>0</v>
      </c>
      <c r="AK7" s="141">
        <f t="shared" si="1"/>
        <v>611</v>
      </c>
      <c r="AL7" s="141">
        <f t="shared" si="1"/>
        <v>150000</v>
      </c>
      <c r="AM7" s="141">
        <f t="shared" si="1"/>
        <v>11894102</v>
      </c>
      <c r="AN7" s="141">
        <f t="shared" si="1"/>
        <v>1762341</v>
      </c>
      <c r="AO7" s="141">
        <f t="shared" si="1"/>
        <v>872724</v>
      </c>
      <c r="AP7" s="141">
        <f t="shared" si="1"/>
        <v>466254</v>
      </c>
      <c r="AQ7" s="141">
        <f t="shared" si="1"/>
        <v>338809</v>
      </c>
      <c r="AR7" s="141">
        <f t="shared" si="1"/>
        <v>84554</v>
      </c>
      <c r="AS7" s="141">
        <f t="shared" si="1"/>
        <v>2494581</v>
      </c>
      <c r="AT7" s="141">
        <f t="shared" si="1"/>
        <v>218762</v>
      </c>
      <c r="AU7" s="141">
        <f t="shared" si="1"/>
        <v>2078630</v>
      </c>
      <c r="AV7" s="141">
        <f t="shared" si="1"/>
        <v>197189</v>
      </c>
      <c r="AW7" s="141">
        <f t="shared" si="1"/>
        <v>7437</v>
      </c>
      <c r="AX7" s="141">
        <f t="shared" si="1"/>
        <v>7629711</v>
      </c>
      <c r="AY7" s="141">
        <f t="shared" si="1"/>
        <v>4434755</v>
      </c>
      <c r="AZ7" s="141">
        <f t="shared" si="1"/>
        <v>2748834</v>
      </c>
      <c r="BA7" s="141">
        <f t="shared" si="1"/>
        <v>308063</v>
      </c>
      <c r="BB7" s="141">
        <f t="shared" si="1"/>
        <v>138059</v>
      </c>
      <c r="BC7" s="141">
        <f t="shared" si="1"/>
        <v>2672558</v>
      </c>
      <c r="BD7" s="141">
        <f t="shared" si="1"/>
        <v>32</v>
      </c>
      <c r="BE7" s="141">
        <f t="shared" si="1"/>
        <v>262734</v>
      </c>
      <c r="BF7" s="141">
        <f t="shared" si="1"/>
        <v>12902322</v>
      </c>
      <c r="BG7" s="141">
        <f t="shared" si="1"/>
        <v>17875</v>
      </c>
      <c r="BH7" s="141">
        <f t="shared" si="1"/>
        <v>17875</v>
      </c>
      <c r="BI7" s="141">
        <f t="shared" si="1"/>
        <v>0</v>
      </c>
      <c r="BJ7" s="141">
        <f t="shared" si="1"/>
        <v>17875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302666</v>
      </c>
      <c r="BO7" s="141">
        <f t="shared" si="1"/>
        <v>1129769</v>
      </c>
      <c r="BP7" s="141">
        <f aca="true" t="shared" si="2" ref="BP7:CU7">SUM(BP8:BP33)</f>
        <v>205028</v>
      </c>
      <c r="BQ7" s="141">
        <f t="shared" si="2"/>
        <v>176977</v>
      </c>
      <c r="BR7" s="141">
        <f t="shared" si="2"/>
        <v>0</v>
      </c>
      <c r="BS7" s="141">
        <f t="shared" si="2"/>
        <v>28051</v>
      </c>
      <c r="BT7" s="141">
        <f t="shared" si="2"/>
        <v>0</v>
      </c>
      <c r="BU7" s="141">
        <f t="shared" si="2"/>
        <v>263708</v>
      </c>
      <c r="BV7" s="141">
        <f t="shared" si="2"/>
        <v>48240</v>
      </c>
      <c r="BW7" s="141">
        <f t="shared" si="2"/>
        <v>215326</v>
      </c>
      <c r="BX7" s="141">
        <f t="shared" si="2"/>
        <v>142</v>
      </c>
      <c r="BY7" s="141">
        <f t="shared" si="2"/>
        <v>0</v>
      </c>
      <c r="BZ7" s="141">
        <f t="shared" si="2"/>
        <v>661033</v>
      </c>
      <c r="CA7" s="141">
        <f t="shared" si="2"/>
        <v>214420</v>
      </c>
      <c r="CB7" s="141">
        <f t="shared" si="2"/>
        <v>427289</v>
      </c>
      <c r="CC7" s="141">
        <f t="shared" si="2"/>
        <v>1011</v>
      </c>
      <c r="CD7" s="141">
        <f t="shared" si="2"/>
        <v>18313</v>
      </c>
      <c r="CE7" s="141">
        <f t="shared" si="2"/>
        <v>1092406</v>
      </c>
      <c r="CF7" s="141">
        <f t="shared" si="2"/>
        <v>0</v>
      </c>
      <c r="CG7" s="141">
        <f t="shared" si="2"/>
        <v>25934</v>
      </c>
      <c r="CH7" s="141">
        <f t="shared" si="2"/>
        <v>1173578</v>
      </c>
      <c r="CI7" s="141">
        <f t="shared" si="2"/>
        <v>763361</v>
      </c>
      <c r="CJ7" s="141">
        <f t="shared" si="2"/>
        <v>762750</v>
      </c>
      <c r="CK7" s="141">
        <f t="shared" si="2"/>
        <v>0</v>
      </c>
      <c r="CL7" s="141">
        <f t="shared" si="2"/>
        <v>532526</v>
      </c>
      <c r="CM7" s="141">
        <f t="shared" si="2"/>
        <v>230224</v>
      </c>
      <c r="CN7" s="141">
        <f t="shared" si="2"/>
        <v>0</v>
      </c>
      <c r="CO7" s="141">
        <f t="shared" si="2"/>
        <v>611</v>
      </c>
      <c r="CP7" s="141">
        <f t="shared" si="2"/>
        <v>452666</v>
      </c>
      <c r="CQ7" s="141">
        <f t="shared" si="2"/>
        <v>13023871</v>
      </c>
      <c r="CR7" s="141">
        <f t="shared" si="2"/>
        <v>1967369</v>
      </c>
      <c r="CS7" s="141">
        <f t="shared" si="2"/>
        <v>1049701</v>
      </c>
      <c r="CT7" s="141">
        <f t="shared" si="2"/>
        <v>466254</v>
      </c>
      <c r="CU7" s="141">
        <f t="shared" si="2"/>
        <v>366860</v>
      </c>
      <c r="CV7" s="141">
        <f aca="true" t="shared" si="3" ref="CV7:DJ7">SUM(CV8:CV33)</f>
        <v>84554</v>
      </c>
      <c r="CW7" s="141">
        <f t="shared" si="3"/>
        <v>2758289</v>
      </c>
      <c r="CX7" s="141">
        <f t="shared" si="3"/>
        <v>267002</v>
      </c>
      <c r="CY7" s="141">
        <f t="shared" si="3"/>
        <v>2293956</v>
      </c>
      <c r="CZ7" s="141">
        <f t="shared" si="3"/>
        <v>197331</v>
      </c>
      <c r="DA7" s="141">
        <f t="shared" si="3"/>
        <v>7437</v>
      </c>
      <c r="DB7" s="141">
        <f t="shared" si="3"/>
        <v>8290744</v>
      </c>
      <c r="DC7" s="141">
        <f t="shared" si="3"/>
        <v>4649175</v>
      </c>
      <c r="DD7" s="141">
        <f t="shared" si="3"/>
        <v>3176123</v>
      </c>
      <c r="DE7" s="141">
        <f t="shared" si="3"/>
        <v>309074</v>
      </c>
      <c r="DF7" s="141">
        <f t="shared" si="3"/>
        <v>156372</v>
      </c>
      <c r="DG7" s="141">
        <f t="shared" si="3"/>
        <v>3764964</v>
      </c>
      <c r="DH7" s="141">
        <f t="shared" si="3"/>
        <v>32</v>
      </c>
      <c r="DI7" s="141">
        <f t="shared" si="3"/>
        <v>288668</v>
      </c>
      <c r="DJ7" s="141">
        <f t="shared" si="3"/>
        <v>14075900</v>
      </c>
    </row>
    <row r="8" spans="1:114" ht="12" customHeight="1">
      <c r="A8" s="142" t="s">
        <v>103</v>
      </c>
      <c r="B8" s="140" t="s">
        <v>326</v>
      </c>
      <c r="C8" s="142" t="s">
        <v>351</v>
      </c>
      <c r="D8" s="141">
        <f>SUM(E8,+L8)</f>
        <v>3966759</v>
      </c>
      <c r="E8" s="141">
        <f>SUM(F8:I8)+K8</f>
        <v>640532</v>
      </c>
      <c r="F8" s="141">
        <v>260</v>
      </c>
      <c r="G8" s="141">
        <v>580</v>
      </c>
      <c r="H8" s="141">
        <v>0</v>
      </c>
      <c r="I8" s="141">
        <v>578592</v>
      </c>
      <c r="J8" s="141"/>
      <c r="K8" s="141">
        <v>61100</v>
      </c>
      <c r="L8" s="141">
        <v>3326227</v>
      </c>
      <c r="M8" s="141">
        <f>SUM(N8,+U8)</f>
        <v>375925</v>
      </c>
      <c r="N8" s="141">
        <f>SUM(O8:R8)+T8</f>
        <v>30096</v>
      </c>
      <c r="O8" s="141">
        <v>0</v>
      </c>
      <c r="P8" s="141">
        <v>945</v>
      </c>
      <c r="Q8" s="141">
        <v>0</v>
      </c>
      <c r="R8" s="141">
        <v>29151</v>
      </c>
      <c r="S8" s="141"/>
      <c r="T8" s="141">
        <v>0</v>
      </c>
      <c r="U8" s="141">
        <v>345829</v>
      </c>
      <c r="V8" s="141">
        <f aca="true" t="shared" si="4" ref="V8:AD8">+SUM(D8,M8)</f>
        <v>4342684</v>
      </c>
      <c r="W8" s="141">
        <f t="shared" si="4"/>
        <v>670628</v>
      </c>
      <c r="X8" s="141">
        <f t="shared" si="4"/>
        <v>260</v>
      </c>
      <c r="Y8" s="141">
        <f t="shared" si="4"/>
        <v>1525</v>
      </c>
      <c r="Z8" s="141">
        <f t="shared" si="4"/>
        <v>0</v>
      </c>
      <c r="AA8" s="141">
        <f t="shared" si="4"/>
        <v>607743</v>
      </c>
      <c r="AB8" s="141">
        <f t="shared" si="4"/>
        <v>0</v>
      </c>
      <c r="AC8" s="141">
        <f t="shared" si="4"/>
        <v>61100</v>
      </c>
      <c r="AD8" s="141">
        <f t="shared" si="4"/>
        <v>3672056</v>
      </c>
      <c r="AE8" s="141">
        <f>SUM(AF8,+AK8)</f>
        <v>384654</v>
      </c>
      <c r="AF8" s="141">
        <f>SUM(AG8:AJ8)</f>
        <v>384043</v>
      </c>
      <c r="AG8" s="141">
        <v>0</v>
      </c>
      <c r="AH8" s="141">
        <v>153819</v>
      </c>
      <c r="AI8" s="141">
        <v>230224</v>
      </c>
      <c r="AJ8" s="141">
        <v>0</v>
      </c>
      <c r="AK8" s="141">
        <v>611</v>
      </c>
      <c r="AL8" s="141">
        <v>0</v>
      </c>
      <c r="AM8" s="141">
        <f>SUM(AN8,AS8,AW8,AX8,BD8)</f>
        <v>3510398</v>
      </c>
      <c r="AN8" s="141">
        <f>SUM(AO8:AR8)</f>
        <v>647958</v>
      </c>
      <c r="AO8" s="141">
        <v>264825</v>
      </c>
      <c r="AP8" s="141">
        <v>228195</v>
      </c>
      <c r="AQ8" s="141">
        <v>89333</v>
      </c>
      <c r="AR8" s="141">
        <v>65605</v>
      </c>
      <c r="AS8" s="141">
        <f>SUM(AT8:AV8)</f>
        <v>525358</v>
      </c>
      <c r="AT8" s="141">
        <v>12283</v>
      </c>
      <c r="AU8" s="141">
        <v>436404</v>
      </c>
      <c r="AV8" s="141">
        <v>76671</v>
      </c>
      <c r="AW8" s="141">
        <v>6675</v>
      </c>
      <c r="AX8" s="141">
        <f>SUM(AY8:BB8)</f>
        <v>2330407</v>
      </c>
      <c r="AY8" s="141">
        <v>1084177</v>
      </c>
      <c r="AZ8" s="141">
        <v>1147800</v>
      </c>
      <c r="BA8" s="141">
        <v>79632</v>
      </c>
      <c r="BB8" s="141">
        <v>18798</v>
      </c>
      <c r="BC8" s="141">
        <v>0</v>
      </c>
      <c r="BD8" s="141">
        <v>0</v>
      </c>
      <c r="BE8" s="141">
        <v>71707</v>
      </c>
      <c r="BF8" s="141">
        <f>SUM(AE8,+AM8,+BE8)</f>
        <v>3966759</v>
      </c>
      <c r="BG8" s="141">
        <f>SUM(BH8,+BM8)</f>
        <v>17875</v>
      </c>
      <c r="BH8" s="141">
        <f>SUM(BI8:BL8)</f>
        <v>17875</v>
      </c>
      <c r="BI8" s="141">
        <v>0</v>
      </c>
      <c r="BJ8" s="141">
        <v>17875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355772</v>
      </c>
      <c r="BP8" s="141">
        <f>SUM(BQ8:BT8)</f>
        <v>85211</v>
      </c>
      <c r="BQ8" s="141">
        <v>85211</v>
      </c>
      <c r="BR8" s="141">
        <v>0</v>
      </c>
      <c r="BS8" s="141">
        <v>0</v>
      </c>
      <c r="BT8" s="141">
        <v>0</v>
      </c>
      <c r="BU8" s="141">
        <f>SUM(BV8:BX8)</f>
        <v>89341</v>
      </c>
      <c r="BV8" s="141">
        <v>0</v>
      </c>
      <c r="BW8" s="141">
        <v>89199</v>
      </c>
      <c r="BX8" s="141">
        <v>142</v>
      </c>
      <c r="BY8" s="141">
        <v>0</v>
      </c>
      <c r="BZ8" s="141">
        <f>SUM(CA8:CD8)</f>
        <v>181220</v>
      </c>
      <c r="CA8" s="141">
        <v>34892</v>
      </c>
      <c r="CB8" s="141">
        <v>127995</v>
      </c>
      <c r="CC8" s="141">
        <v>1011</v>
      </c>
      <c r="CD8" s="141">
        <v>17322</v>
      </c>
      <c r="CE8" s="141">
        <v>0</v>
      </c>
      <c r="CF8" s="141">
        <v>0</v>
      </c>
      <c r="CG8" s="141">
        <v>2278</v>
      </c>
      <c r="CH8" s="141">
        <f>SUM(BG8,+BO8,+CG8)</f>
        <v>375925</v>
      </c>
      <c r="CI8" s="141">
        <f aca="true" t="shared" si="5" ref="CI8:DJ8">SUM(AE8,+BG8)</f>
        <v>402529</v>
      </c>
      <c r="CJ8" s="141">
        <f t="shared" si="5"/>
        <v>401918</v>
      </c>
      <c r="CK8" s="141">
        <f t="shared" si="5"/>
        <v>0</v>
      </c>
      <c r="CL8" s="141">
        <f t="shared" si="5"/>
        <v>171694</v>
      </c>
      <c r="CM8" s="141">
        <f t="shared" si="5"/>
        <v>230224</v>
      </c>
      <c r="CN8" s="141">
        <f t="shared" si="5"/>
        <v>0</v>
      </c>
      <c r="CO8" s="141">
        <f t="shared" si="5"/>
        <v>611</v>
      </c>
      <c r="CP8" s="141">
        <f t="shared" si="5"/>
        <v>0</v>
      </c>
      <c r="CQ8" s="141">
        <f t="shared" si="5"/>
        <v>3866170</v>
      </c>
      <c r="CR8" s="141">
        <f t="shared" si="5"/>
        <v>733169</v>
      </c>
      <c r="CS8" s="141">
        <f t="shared" si="5"/>
        <v>350036</v>
      </c>
      <c r="CT8" s="141">
        <f t="shared" si="5"/>
        <v>228195</v>
      </c>
      <c r="CU8" s="141">
        <f t="shared" si="5"/>
        <v>89333</v>
      </c>
      <c r="CV8" s="141">
        <f t="shared" si="5"/>
        <v>65605</v>
      </c>
      <c r="CW8" s="141">
        <f t="shared" si="5"/>
        <v>614699</v>
      </c>
      <c r="CX8" s="141">
        <f t="shared" si="5"/>
        <v>12283</v>
      </c>
      <c r="CY8" s="141">
        <f t="shared" si="5"/>
        <v>525603</v>
      </c>
      <c r="CZ8" s="141">
        <f t="shared" si="5"/>
        <v>76813</v>
      </c>
      <c r="DA8" s="141">
        <f t="shared" si="5"/>
        <v>6675</v>
      </c>
      <c r="DB8" s="141">
        <f t="shared" si="5"/>
        <v>2511627</v>
      </c>
      <c r="DC8" s="141">
        <f t="shared" si="5"/>
        <v>1119069</v>
      </c>
      <c r="DD8" s="141">
        <f t="shared" si="5"/>
        <v>1275795</v>
      </c>
      <c r="DE8" s="141">
        <f t="shared" si="5"/>
        <v>80643</v>
      </c>
      <c r="DF8" s="141">
        <f t="shared" si="5"/>
        <v>36120</v>
      </c>
      <c r="DG8" s="141">
        <f t="shared" si="5"/>
        <v>0</v>
      </c>
      <c r="DH8" s="141">
        <f t="shared" si="5"/>
        <v>0</v>
      </c>
      <c r="DI8" s="141">
        <f t="shared" si="5"/>
        <v>73985</v>
      </c>
      <c r="DJ8" s="141">
        <f t="shared" si="5"/>
        <v>4342684</v>
      </c>
    </row>
    <row r="9" spans="1:114" ht="12" customHeight="1">
      <c r="A9" s="142" t="s">
        <v>103</v>
      </c>
      <c r="B9" s="140" t="s">
        <v>327</v>
      </c>
      <c r="C9" s="142" t="s">
        <v>352</v>
      </c>
      <c r="D9" s="141">
        <f aca="true" t="shared" si="6" ref="D9:D33">SUM(E9,+L9)</f>
        <v>1125140</v>
      </c>
      <c r="E9" s="141">
        <f aca="true" t="shared" si="7" ref="E9:E33">SUM(F9:I9)+K9</f>
        <v>214149</v>
      </c>
      <c r="F9" s="141">
        <v>0</v>
      </c>
      <c r="G9" s="141">
        <v>2613</v>
      </c>
      <c r="H9" s="141">
        <v>0</v>
      </c>
      <c r="I9" s="141">
        <v>170689</v>
      </c>
      <c r="J9" s="141"/>
      <c r="K9" s="141">
        <v>40847</v>
      </c>
      <c r="L9" s="141">
        <v>910991</v>
      </c>
      <c r="M9" s="141">
        <f aca="true" t="shared" si="8" ref="M9:M33">SUM(N9,+U9)</f>
        <v>335018</v>
      </c>
      <c r="N9" s="141">
        <f aca="true" t="shared" si="9" ref="N9:N33">SUM(O9:R9)+T9</f>
        <v>107765</v>
      </c>
      <c r="O9" s="141">
        <v>0</v>
      </c>
      <c r="P9" s="141">
        <v>2172</v>
      </c>
      <c r="Q9" s="141">
        <v>0</v>
      </c>
      <c r="R9" s="141">
        <v>105593</v>
      </c>
      <c r="S9" s="141"/>
      <c r="T9" s="141">
        <v>0</v>
      </c>
      <c r="U9" s="141">
        <v>227253</v>
      </c>
      <c r="V9" s="141">
        <f aca="true" t="shared" si="10" ref="V9:V33">+SUM(D9,M9)</f>
        <v>1460158</v>
      </c>
      <c r="W9" s="141">
        <f aca="true" t="shared" si="11" ref="W9:W33">+SUM(E9,N9)</f>
        <v>321914</v>
      </c>
      <c r="X9" s="141">
        <f aca="true" t="shared" si="12" ref="X9:X33">+SUM(F9,O9)</f>
        <v>0</v>
      </c>
      <c r="Y9" s="141">
        <f aca="true" t="shared" si="13" ref="Y9:Y33">+SUM(G9,P9)</f>
        <v>4785</v>
      </c>
      <c r="Z9" s="141">
        <f aca="true" t="shared" si="14" ref="Z9:Z33">+SUM(H9,Q9)</f>
        <v>0</v>
      </c>
      <c r="AA9" s="141">
        <f aca="true" t="shared" si="15" ref="AA9:AA33">+SUM(I9,R9)</f>
        <v>276282</v>
      </c>
      <c r="AB9" s="141">
        <f aca="true" t="shared" si="16" ref="AB9:AB33">+SUM(J9,S9)</f>
        <v>0</v>
      </c>
      <c r="AC9" s="141">
        <f aca="true" t="shared" si="17" ref="AC9:AC33">+SUM(K9,T9)</f>
        <v>40847</v>
      </c>
      <c r="AD9" s="141">
        <f aca="true" t="shared" si="18" ref="AD9:AD33">+SUM(L9,U9)</f>
        <v>1138244</v>
      </c>
      <c r="AE9" s="141">
        <f aca="true" t="shared" si="19" ref="AE9:AE33">SUM(AF9,+AK9)</f>
        <v>0</v>
      </c>
      <c r="AF9" s="141">
        <f aca="true" t="shared" si="20" ref="AF9:AF33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33">SUM(AN9,AS9,AW9,AX9,BD9)</f>
        <v>1049936</v>
      </c>
      <c r="AN9" s="141">
        <f aca="true" t="shared" si="22" ref="AN9:AN33">SUM(AO9:AR9)</f>
        <v>282405</v>
      </c>
      <c r="AO9" s="141">
        <v>133115</v>
      </c>
      <c r="AP9" s="141">
        <v>136303</v>
      </c>
      <c r="AQ9" s="141">
        <v>12987</v>
      </c>
      <c r="AR9" s="141">
        <v>0</v>
      </c>
      <c r="AS9" s="141">
        <f aca="true" t="shared" si="23" ref="AS9:AS33">SUM(AT9:AV9)</f>
        <v>352366</v>
      </c>
      <c r="AT9" s="141">
        <v>74968</v>
      </c>
      <c r="AU9" s="141">
        <v>277398</v>
      </c>
      <c r="AV9" s="141">
        <v>0</v>
      </c>
      <c r="AW9" s="141">
        <v>762</v>
      </c>
      <c r="AX9" s="141">
        <f aca="true" t="shared" si="24" ref="AX9:AX33">SUM(AY9:BB9)</f>
        <v>414403</v>
      </c>
      <c r="AY9" s="141">
        <v>127063</v>
      </c>
      <c r="AZ9" s="141">
        <v>146587</v>
      </c>
      <c r="BA9" s="141">
        <v>73786</v>
      </c>
      <c r="BB9" s="141">
        <v>66967</v>
      </c>
      <c r="BC9" s="141">
        <v>72447</v>
      </c>
      <c r="BD9" s="141">
        <v>0</v>
      </c>
      <c r="BE9" s="141">
        <v>2757</v>
      </c>
      <c r="BF9" s="141">
        <f aca="true" t="shared" si="25" ref="BF9:BF33">SUM(AE9,+AM9,+BE9)</f>
        <v>1052693</v>
      </c>
      <c r="BG9" s="141">
        <f aca="true" t="shared" si="26" ref="BG9:BG33">SUM(BH9,+BM9)</f>
        <v>0</v>
      </c>
      <c r="BH9" s="141">
        <f aca="true" t="shared" si="27" ref="BH9:BH33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3">SUM(BP9,BU9,BY9,BZ9,CF9)</f>
        <v>311362</v>
      </c>
      <c r="BP9" s="141">
        <f aca="true" t="shared" si="29" ref="BP9:BP33">SUM(BQ9:BT9)</f>
        <v>79757</v>
      </c>
      <c r="BQ9" s="141">
        <v>79757</v>
      </c>
      <c r="BR9" s="141">
        <v>0</v>
      </c>
      <c r="BS9" s="141">
        <v>0</v>
      </c>
      <c r="BT9" s="141">
        <v>0</v>
      </c>
      <c r="BU9" s="141">
        <f aca="true" t="shared" si="30" ref="BU9:BU33">SUM(BV9:BX9)</f>
        <v>74552</v>
      </c>
      <c r="BV9" s="141">
        <v>0</v>
      </c>
      <c r="BW9" s="141">
        <v>74552</v>
      </c>
      <c r="BX9" s="141">
        <v>0</v>
      </c>
      <c r="BY9" s="141">
        <v>0</v>
      </c>
      <c r="BZ9" s="141">
        <f aca="true" t="shared" si="31" ref="BZ9:BZ33">SUM(CA9:CD9)</f>
        <v>157053</v>
      </c>
      <c r="CA9" s="141">
        <v>115952</v>
      </c>
      <c r="CB9" s="141">
        <v>40110</v>
      </c>
      <c r="CC9" s="141">
        <v>0</v>
      </c>
      <c r="CD9" s="141">
        <v>991</v>
      </c>
      <c r="CE9" s="141">
        <v>0</v>
      </c>
      <c r="CF9" s="141">
        <v>0</v>
      </c>
      <c r="CG9" s="141">
        <v>23656</v>
      </c>
      <c r="CH9" s="141">
        <f aca="true" t="shared" si="32" ref="CH9:CH33">SUM(BG9,+BO9,+CG9)</f>
        <v>335018</v>
      </c>
      <c r="CI9" s="141">
        <f aca="true" t="shared" si="33" ref="CI9:CI33">SUM(AE9,+BG9)</f>
        <v>0</v>
      </c>
      <c r="CJ9" s="141">
        <f aca="true" t="shared" si="34" ref="CJ9:CJ33">SUM(AF9,+BH9)</f>
        <v>0</v>
      </c>
      <c r="CK9" s="141">
        <f aca="true" t="shared" si="35" ref="CK9:CK33">SUM(AG9,+BI9)</f>
        <v>0</v>
      </c>
      <c r="CL9" s="141">
        <f aca="true" t="shared" si="36" ref="CL9:CL33">SUM(AH9,+BJ9)</f>
        <v>0</v>
      </c>
      <c r="CM9" s="141">
        <f aca="true" t="shared" si="37" ref="CM9:CM33">SUM(AI9,+BK9)</f>
        <v>0</v>
      </c>
      <c r="CN9" s="141">
        <f aca="true" t="shared" si="38" ref="CN9:CN33">SUM(AJ9,+BL9)</f>
        <v>0</v>
      </c>
      <c r="CO9" s="141">
        <f aca="true" t="shared" si="39" ref="CO9:CO33">SUM(AK9,+BM9)</f>
        <v>0</v>
      </c>
      <c r="CP9" s="141">
        <f aca="true" t="shared" si="40" ref="CP9:CP33">SUM(AL9,+BN9)</f>
        <v>0</v>
      </c>
      <c r="CQ9" s="141">
        <f aca="true" t="shared" si="41" ref="CQ9:CQ33">SUM(AM9,+BO9)</f>
        <v>1361298</v>
      </c>
      <c r="CR9" s="141">
        <f aca="true" t="shared" si="42" ref="CR9:CR33">SUM(AN9,+BP9)</f>
        <v>362162</v>
      </c>
      <c r="CS9" s="141">
        <f aca="true" t="shared" si="43" ref="CS9:CS33">SUM(AO9,+BQ9)</f>
        <v>212872</v>
      </c>
      <c r="CT9" s="141">
        <f aca="true" t="shared" si="44" ref="CT9:CT33">SUM(AP9,+BR9)</f>
        <v>136303</v>
      </c>
      <c r="CU9" s="141">
        <f aca="true" t="shared" si="45" ref="CU9:CU33">SUM(AQ9,+BS9)</f>
        <v>12987</v>
      </c>
      <c r="CV9" s="141">
        <f aca="true" t="shared" si="46" ref="CV9:CV33">SUM(AR9,+BT9)</f>
        <v>0</v>
      </c>
      <c r="CW9" s="141">
        <f aca="true" t="shared" si="47" ref="CW9:CW33">SUM(AS9,+BU9)</f>
        <v>426918</v>
      </c>
      <c r="CX9" s="141">
        <f aca="true" t="shared" si="48" ref="CX9:CX33">SUM(AT9,+BV9)</f>
        <v>74968</v>
      </c>
      <c r="CY9" s="141">
        <f aca="true" t="shared" si="49" ref="CY9:CY33">SUM(AU9,+BW9)</f>
        <v>351950</v>
      </c>
      <c r="CZ9" s="141">
        <f aca="true" t="shared" si="50" ref="CZ9:CZ33">SUM(AV9,+BX9)</f>
        <v>0</v>
      </c>
      <c r="DA9" s="141">
        <f aca="true" t="shared" si="51" ref="DA9:DA33">SUM(AW9,+BY9)</f>
        <v>762</v>
      </c>
      <c r="DB9" s="141">
        <f aca="true" t="shared" si="52" ref="DB9:DB33">SUM(AX9,+BZ9)</f>
        <v>571456</v>
      </c>
      <c r="DC9" s="141">
        <f aca="true" t="shared" si="53" ref="DC9:DC33">SUM(AY9,+CA9)</f>
        <v>243015</v>
      </c>
      <c r="DD9" s="141">
        <f aca="true" t="shared" si="54" ref="DD9:DD33">SUM(AZ9,+CB9)</f>
        <v>186697</v>
      </c>
      <c r="DE9" s="141">
        <f aca="true" t="shared" si="55" ref="DE9:DE33">SUM(BA9,+CC9)</f>
        <v>73786</v>
      </c>
      <c r="DF9" s="141">
        <f aca="true" t="shared" si="56" ref="DF9:DF33">SUM(BB9,+CD9)</f>
        <v>67958</v>
      </c>
      <c r="DG9" s="141">
        <f aca="true" t="shared" si="57" ref="DG9:DG33">SUM(BC9,+CE9)</f>
        <v>72447</v>
      </c>
      <c r="DH9" s="141">
        <f aca="true" t="shared" si="58" ref="DH9:DH33">SUM(BD9,+CF9)</f>
        <v>0</v>
      </c>
      <c r="DI9" s="141">
        <f aca="true" t="shared" si="59" ref="DI9:DI33">SUM(BE9,+CG9)</f>
        <v>26413</v>
      </c>
      <c r="DJ9" s="141">
        <f aca="true" t="shared" si="60" ref="DJ9:DJ33">SUM(BF9,+CH9)</f>
        <v>1387711</v>
      </c>
    </row>
    <row r="10" spans="1:114" ht="12" customHeight="1">
      <c r="A10" s="142" t="s">
        <v>103</v>
      </c>
      <c r="B10" s="140" t="s">
        <v>328</v>
      </c>
      <c r="C10" s="142" t="s">
        <v>353</v>
      </c>
      <c r="D10" s="141">
        <f t="shared" si="6"/>
        <v>712171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0</v>
      </c>
      <c r="L10" s="141">
        <v>712171</v>
      </c>
      <c r="M10" s="141">
        <f t="shared" si="8"/>
        <v>123501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123501</v>
      </c>
      <c r="V10" s="141">
        <f t="shared" si="10"/>
        <v>835672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0</v>
      </c>
      <c r="AC10" s="141">
        <f t="shared" si="17"/>
        <v>0</v>
      </c>
      <c r="AD10" s="141">
        <f t="shared" si="18"/>
        <v>835672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712171</v>
      </c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123501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0</v>
      </c>
      <c r="CR10" s="141">
        <f t="shared" si="42"/>
        <v>0</v>
      </c>
      <c r="CS10" s="141">
        <f t="shared" si="43"/>
        <v>0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0</v>
      </c>
      <c r="DC10" s="141">
        <f t="shared" si="53"/>
        <v>0</v>
      </c>
      <c r="DD10" s="141">
        <f t="shared" si="54"/>
        <v>0</v>
      </c>
      <c r="DE10" s="141">
        <f t="shared" si="55"/>
        <v>0</v>
      </c>
      <c r="DF10" s="141">
        <f t="shared" si="56"/>
        <v>0</v>
      </c>
      <c r="DG10" s="141">
        <f t="shared" si="57"/>
        <v>835672</v>
      </c>
      <c r="DH10" s="141">
        <f t="shared" si="58"/>
        <v>0</v>
      </c>
      <c r="DI10" s="141">
        <f t="shared" si="59"/>
        <v>0</v>
      </c>
      <c r="DJ10" s="141">
        <f t="shared" si="60"/>
        <v>0</v>
      </c>
    </row>
    <row r="11" spans="1:114" ht="12" customHeight="1">
      <c r="A11" s="142" t="s">
        <v>103</v>
      </c>
      <c r="B11" s="140" t="s">
        <v>377</v>
      </c>
      <c r="C11" s="142" t="s">
        <v>354</v>
      </c>
      <c r="D11" s="141">
        <f t="shared" si="6"/>
        <v>794148</v>
      </c>
      <c r="E11" s="141">
        <f t="shared" si="7"/>
        <v>196674</v>
      </c>
      <c r="F11" s="141">
        <v>0</v>
      </c>
      <c r="G11" s="141">
        <v>0</v>
      </c>
      <c r="H11" s="141">
        <v>0</v>
      </c>
      <c r="I11" s="141">
        <v>196674</v>
      </c>
      <c r="J11" s="141"/>
      <c r="K11" s="141">
        <v>0</v>
      </c>
      <c r="L11" s="141">
        <v>597474</v>
      </c>
      <c r="M11" s="141">
        <f t="shared" si="8"/>
        <v>178643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178643</v>
      </c>
      <c r="V11" s="141">
        <f t="shared" si="10"/>
        <v>972791</v>
      </c>
      <c r="W11" s="141">
        <f t="shared" si="11"/>
        <v>196674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196674</v>
      </c>
      <c r="AB11" s="141">
        <f t="shared" si="16"/>
        <v>0</v>
      </c>
      <c r="AC11" s="141">
        <f t="shared" si="17"/>
        <v>0</v>
      </c>
      <c r="AD11" s="141">
        <f t="shared" si="18"/>
        <v>776117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794148</v>
      </c>
      <c r="AN11" s="141">
        <f t="shared" si="22"/>
        <v>116931</v>
      </c>
      <c r="AO11" s="141">
        <v>59854</v>
      </c>
      <c r="AP11" s="141">
        <v>0</v>
      </c>
      <c r="AQ11" s="141">
        <v>57077</v>
      </c>
      <c r="AR11" s="141">
        <v>0</v>
      </c>
      <c r="AS11" s="141">
        <f t="shared" si="23"/>
        <v>324821</v>
      </c>
      <c r="AT11" s="141">
        <v>0</v>
      </c>
      <c r="AU11" s="141">
        <v>324821</v>
      </c>
      <c r="AV11" s="141">
        <v>0</v>
      </c>
      <c r="AW11" s="141">
        <v>0</v>
      </c>
      <c r="AX11" s="141">
        <f t="shared" si="24"/>
        <v>352396</v>
      </c>
      <c r="AY11" s="141">
        <v>231238</v>
      </c>
      <c r="AZ11" s="141">
        <v>114980</v>
      </c>
      <c r="BA11" s="141">
        <v>6178</v>
      </c>
      <c r="BB11" s="141">
        <v>0</v>
      </c>
      <c r="BC11" s="141">
        <v>0</v>
      </c>
      <c r="BD11" s="141">
        <v>0</v>
      </c>
      <c r="BE11" s="141">
        <v>0</v>
      </c>
      <c r="BF11" s="141">
        <f t="shared" si="25"/>
        <v>794148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178643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178643</v>
      </c>
      <c r="CA11" s="141">
        <v>0</v>
      </c>
      <c r="CB11" s="141">
        <v>178643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178643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972791</v>
      </c>
      <c r="CR11" s="141">
        <f t="shared" si="42"/>
        <v>116931</v>
      </c>
      <c r="CS11" s="141">
        <f t="shared" si="43"/>
        <v>59854</v>
      </c>
      <c r="CT11" s="141">
        <f t="shared" si="44"/>
        <v>0</v>
      </c>
      <c r="CU11" s="141">
        <f t="shared" si="45"/>
        <v>57077</v>
      </c>
      <c r="CV11" s="141">
        <f t="shared" si="46"/>
        <v>0</v>
      </c>
      <c r="CW11" s="141">
        <f t="shared" si="47"/>
        <v>324821</v>
      </c>
      <c r="CX11" s="141">
        <f t="shared" si="48"/>
        <v>0</v>
      </c>
      <c r="CY11" s="141">
        <f t="shared" si="49"/>
        <v>324821</v>
      </c>
      <c r="CZ11" s="141">
        <f t="shared" si="50"/>
        <v>0</v>
      </c>
      <c r="DA11" s="141">
        <f t="shared" si="51"/>
        <v>0</v>
      </c>
      <c r="DB11" s="141">
        <f t="shared" si="52"/>
        <v>531039</v>
      </c>
      <c r="DC11" s="141">
        <f t="shared" si="53"/>
        <v>231238</v>
      </c>
      <c r="DD11" s="141">
        <f t="shared" si="54"/>
        <v>293623</v>
      </c>
      <c r="DE11" s="141">
        <f t="shared" si="55"/>
        <v>6178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972791</v>
      </c>
    </row>
    <row r="12" spans="1:114" ht="12" customHeight="1">
      <c r="A12" s="142" t="s">
        <v>103</v>
      </c>
      <c r="B12" s="140" t="s">
        <v>329</v>
      </c>
      <c r="C12" s="142" t="s">
        <v>355</v>
      </c>
      <c r="D12" s="141">
        <f t="shared" si="6"/>
        <v>1422125</v>
      </c>
      <c r="E12" s="141">
        <f t="shared" si="7"/>
        <v>235257</v>
      </c>
      <c r="F12" s="141">
        <v>93</v>
      </c>
      <c r="G12" s="141">
        <v>1271</v>
      </c>
      <c r="H12" s="141">
        <v>0</v>
      </c>
      <c r="I12" s="141">
        <v>217144</v>
      </c>
      <c r="J12" s="141"/>
      <c r="K12" s="141">
        <v>16749</v>
      </c>
      <c r="L12" s="141">
        <v>1186868</v>
      </c>
      <c r="M12" s="141">
        <f t="shared" si="8"/>
        <v>68106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68106</v>
      </c>
      <c r="V12" s="141">
        <f t="shared" si="10"/>
        <v>1490231</v>
      </c>
      <c r="W12" s="141">
        <f t="shared" si="11"/>
        <v>235257</v>
      </c>
      <c r="X12" s="141">
        <f t="shared" si="12"/>
        <v>93</v>
      </c>
      <c r="Y12" s="141">
        <f t="shared" si="13"/>
        <v>1271</v>
      </c>
      <c r="Z12" s="141">
        <f t="shared" si="14"/>
        <v>0</v>
      </c>
      <c r="AA12" s="141">
        <f t="shared" si="15"/>
        <v>217144</v>
      </c>
      <c r="AB12" s="141">
        <f t="shared" si="16"/>
        <v>0</v>
      </c>
      <c r="AC12" s="141">
        <f t="shared" si="17"/>
        <v>16749</v>
      </c>
      <c r="AD12" s="141">
        <f t="shared" si="18"/>
        <v>1254974</v>
      </c>
      <c r="AE12" s="141">
        <f t="shared" si="19"/>
        <v>257219</v>
      </c>
      <c r="AF12" s="141">
        <f t="shared" si="20"/>
        <v>257219</v>
      </c>
      <c r="AG12" s="141">
        <v>0</v>
      </c>
      <c r="AH12" s="141">
        <v>257219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1066308</v>
      </c>
      <c r="AN12" s="141">
        <f t="shared" si="22"/>
        <v>113784</v>
      </c>
      <c r="AO12" s="141">
        <v>113784</v>
      </c>
      <c r="AP12" s="141">
        <v>0</v>
      </c>
      <c r="AQ12" s="141">
        <v>0</v>
      </c>
      <c r="AR12" s="141">
        <v>0</v>
      </c>
      <c r="AS12" s="141">
        <f t="shared" si="23"/>
        <v>166426</v>
      </c>
      <c r="AT12" s="141">
        <v>0</v>
      </c>
      <c r="AU12" s="141">
        <v>141741</v>
      </c>
      <c r="AV12" s="141">
        <v>24685</v>
      </c>
      <c r="AW12" s="141">
        <v>0</v>
      </c>
      <c r="AX12" s="141">
        <f t="shared" si="24"/>
        <v>786066</v>
      </c>
      <c r="AY12" s="141">
        <v>382913</v>
      </c>
      <c r="AZ12" s="141">
        <v>359597</v>
      </c>
      <c r="BA12" s="141">
        <v>43065</v>
      </c>
      <c r="BB12" s="141">
        <v>491</v>
      </c>
      <c r="BC12" s="141">
        <v>0</v>
      </c>
      <c r="BD12" s="141">
        <v>32</v>
      </c>
      <c r="BE12" s="141">
        <v>98598</v>
      </c>
      <c r="BF12" s="141">
        <f t="shared" si="25"/>
        <v>1422125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68106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257219</v>
      </c>
      <c r="CJ12" s="141">
        <f t="shared" si="34"/>
        <v>257219</v>
      </c>
      <c r="CK12" s="141">
        <f t="shared" si="35"/>
        <v>0</v>
      </c>
      <c r="CL12" s="141">
        <f t="shared" si="36"/>
        <v>257219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1066308</v>
      </c>
      <c r="CR12" s="141">
        <f t="shared" si="42"/>
        <v>113784</v>
      </c>
      <c r="CS12" s="141">
        <f t="shared" si="43"/>
        <v>113784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166426</v>
      </c>
      <c r="CX12" s="141">
        <f t="shared" si="48"/>
        <v>0</v>
      </c>
      <c r="CY12" s="141">
        <f t="shared" si="49"/>
        <v>141741</v>
      </c>
      <c r="CZ12" s="141">
        <f t="shared" si="50"/>
        <v>24685</v>
      </c>
      <c r="DA12" s="141">
        <f t="shared" si="51"/>
        <v>0</v>
      </c>
      <c r="DB12" s="141">
        <f t="shared" si="52"/>
        <v>786066</v>
      </c>
      <c r="DC12" s="141">
        <f t="shared" si="53"/>
        <v>382913</v>
      </c>
      <c r="DD12" s="141">
        <f t="shared" si="54"/>
        <v>359597</v>
      </c>
      <c r="DE12" s="141">
        <f t="shared" si="55"/>
        <v>43065</v>
      </c>
      <c r="DF12" s="141">
        <f t="shared" si="56"/>
        <v>491</v>
      </c>
      <c r="DG12" s="141">
        <f t="shared" si="57"/>
        <v>68106</v>
      </c>
      <c r="DH12" s="141">
        <f t="shared" si="58"/>
        <v>32</v>
      </c>
      <c r="DI12" s="141">
        <f t="shared" si="59"/>
        <v>98598</v>
      </c>
      <c r="DJ12" s="141">
        <f t="shared" si="60"/>
        <v>1422125</v>
      </c>
    </row>
    <row r="13" spans="1:114" ht="12" customHeight="1">
      <c r="A13" s="142" t="s">
        <v>103</v>
      </c>
      <c r="B13" s="140" t="s">
        <v>330</v>
      </c>
      <c r="C13" s="142" t="s">
        <v>356</v>
      </c>
      <c r="D13" s="141">
        <f t="shared" si="6"/>
        <v>982594</v>
      </c>
      <c r="E13" s="141">
        <f t="shared" si="7"/>
        <v>174916</v>
      </c>
      <c r="F13" s="141">
        <v>0</v>
      </c>
      <c r="G13" s="141">
        <v>1246</v>
      </c>
      <c r="H13" s="141">
        <v>0</v>
      </c>
      <c r="I13" s="141">
        <v>119849</v>
      </c>
      <c r="J13" s="141"/>
      <c r="K13" s="141">
        <v>53821</v>
      </c>
      <c r="L13" s="141">
        <v>807678</v>
      </c>
      <c r="M13" s="141">
        <f t="shared" si="8"/>
        <v>115632</v>
      </c>
      <c r="N13" s="141">
        <f t="shared" si="9"/>
        <v>30435</v>
      </c>
      <c r="O13" s="141">
        <v>0</v>
      </c>
      <c r="P13" s="141">
        <v>0</v>
      </c>
      <c r="Q13" s="141">
        <v>0</v>
      </c>
      <c r="R13" s="141">
        <v>30435</v>
      </c>
      <c r="S13" s="141"/>
      <c r="T13" s="141">
        <v>0</v>
      </c>
      <c r="U13" s="141">
        <v>85197</v>
      </c>
      <c r="V13" s="141">
        <f t="shared" si="10"/>
        <v>1098226</v>
      </c>
      <c r="W13" s="141">
        <f t="shared" si="11"/>
        <v>205351</v>
      </c>
      <c r="X13" s="141">
        <f t="shared" si="12"/>
        <v>0</v>
      </c>
      <c r="Y13" s="141">
        <f t="shared" si="13"/>
        <v>1246</v>
      </c>
      <c r="Z13" s="141">
        <f t="shared" si="14"/>
        <v>0</v>
      </c>
      <c r="AA13" s="141">
        <f t="shared" si="15"/>
        <v>150284</v>
      </c>
      <c r="AB13" s="141">
        <f t="shared" si="16"/>
        <v>0</v>
      </c>
      <c r="AC13" s="141">
        <f t="shared" si="17"/>
        <v>53821</v>
      </c>
      <c r="AD13" s="141">
        <f t="shared" si="18"/>
        <v>892875</v>
      </c>
      <c r="AE13" s="141">
        <f t="shared" si="19"/>
        <v>14364</v>
      </c>
      <c r="AF13" s="141">
        <f t="shared" si="20"/>
        <v>14364</v>
      </c>
      <c r="AG13" s="141">
        <v>0</v>
      </c>
      <c r="AH13" s="141">
        <v>14364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929476</v>
      </c>
      <c r="AN13" s="141">
        <f t="shared" si="22"/>
        <v>67610</v>
      </c>
      <c r="AO13" s="141">
        <v>67610</v>
      </c>
      <c r="AP13" s="141">
        <v>0</v>
      </c>
      <c r="AQ13" s="141">
        <v>0</v>
      </c>
      <c r="AR13" s="141">
        <v>0</v>
      </c>
      <c r="AS13" s="141">
        <f t="shared" si="23"/>
        <v>272633</v>
      </c>
      <c r="AT13" s="141">
        <v>30570</v>
      </c>
      <c r="AU13" s="141">
        <v>204647</v>
      </c>
      <c r="AV13" s="141">
        <v>37416</v>
      </c>
      <c r="AW13" s="141">
        <v>0</v>
      </c>
      <c r="AX13" s="141">
        <f t="shared" si="24"/>
        <v>589233</v>
      </c>
      <c r="AY13" s="141">
        <v>283961</v>
      </c>
      <c r="AZ13" s="141">
        <v>271796</v>
      </c>
      <c r="BA13" s="141">
        <v>30069</v>
      </c>
      <c r="BB13" s="141">
        <v>3407</v>
      </c>
      <c r="BC13" s="141">
        <v>0</v>
      </c>
      <c r="BD13" s="141">
        <v>0</v>
      </c>
      <c r="BE13" s="141">
        <v>38754</v>
      </c>
      <c r="BF13" s="141">
        <f t="shared" si="25"/>
        <v>982594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63576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63576</v>
      </c>
      <c r="CA13" s="141">
        <v>63576</v>
      </c>
      <c r="CB13" s="141">
        <v>0</v>
      </c>
      <c r="CC13" s="141">
        <v>0</v>
      </c>
      <c r="CD13" s="141">
        <v>0</v>
      </c>
      <c r="CE13" s="141">
        <v>52056</v>
      </c>
      <c r="CF13" s="141">
        <v>0</v>
      </c>
      <c r="CG13" s="141">
        <v>0</v>
      </c>
      <c r="CH13" s="141">
        <f t="shared" si="32"/>
        <v>63576</v>
      </c>
      <c r="CI13" s="141">
        <f t="shared" si="33"/>
        <v>14364</v>
      </c>
      <c r="CJ13" s="141">
        <f t="shared" si="34"/>
        <v>14364</v>
      </c>
      <c r="CK13" s="141">
        <f t="shared" si="35"/>
        <v>0</v>
      </c>
      <c r="CL13" s="141">
        <f t="shared" si="36"/>
        <v>14364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993052</v>
      </c>
      <c r="CR13" s="141">
        <f t="shared" si="42"/>
        <v>67610</v>
      </c>
      <c r="CS13" s="141">
        <f t="shared" si="43"/>
        <v>67610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272633</v>
      </c>
      <c r="CX13" s="141">
        <f t="shared" si="48"/>
        <v>30570</v>
      </c>
      <c r="CY13" s="141">
        <f t="shared" si="49"/>
        <v>204647</v>
      </c>
      <c r="CZ13" s="141">
        <f t="shared" si="50"/>
        <v>37416</v>
      </c>
      <c r="DA13" s="141">
        <f t="shared" si="51"/>
        <v>0</v>
      </c>
      <c r="DB13" s="141">
        <f t="shared" si="52"/>
        <v>652809</v>
      </c>
      <c r="DC13" s="141">
        <f t="shared" si="53"/>
        <v>347537</v>
      </c>
      <c r="DD13" s="141">
        <f t="shared" si="54"/>
        <v>271796</v>
      </c>
      <c r="DE13" s="141">
        <f t="shared" si="55"/>
        <v>30069</v>
      </c>
      <c r="DF13" s="141">
        <f t="shared" si="56"/>
        <v>3407</v>
      </c>
      <c r="DG13" s="141">
        <f t="shared" si="57"/>
        <v>52056</v>
      </c>
      <c r="DH13" s="141">
        <f t="shared" si="58"/>
        <v>0</v>
      </c>
      <c r="DI13" s="141">
        <f t="shared" si="59"/>
        <v>38754</v>
      </c>
      <c r="DJ13" s="141">
        <f t="shared" si="60"/>
        <v>1046170</v>
      </c>
    </row>
    <row r="14" spans="1:114" ht="12" customHeight="1">
      <c r="A14" s="142" t="s">
        <v>103</v>
      </c>
      <c r="B14" s="140" t="s">
        <v>331</v>
      </c>
      <c r="C14" s="142" t="s">
        <v>357</v>
      </c>
      <c r="D14" s="141">
        <f t="shared" si="6"/>
        <v>814955</v>
      </c>
      <c r="E14" s="141">
        <f t="shared" si="7"/>
        <v>91998</v>
      </c>
      <c r="F14" s="141">
        <v>0</v>
      </c>
      <c r="G14" s="141">
        <v>0</v>
      </c>
      <c r="H14" s="141">
        <v>0</v>
      </c>
      <c r="I14" s="141">
        <v>91998</v>
      </c>
      <c r="J14" s="141"/>
      <c r="K14" s="141">
        <v>0</v>
      </c>
      <c r="L14" s="141">
        <v>722957</v>
      </c>
      <c r="M14" s="141">
        <f t="shared" si="8"/>
        <v>41864</v>
      </c>
      <c r="N14" s="141">
        <f t="shared" si="9"/>
        <v>41864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41864</v>
      </c>
      <c r="U14" s="141">
        <v>0</v>
      </c>
      <c r="V14" s="141">
        <f t="shared" si="10"/>
        <v>856819</v>
      </c>
      <c r="W14" s="141">
        <f t="shared" si="11"/>
        <v>133862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91998</v>
      </c>
      <c r="AB14" s="141">
        <f t="shared" si="16"/>
        <v>0</v>
      </c>
      <c r="AC14" s="141">
        <f t="shared" si="17"/>
        <v>41864</v>
      </c>
      <c r="AD14" s="141">
        <f t="shared" si="18"/>
        <v>722957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810815</v>
      </c>
      <c r="AN14" s="141">
        <f t="shared" si="22"/>
        <v>45669</v>
      </c>
      <c r="AO14" s="141">
        <v>45669</v>
      </c>
      <c r="AP14" s="141">
        <v>0</v>
      </c>
      <c r="AQ14" s="141">
        <v>0</v>
      </c>
      <c r="AR14" s="141">
        <v>0</v>
      </c>
      <c r="AS14" s="141">
        <f t="shared" si="23"/>
        <v>207480</v>
      </c>
      <c r="AT14" s="141">
        <v>7697</v>
      </c>
      <c r="AU14" s="141">
        <v>199033</v>
      </c>
      <c r="AV14" s="141">
        <v>750</v>
      </c>
      <c r="AW14" s="141">
        <v>0</v>
      </c>
      <c r="AX14" s="141">
        <f t="shared" si="24"/>
        <v>557666</v>
      </c>
      <c r="AY14" s="141">
        <v>280384</v>
      </c>
      <c r="AZ14" s="141">
        <v>217648</v>
      </c>
      <c r="BA14" s="141">
        <v>12468</v>
      </c>
      <c r="BB14" s="141">
        <v>47166</v>
      </c>
      <c r="BC14" s="141">
        <v>0</v>
      </c>
      <c r="BD14" s="141">
        <v>0</v>
      </c>
      <c r="BE14" s="141">
        <v>4140</v>
      </c>
      <c r="BF14" s="141">
        <f t="shared" si="25"/>
        <v>814955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41864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810815</v>
      </c>
      <c r="CR14" s="141">
        <f t="shared" si="42"/>
        <v>45669</v>
      </c>
      <c r="CS14" s="141">
        <f t="shared" si="43"/>
        <v>45669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207480</v>
      </c>
      <c r="CX14" s="141">
        <f t="shared" si="48"/>
        <v>7697</v>
      </c>
      <c r="CY14" s="141">
        <f t="shared" si="49"/>
        <v>199033</v>
      </c>
      <c r="CZ14" s="141">
        <f t="shared" si="50"/>
        <v>750</v>
      </c>
      <c r="DA14" s="141">
        <f t="shared" si="51"/>
        <v>0</v>
      </c>
      <c r="DB14" s="141">
        <f t="shared" si="52"/>
        <v>557666</v>
      </c>
      <c r="DC14" s="141">
        <f t="shared" si="53"/>
        <v>280384</v>
      </c>
      <c r="DD14" s="141">
        <f t="shared" si="54"/>
        <v>217648</v>
      </c>
      <c r="DE14" s="141">
        <f t="shared" si="55"/>
        <v>12468</v>
      </c>
      <c r="DF14" s="141">
        <f t="shared" si="56"/>
        <v>47166</v>
      </c>
      <c r="DG14" s="141">
        <f t="shared" si="57"/>
        <v>41864</v>
      </c>
      <c r="DH14" s="141">
        <f t="shared" si="58"/>
        <v>0</v>
      </c>
      <c r="DI14" s="141">
        <f t="shared" si="59"/>
        <v>4140</v>
      </c>
      <c r="DJ14" s="141">
        <f t="shared" si="60"/>
        <v>814955</v>
      </c>
    </row>
    <row r="15" spans="1:114" ht="12" customHeight="1">
      <c r="A15" s="142" t="s">
        <v>103</v>
      </c>
      <c r="B15" s="140" t="s">
        <v>332</v>
      </c>
      <c r="C15" s="142" t="s">
        <v>358</v>
      </c>
      <c r="D15" s="141">
        <f t="shared" si="6"/>
        <v>1165609</v>
      </c>
      <c r="E15" s="141">
        <f t="shared" si="7"/>
        <v>146757</v>
      </c>
      <c r="F15" s="141">
        <v>0</v>
      </c>
      <c r="G15" s="141">
        <v>0</v>
      </c>
      <c r="H15" s="141">
        <v>0</v>
      </c>
      <c r="I15" s="141">
        <v>104728</v>
      </c>
      <c r="J15" s="141"/>
      <c r="K15" s="141">
        <v>42029</v>
      </c>
      <c r="L15" s="141">
        <v>1018852</v>
      </c>
      <c r="M15" s="141">
        <f t="shared" si="8"/>
        <v>167754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167754</v>
      </c>
      <c r="V15" s="141">
        <f t="shared" si="10"/>
        <v>1333363</v>
      </c>
      <c r="W15" s="141">
        <f t="shared" si="11"/>
        <v>146757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104728</v>
      </c>
      <c r="AB15" s="141">
        <f t="shared" si="16"/>
        <v>0</v>
      </c>
      <c r="AC15" s="141">
        <f t="shared" si="17"/>
        <v>42029</v>
      </c>
      <c r="AD15" s="141">
        <f t="shared" si="18"/>
        <v>1186606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899911</v>
      </c>
      <c r="AN15" s="141">
        <f t="shared" si="22"/>
        <v>58091</v>
      </c>
      <c r="AO15" s="141">
        <v>30652</v>
      </c>
      <c r="AP15" s="141">
        <v>9967</v>
      </c>
      <c r="AQ15" s="141">
        <v>12231</v>
      </c>
      <c r="AR15" s="141">
        <v>5241</v>
      </c>
      <c r="AS15" s="141">
        <f t="shared" si="23"/>
        <v>26366</v>
      </c>
      <c r="AT15" s="141">
        <v>6881</v>
      </c>
      <c r="AU15" s="141">
        <v>0</v>
      </c>
      <c r="AV15" s="141">
        <v>19485</v>
      </c>
      <c r="AW15" s="141">
        <v>0</v>
      </c>
      <c r="AX15" s="141">
        <f t="shared" si="24"/>
        <v>815454</v>
      </c>
      <c r="AY15" s="141">
        <v>604673</v>
      </c>
      <c r="AZ15" s="141">
        <v>203882</v>
      </c>
      <c r="BA15" s="141">
        <v>6899</v>
      </c>
      <c r="BB15" s="141">
        <v>0</v>
      </c>
      <c r="BC15" s="141">
        <v>265698</v>
      </c>
      <c r="BD15" s="141">
        <v>0</v>
      </c>
      <c r="BE15" s="141">
        <v>0</v>
      </c>
      <c r="BF15" s="141">
        <f t="shared" si="25"/>
        <v>899911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3798</v>
      </c>
      <c r="BP15" s="141">
        <f t="shared" si="29"/>
        <v>3798</v>
      </c>
      <c r="BQ15" s="141">
        <v>3798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163956</v>
      </c>
      <c r="CF15" s="141">
        <v>0</v>
      </c>
      <c r="CG15" s="141">
        <v>0</v>
      </c>
      <c r="CH15" s="141">
        <f t="shared" si="32"/>
        <v>3798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903709</v>
      </c>
      <c r="CR15" s="141">
        <f t="shared" si="42"/>
        <v>61889</v>
      </c>
      <c r="CS15" s="141">
        <f t="shared" si="43"/>
        <v>34450</v>
      </c>
      <c r="CT15" s="141">
        <f t="shared" si="44"/>
        <v>9967</v>
      </c>
      <c r="CU15" s="141">
        <f t="shared" si="45"/>
        <v>12231</v>
      </c>
      <c r="CV15" s="141">
        <f t="shared" si="46"/>
        <v>5241</v>
      </c>
      <c r="CW15" s="141">
        <f t="shared" si="47"/>
        <v>26366</v>
      </c>
      <c r="CX15" s="141">
        <f t="shared" si="48"/>
        <v>6881</v>
      </c>
      <c r="CY15" s="141">
        <f t="shared" si="49"/>
        <v>0</v>
      </c>
      <c r="CZ15" s="141">
        <f t="shared" si="50"/>
        <v>19485</v>
      </c>
      <c r="DA15" s="141">
        <f t="shared" si="51"/>
        <v>0</v>
      </c>
      <c r="DB15" s="141">
        <f t="shared" si="52"/>
        <v>815454</v>
      </c>
      <c r="DC15" s="141">
        <f t="shared" si="53"/>
        <v>604673</v>
      </c>
      <c r="DD15" s="141">
        <f t="shared" si="54"/>
        <v>203882</v>
      </c>
      <c r="DE15" s="141">
        <f t="shared" si="55"/>
        <v>6899</v>
      </c>
      <c r="DF15" s="141">
        <f t="shared" si="56"/>
        <v>0</v>
      </c>
      <c r="DG15" s="141">
        <f t="shared" si="57"/>
        <v>429654</v>
      </c>
      <c r="DH15" s="141">
        <f t="shared" si="58"/>
        <v>0</v>
      </c>
      <c r="DI15" s="141">
        <f t="shared" si="59"/>
        <v>0</v>
      </c>
      <c r="DJ15" s="141">
        <f t="shared" si="60"/>
        <v>903709</v>
      </c>
    </row>
    <row r="16" spans="1:114" ht="12" customHeight="1">
      <c r="A16" s="142" t="s">
        <v>103</v>
      </c>
      <c r="B16" s="140" t="s">
        <v>333</v>
      </c>
      <c r="C16" s="142" t="s">
        <v>359</v>
      </c>
      <c r="D16" s="141">
        <f t="shared" si="6"/>
        <v>870127</v>
      </c>
      <c r="E16" s="141">
        <f t="shared" si="7"/>
        <v>125772</v>
      </c>
      <c r="F16" s="141">
        <v>0</v>
      </c>
      <c r="G16" s="141">
        <v>712</v>
      </c>
      <c r="H16" s="141">
        <v>0</v>
      </c>
      <c r="I16" s="141">
        <v>101108</v>
      </c>
      <c r="J16" s="141"/>
      <c r="K16" s="141">
        <v>23952</v>
      </c>
      <c r="L16" s="141">
        <v>744355</v>
      </c>
      <c r="M16" s="141">
        <f t="shared" si="8"/>
        <v>81472</v>
      </c>
      <c r="N16" s="141">
        <f t="shared" si="9"/>
        <v>19489</v>
      </c>
      <c r="O16" s="141">
        <v>0</v>
      </c>
      <c r="P16" s="141">
        <v>0</v>
      </c>
      <c r="Q16" s="141">
        <v>0</v>
      </c>
      <c r="R16" s="141">
        <v>19489</v>
      </c>
      <c r="S16" s="141"/>
      <c r="T16" s="141">
        <v>0</v>
      </c>
      <c r="U16" s="141">
        <v>61983</v>
      </c>
      <c r="V16" s="141">
        <f t="shared" si="10"/>
        <v>951599</v>
      </c>
      <c r="W16" s="141">
        <f t="shared" si="11"/>
        <v>145261</v>
      </c>
      <c r="X16" s="141">
        <f t="shared" si="12"/>
        <v>0</v>
      </c>
      <c r="Y16" s="141">
        <f t="shared" si="13"/>
        <v>712</v>
      </c>
      <c r="Z16" s="141">
        <f t="shared" si="14"/>
        <v>0</v>
      </c>
      <c r="AA16" s="141">
        <f t="shared" si="15"/>
        <v>120597</v>
      </c>
      <c r="AB16" s="141">
        <f t="shared" si="16"/>
        <v>0</v>
      </c>
      <c r="AC16" s="141">
        <f t="shared" si="17"/>
        <v>23952</v>
      </c>
      <c r="AD16" s="141">
        <f t="shared" si="18"/>
        <v>806338</v>
      </c>
      <c r="AE16" s="141">
        <f t="shared" si="19"/>
        <v>89249</v>
      </c>
      <c r="AF16" s="141">
        <f t="shared" si="20"/>
        <v>89249</v>
      </c>
      <c r="AG16" s="141">
        <v>0</v>
      </c>
      <c r="AH16" s="141">
        <v>89249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738574</v>
      </c>
      <c r="AN16" s="141">
        <f t="shared" si="22"/>
        <v>114077</v>
      </c>
      <c r="AO16" s="141">
        <v>114077</v>
      </c>
      <c r="AP16" s="141">
        <v>0</v>
      </c>
      <c r="AQ16" s="141">
        <v>0</v>
      </c>
      <c r="AR16" s="141">
        <v>0</v>
      </c>
      <c r="AS16" s="141">
        <f t="shared" si="23"/>
        <v>42788</v>
      </c>
      <c r="AT16" s="141">
        <v>0</v>
      </c>
      <c r="AU16" s="141">
        <v>37380</v>
      </c>
      <c r="AV16" s="141">
        <v>5408</v>
      </c>
      <c r="AW16" s="141">
        <v>0</v>
      </c>
      <c r="AX16" s="141">
        <f t="shared" si="24"/>
        <v>581709</v>
      </c>
      <c r="AY16" s="141">
        <v>301676</v>
      </c>
      <c r="AZ16" s="141">
        <v>226083</v>
      </c>
      <c r="BA16" s="141">
        <v>52720</v>
      </c>
      <c r="BB16" s="141">
        <v>1230</v>
      </c>
      <c r="BC16" s="141">
        <v>0</v>
      </c>
      <c r="BD16" s="141">
        <v>0</v>
      </c>
      <c r="BE16" s="141">
        <v>42304</v>
      </c>
      <c r="BF16" s="141">
        <f t="shared" si="25"/>
        <v>870127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48240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48240</v>
      </c>
      <c r="BV16" s="141">
        <v>48240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33232</v>
      </c>
      <c r="CF16" s="141">
        <v>0</v>
      </c>
      <c r="CG16" s="141">
        <v>0</v>
      </c>
      <c r="CH16" s="141">
        <f t="shared" si="32"/>
        <v>48240</v>
      </c>
      <c r="CI16" s="141">
        <f t="shared" si="33"/>
        <v>89249</v>
      </c>
      <c r="CJ16" s="141">
        <f t="shared" si="34"/>
        <v>89249</v>
      </c>
      <c r="CK16" s="141">
        <f t="shared" si="35"/>
        <v>0</v>
      </c>
      <c r="CL16" s="141">
        <f t="shared" si="36"/>
        <v>89249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786814</v>
      </c>
      <c r="CR16" s="141">
        <f t="shared" si="42"/>
        <v>114077</v>
      </c>
      <c r="CS16" s="141">
        <f t="shared" si="43"/>
        <v>114077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91028</v>
      </c>
      <c r="CX16" s="141">
        <f t="shared" si="48"/>
        <v>48240</v>
      </c>
      <c r="CY16" s="141">
        <f t="shared" si="49"/>
        <v>37380</v>
      </c>
      <c r="CZ16" s="141">
        <f t="shared" si="50"/>
        <v>5408</v>
      </c>
      <c r="DA16" s="141">
        <f t="shared" si="51"/>
        <v>0</v>
      </c>
      <c r="DB16" s="141">
        <f t="shared" si="52"/>
        <v>581709</v>
      </c>
      <c r="DC16" s="141">
        <f t="shared" si="53"/>
        <v>301676</v>
      </c>
      <c r="DD16" s="141">
        <f t="shared" si="54"/>
        <v>226083</v>
      </c>
      <c r="DE16" s="141">
        <f t="shared" si="55"/>
        <v>52720</v>
      </c>
      <c r="DF16" s="141">
        <f t="shared" si="56"/>
        <v>1230</v>
      </c>
      <c r="DG16" s="141">
        <f t="shared" si="57"/>
        <v>33232</v>
      </c>
      <c r="DH16" s="141">
        <f t="shared" si="58"/>
        <v>0</v>
      </c>
      <c r="DI16" s="141">
        <f t="shared" si="59"/>
        <v>42304</v>
      </c>
      <c r="DJ16" s="141">
        <f t="shared" si="60"/>
        <v>918367</v>
      </c>
    </row>
    <row r="17" spans="1:114" ht="12" customHeight="1">
      <c r="A17" s="142" t="s">
        <v>103</v>
      </c>
      <c r="B17" s="140" t="s">
        <v>334</v>
      </c>
      <c r="C17" s="142" t="s">
        <v>360</v>
      </c>
      <c r="D17" s="141">
        <f t="shared" si="6"/>
        <v>485760</v>
      </c>
      <c r="E17" s="141">
        <f t="shared" si="7"/>
        <v>79102</v>
      </c>
      <c r="F17" s="141">
        <v>0</v>
      </c>
      <c r="G17" s="141">
        <v>0</v>
      </c>
      <c r="H17" s="141">
        <v>0</v>
      </c>
      <c r="I17" s="141">
        <v>60981</v>
      </c>
      <c r="J17" s="141"/>
      <c r="K17" s="141">
        <v>18121</v>
      </c>
      <c r="L17" s="141">
        <v>406658</v>
      </c>
      <c r="M17" s="141">
        <f t="shared" si="8"/>
        <v>79266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79266</v>
      </c>
      <c r="V17" s="141">
        <f t="shared" si="10"/>
        <v>565026</v>
      </c>
      <c r="W17" s="141">
        <f t="shared" si="11"/>
        <v>79102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60981</v>
      </c>
      <c r="AB17" s="141">
        <f t="shared" si="16"/>
        <v>0</v>
      </c>
      <c r="AC17" s="141">
        <f t="shared" si="17"/>
        <v>18121</v>
      </c>
      <c r="AD17" s="141">
        <f t="shared" si="18"/>
        <v>485924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357305</v>
      </c>
      <c r="AN17" s="141">
        <f t="shared" si="22"/>
        <v>43790</v>
      </c>
      <c r="AO17" s="141">
        <v>10632</v>
      </c>
      <c r="AP17" s="141">
        <v>28838</v>
      </c>
      <c r="AQ17" s="141">
        <v>4320</v>
      </c>
      <c r="AR17" s="141">
        <v>0</v>
      </c>
      <c r="AS17" s="141">
        <f t="shared" si="23"/>
        <v>19691</v>
      </c>
      <c r="AT17" s="141">
        <v>5237</v>
      </c>
      <c r="AU17" s="141">
        <v>14155</v>
      </c>
      <c r="AV17" s="141">
        <v>299</v>
      </c>
      <c r="AW17" s="141">
        <v>0</v>
      </c>
      <c r="AX17" s="141">
        <f t="shared" si="24"/>
        <v>293824</v>
      </c>
      <c r="AY17" s="141">
        <v>259648</v>
      </c>
      <c r="AZ17" s="141">
        <v>34176</v>
      </c>
      <c r="BA17" s="141">
        <v>0</v>
      </c>
      <c r="BB17" s="141">
        <v>0</v>
      </c>
      <c r="BC17" s="141">
        <v>128455</v>
      </c>
      <c r="BD17" s="141">
        <v>0</v>
      </c>
      <c r="BE17" s="141">
        <v>0</v>
      </c>
      <c r="BF17" s="141">
        <f t="shared" si="25"/>
        <v>357305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79266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357305</v>
      </c>
      <c r="CR17" s="141">
        <f t="shared" si="42"/>
        <v>43790</v>
      </c>
      <c r="CS17" s="141">
        <f t="shared" si="43"/>
        <v>10632</v>
      </c>
      <c r="CT17" s="141">
        <f t="shared" si="44"/>
        <v>28838</v>
      </c>
      <c r="CU17" s="141">
        <f t="shared" si="45"/>
        <v>4320</v>
      </c>
      <c r="CV17" s="141">
        <f t="shared" si="46"/>
        <v>0</v>
      </c>
      <c r="CW17" s="141">
        <f t="shared" si="47"/>
        <v>19691</v>
      </c>
      <c r="CX17" s="141">
        <f t="shared" si="48"/>
        <v>5237</v>
      </c>
      <c r="CY17" s="141">
        <f t="shared" si="49"/>
        <v>14155</v>
      </c>
      <c r="CZ17" s="141">
        <f t="shared" si="50"/>
        <v>299</v>
      </c>
      <c r="DA17" s="141">
        <f t="shared" si="51"/>
        <v>0</v>
      </c>
      <c r="DB17" s="141">
        <f t="shared" si="52"/>
        <v>293824</v>
      </c>
      <c r="DC17" s="141">
        <f t="shared" si="53"/>
        <v>259648</v>
      </c>
      <c r="DD17" s="141">
        <f t="shared" si="54"/>
        <v>34176</v>
      </c>
      <c r="DE17" s="141">
        <f t="shared" si="55"/>
        <v>0</v>
      </c>
      <c r="DF17" s="141">
        <f t="shared" si="56"/>
        <v>0</v>
      </c>
      <c r="DG17" s="141">
        <f t="shared" si="57"/>
        <v>207721</v>
      </c>
      <c r="DH17" s="141">
        <f t="shared" si="58"/>
        <v>0</v>
      </c>
      <c r="DI17" s="141">
        <f t="shared" si="59"/>
        <v>0</v>
      </c>
      <c r="DJ17" s="141">
        <f t="shared" si="60"/>
        <v>357305</v>
      </c>
    </row>
    <row r="18" spans="1:114" ht="12" customHeight="1">
      <c r="A18" s="142" t="s">
        <v>103</v>
      </c>
      <c r="B18" s="140" t="s">
        <v>335</v>
      </c>
      <c r="C18" s="142" t="s">
        <v>361</v>
      </c>
      <c r="D18" s="141">
        <f t="shared" si="6"/>
        <v>930098</v>
      </c>
      <c r="E18" s="141">
        <f t="shared" si="7"/>
        <v>136520</v>
      </c>
      <c r="F18" s="141">
        <v>0</v>
      </c>
      <c r="G18" s="141">
        <v>0</v>
      </c>
      <c r="H18" s="141">
        <v>0</v>
      </c>
      <c r="I18" s="141">
        <v>65247</v>
      </c>
      <c r="J18" s="141"/>
      <c r="K18" s="141">
        <v>71273</v>
      </c>
      <c r="L18" s="141">
        <v>793578</v>
      </c>
      <c r="M18" s="141">
        <f t="shared" si="8"/>
        <v>160167</v>
      </c>
      <c r="N18" s="141">
        <f t="shared" si="9"/>
        <v>83044</v>
      </c>
      <c r="O18" s="141">
        <v>0</v>
      </c>
      <c r="P18" s="141">
        <v>1232</v>
      </c>
      <c r="Q18" s="141">
        <v>0</v>
      </c>
      <c r="R18" s="141">
        <v>81812</v>
      </c>
      <c r="S18" s="141"/>
      <c r="T18" s="141">
        <v>0</v>
      </c>
      <c r="U18" s="141">
        <v>77123</v>
      </c>
      <c r="V18" s="141">
        <f t="shared" si="10"/>
        <v>1090265</v>
      </c>
      <c r="W18" s="141">
        <f t="shared" si="11"/>
        <v>219564</v>
      </c>
      <c r="X18" s="141">
        <f t="shared" si="12"/>
        <v>0</v>
      </c>
      <c r="Y18" s="141">
        <f t="shared" si="13"/>
        <v>1232</v>
      </c>
      <c r="Z18" s="141">
        <f t="shared" si="14"/>
        <v>0</v>
      </c>
      <c r="AA18" s="141">
        <f t="shared" si="15"/>
        <v>147059</v>
      </c>
      <c r="AB18" s="141">
        <f t="shared" si="16"/>
        <v>0</v>
      </c>
      <c r="AC18" s="141">
        <f t="shared" si="17"/>
        <v>71273</v>
      </c>
      <c r="AD18" s="141">
        <f t="shared" si="18"/>
        <v>870701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930098</v>
      </c>
      <c r="AN18" s="141">
        <f t="shared" si="22"/>
        <v>186138</v>
      </c>
      <c r="AO18" s="141">
        <v>9882</v>
      </c>
      <c r="AP18" s="141">
        <v>0</v>
      </c>
      <c r="AQ18" s="141">
        <v>162861</v>
      </c>
      <c r="AR18" s="141">
        <v>13395</v>
      </c>
      <c r="AS18" s="141">
        <f t="shared" si="23"/>
        <v>494749</v>
      </c>
      <c r="AT18" s="141">
        <v>26324</v>
      </c>
      <c r="AU18" s="141">
        <v>443051</v>
      </c>
      <c r="AV18" s="141">
        <v>25374</v>
      </c>
      <c r="AW18" s="141">
        <v>0</v>
      </c>
      <c r="AX18" s="141">
        <f t="shared" si="24"/>
        <v>249211</v>
      </c>
      <c r="AY18" s="141">
        <v>249211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f t="shared" si="25"/>
        <v>930098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160167</v>
      </c>
      <c r="BP18" s="141">
        <f t="shared" si="29"/>
        <v>28051</v>
      </c>
      <c r="BQ18" s="141">
        <v>0</v>
      </c>
      <c r="BR18" s="141">
        <v>0</v>
      </c>
      <c r="BS18" s="141">
        <v>28051</v>
      </c>
      <c r="BT18" s="141">
        <v>0</v>
      </c>
      <c r="BU18" s="141">
        <f t="shared" si="30"/>
        <v>51575</v>
      </c>
      <c r="BV18" s="141">
        <v>0</v>
      </c>
      <c r="BW18" s="141">
        <v>51575</v>
      </c>
      <c r="BX18" s="141">
        <v>0</v>
      </c>
      <c r="BY18" s="141">
        <v>0</v>
      </c>
      <c r="BZ18" s="141">
        <f t="shared" si="31"/>
        <v>80541</v>
      </c>
      <c r="CA18" s="141">
        <v>0</v>
      </c>
      <c r="CB18" s="141">
        <v>80541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f t="shared" si="32"/>
        <v>160167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1090265</v>
      </c>
      <c r="CR18" s="141">
        <f t="shared" si="42"/>
        <v>214189</v>
      </c>
      <c r="CS18" s="141">
        <f t="shared" si="43"/>
        <v>9882</v>
      </c>
      <c r="CT18" s="141">
        <f t="shared" si="44"/>
        <v>0</v>
      </c>
      <c r="CU18" s="141">
        <f t="shared" si="45"/>
        <v>190912</v>
      </c>
      <c r="CV18" s="141">
        <f t="shared" si="46"/>
        <v>13395</v>
      </c>
      <c r="CW18" s="141">
        <f t="shared" si="47"/>
        <v>546324</v>
      </c>
      <c r="CX18" s="141">
        <f t="shared" si="48"/>
        <v>26324</v>
      </c>
      <c r="CY18" s="141">
        <f t="shared" si="49"/>
        <v>494626</v>
      </c>
      <c r="CZ18" s="141">
        <f t="shared" si="50"/>
        <v>25374</v>
      </c>
      <c r="DA18" s="141">
        <f t="shared" si="51"/>
        <v>0</v>
      </c>
      <c r="DB18" s="141">
        <f t="shared" si="52"/>
        <v>329752</v>
      </c>
      <c r="DC18" s="141">
        <f t="shared" si="53"/>
        <v>249211</v>
      </c>
      <c r="DD18" s="141">
        <f t="shared" si="54"/>
        <v>80541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1090265</v>
      </c>
    </row>
    <row r="19" spans="1:114" ht="12" customHeight="1">
      <c r="A19" s="142" t="s">
        <v>103</v>
      </c>
      <c r="B19" s="140" t="s">
        <v>336</v>
      </c>
      <c r="C19" s="142" t="s">
        <v>362</v>
      </c>
      <c r="D19" s="141">
        <f t="shared" si="6"/>
        <v>858094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858094</v>
      </c>
      <c r="M19" s="141">
        <f t="shared" si="8"/>
        <v>471821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471821</v>
      </c>
      <c r="V19" s="141">
        <f t="shared" si="10"/>
        <v>1329915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1329915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105300</v>
      </c>
      <c r="AM19" s="141">
        <f t="shared" si="21"/>
        <v>368908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368908</v>
      </c>
      <c r="AY19" s="141">
        <v>368908</v>
      </c>
      <c r="AZ19" s="141">
        <v>0</v>
      </c>
      <c r="BA19" s="141">
        <v>0</v>
      </c>
      <c r="BB19" s="141">
        <v>0</v>
      </c>
      <c r="BC19" s="141">
        <v>383886</v>
      </c>
      <c r="BD19" s="141">
        <v>0</v>
      </c>
      <c r="BE19" s="141">
        <v>0</v>
      </c>
      <c r="BF19" s="141">
        <f t="shared" si="25"/>
        <v>368908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286860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184961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392160</v>
      </c>
      <c r="CQ19" s="141">
        <f t="shared" si="41"/>
        <v>368908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368908</v>
      </c>
      <c r="DC19" s="141">
        <f t="shared" si="53"/>
        <v>368908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568847</v>
      </c>
      <c r="DH19" s="141">
        <f t="shared" si="58"/>
        <v>0</v>
      </c>
      <c r="DI19" s="141">
        <f t="shared" si="59"/>
        <v>0</v>
      </c>
      <c r="DJ19" s="141">
        <f t="shared" si="60"/>
        <v>368908</v>
      </c>
    </row>
    <row r="20" spans="1:114" ht="12" customHeight="1">
      <c r="A20" s="142" t="s">
        <v>103</v>
      </c>
      <c r="B20" s="140" t="s">
        <v>337</v>
      </c>
      <c r="C20" s="142" t="s">
        <v>363</v>
      </c>
      <c r="D20" s="141">
        <f t="shared" si="6"/>
        <v>326214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326214</v>
      </c>
      <c r="M20" s="141">
        <f t="shared" si="8"/>
        <v>65667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65667</v>
      </c>
      <c r="V20" s="141">
        <f t="shared" si="10"/>
        <v>391881</v>
      </c>
      <c r="W20" s="141">
        <f t="shared" si="11"/>
        <v>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0</v>
      </c>
      <c r="AC20" s="141">
        <f t="shared" si="17"/>
        <v>0</v>
      </c>
      <c r="AD20" s="141">
        <f t="shared" si="18"/>
        <v>391881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326214</v>
      </c>
      <c r="BD20" s="141">
        <v>0</v>
      </c>
      <c r="BE20" s="141">
        <v>0</v>
      </c>
      <c r="BF20" s="141">
        <f t="shared" si="25"/>
        <v>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65667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0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0</v>
      </c>
      <c r="DC20" s="141">
        <f t="shared" si="53"/>
        <v>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391881</v>
      </c>
      <c r="DH20" s="141">
        <f t="shared" si="58"/>
        <v>0</v>
      </c>
      <c r="DI20" s="141">
        <f t="shared" si="59"/>
        <v>0</v>
      </c>
      <c r="DJ20" s="141">
        <f t="shared" si="60"/>
        <v>0</v>
      </c>
    </row>
    <row r="21" spans="1:114" ht="12" customHeight="1">
      <c r="A21" s="142" t="s">
        <v>103</v>
      </c>
      <c r="B21" s="140" t="s">
        <v>338</v>
      </c>
      <c r="C21" s="142" t="s">
        <v>364</v>
      </c>
      <c r="D21" s="141">
        <f t="shared" si="6"/>
        <v>80029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80029</v>
      </c>
      <c r="M21" s="141">
        <f t="shared" si="8"/>
        <v>9587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9587</v>
      </c>
      <c r="V21" s="141">
        <f t="shared" si="10"/>
        <v>89616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89616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11400</v>
      </c>
      <c r="AM21" s="141">
        <f t="shared" si="21"/>
        <v>33821</v>
      </c>
      <c r="AN21" s="141">
        <f t="shared" si="22"/>
        <v>8741</v>
      </c>
      <c r="AO21" s="141">
        <v>8741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25080</v>
      </c>
      <c r="AY21" s="141">
        <v>25080</v>
      </c>
      <c r="AZ21" s="141">
        <v>0</v>
      </c>
      <c r="BA21" s="141">
        <v>0</v>
      </c>
      <c r="BB21" s="141">
        <v>0</v>
      </c>
      <c r="BC21" s="141">
        <v>34808</v>
      </c>
      <c r="BD21" s="141">
        <v>0</v>
      </c>
      <c r="BE21" s="141">
        <v>0</v>
      </c>
      <c r="BF21" s="141">
        <f t="shared" si="25"/>
        <v>33821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9587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11400</v>
      </c>
      <c r="CQ21" s="141">
        <f t="shared" si="41"/>
        <v>33821</v>
      </c>
      <c r="CR21" s="141">
        <f t="shared" si="42"/>
        <v>8741</v>
      </c>
      <c r="CS21" s="141">
        <f t="shared" si="43"/>
        <v>8741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25080</v>
      </c>
      <c r="DC21" s="141">
        <f t="shared" si="53"/>
        <v>25080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44395</v>
      </c>
      <c r="DH21" s="141">
        <f t="shared" si="58"/>
        <v>0</v>
      </c>
      <c r="DI21" s="141">
        <f t="shared" si="59"/>
        <v>0</v>
      </c>
      <c r="DJ21" s="141">
        <f t="shared" si="60"/>
        <v>33821</v>
      </c>
    </row>
    <row r="22" spans="1:114" ht="12" customHeight="1">
      <c r="A22" s="142" t="s">
        <v>103</v>
      </c>
      <c r="B22" s="140" t="s">
        <v>339</v>
      </c>
      <c r="C22" s="142" t="s">
        <v>365</v>
      </c>
      <c r="D22" s="141">
        <f t="shared" si="6"/>
        <v>166171</v>
      </c>
      <c r="E22" s="141">
        <f t="shared" si="7"/>
        <v>16319</v>
      </c>
      <c r="F22" s="141">
        <v>0</v>
      </c>
      <c r="G22" s="141">
        <v>10</v>
      </c>
      <c r="H22" s="141">
        <v>0</v>
      </c>
      <c r="I22" s="141">
        <v>3</v>
      </c>
      <c r="J22" s="141"/>
      <c r="K22" s="141">
        <v>16306</v>
      </c>
      <c r="L22" s="141">
        <v>149852</v>
      </c>
      <c r="M22" s="141">
        <f t="shared" si="8"/>
        <v>33518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33518</v>
      </c>
      <c r="V22" s="141">
        <f t="shared" si="10"/>
        <v>199689</v>
      </c>
      <c r="W22" s="141">
        <f t="shared" si="11"/>
        <v>16319</v>
      </c>
      <c r="X22" s="141">
        <f t="shared" si="12"/>
        <v>0</v>
      </c>
      <c r="Y22" s="141">
        <f t="shared" si="13"/>
        <v>10</v>
      </c>
      <c r="Z22" s="141">
        <f t="shared" si="14"/>
        <v>0</v>
      </c>
      <c r="AA22" s="141">
        <f t="shared" si="15"/>
        <v>3</v>
      </c>
      <c r="AB22" s="141">
        <f t="shared" si="16"/>
        <v>0</v>
      </c>
      <c r="AC22" s="141">
        <f t="shared" si="17"/>
        <v>16306</v>
      </c>
      <c r="AD22" s="141">
        <f t="shared" si="18"/>
        <v>183370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21300</v>
      </c>
      <c r="AM22" s="141">
        <f t="shared" si="21"/>
        <v>81097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2177</v>
      </c>
      <c r="AT22" s="141">
        <v>0</v>
      </c>
      <c r="AU22" s="141">
        <v>0</v>
      </c>
      <c r="AV22" s="141">
        <v>2177</v>
      </c>
      <c r="AW22" s="141">
        <v>0</v>
      </c>
      <c r="AX22" s="141">
        <f t="shared" si="24"/>
        <v>78920</v>
      </c>
      <c r="AY22" s="141">
        <v>78920</v>
      </c>
      <c r="AZ22" s="141">
        <v>0</v>
      </c>
      <c r="BA22" s="141">
        <v>0</v>
      </c>
      <c r="BB22" s="141">
        <v>0</v>
      </c>
      <c r="BC22" s="141">
        <v>59638</v>
      </c>
      <c r="BD22" s="141">
        <v>0</v>
      </c>
      <c r="BE22" s="141">
        <v>4136</v>
      </c>
      <c r="BF22" s="141">
        <f t="shared" si="25"/>
        <v>85233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33518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21300</v>
      </c>
      <c r="CQ22" s="141">
        <f t="shared" si="41"/>
        <v>81097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2177</v>
      </c>
      <c r="CX22" s="141">
        <f t="shared" si="48"/>
        <v>0</v>
      </c>
      <c r="CY22" s="141">
        <f t="shared" si="49"/>
        <v>0</v>
      </c>
      <c r="CZ22" s="141">
        <f t="shared" si="50"/>
        <v>2177</v>
      </c>
      <c r="DA22" s="141">
        <f t="shared" si="51"/>
        <v>0</v>
      </c>
      <c r="DB22" s="141">
        <f t="shared" si="52"/>
        <v>78920</v>
      </c>
      <c r="DC22" s="141">
        <f t="shared" si="53"/>
        <v>78920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93156</v>
      </c>
      <c r="DH22" s="141">
        <f t="shared" si="58"/>
        <v>0</v>
      </c>
      <c r="DI22" s="141">
        <f t="shared" si="59"/>
        <v>4136</v>
      </c>
      <c r="DJ22" s="141">
        <f t="shared" si="60"/>
        <v>85233</v>
      </c>
    </row>
    <row r="23" spans="1:114" ht="12" customHeight="1">
      <c r="A23" s="142" t="s">
        <v>103</v>
      </c>
      <c r="B23" s="140" t="s">
        <v>340</v>
      </c>
      <c r="C23" s="142" t="s">
        <v>366</v>
      </c>
      <c r="D23" s="141">
        <f t="shared" si="6"/>
        <v>99828</v>
      </c>
      <c r="E23" s="141">
        <f t="shared" si="7"/>
        <v>2018</v>
      </c>
      <c r="F23" s="141">
        <v>0</v>
      </c>
      <c r="G23" s="141">
        <v>626</v>
      </c>
      <c r="H23" s="141">
        <v>0</v>
      </c>
      <c r="I23" s="141">
        <v>11</v>
      </c>
      <c r="J23" s="141"/>
      <c r="K23" s="141">
        <v>1381</v>
      </c>
      <c r="L23" s="141">
        <v>97810</v>
      </c>
      <c r="M23" s="141">
        <f t="shared" si="8"/>
        <v>26838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26838</v>
      </c>
      <c r="V23" s="141">
        <f t="shared" si="10"/>
        <v>126666</v>
      </c>
      <c r="W23" s="141">
        <f t="shared" si="11"/>
        <v>2018</v>
      </c>
      <c r="X23" s="141">
        <f t="shared" si="12"/>
        <v>0</v>
      </c>
      <c r="Y23" s="141">
        <f t="shared" si="13"/>
        <v>626</v>
      </c>
      <c r="Z23" s="141">
        <f t="shared" si="14"/>
        <v>0</v>
      </c>
      <c r="AA23" s="141">
        <f t="shared" si="15"/>
        <v>11</v>
      </c>
      <c r="AB23" s="141">
        <f t="shared" si="16"/>
        <v>0</v>
      </c>
      <c r="AC23" s="141">
        <f t="shared" si="17"/>
        <v>1381</v>
      </c>
      <c r="AD23" s="141">
        <f t="shared" si="18"/>
        <v>124648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12000</v>
      </c>
      <c r="AM23" s="141">
        <f t="shared" si="21"/>
        <v>52404</v>
      </c>
      <c r="AN23" s="141">
        <f t="shared" si="22"/>
        <v>13883</v>
      </c>
      <c r="AO23" s="141">
        <v>13883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38521</v>
      </c>
      <c r="AY23" s="141">
        <v>38521</v>
      </c>
      <c r="AZ23" s="141">
        <v>0</v>
      </c>
      <c r="BA23" s="141">
        <v>0</v>
      </c>
      <c r="BB23" s="141">
        <v>0</v>
      </c>
      <c r="BC23" s="141">
        <v>35424</v>
      </c>
      <c r="BD23" s="141">
        <v>0</v>
      </c>
      <c r="BE23" s="141">
        <v>0</v>
      </c>
      <c r="BF23" s="141">
        <f t="shared" si="25"/>
        <v>52404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15806</v>
      </c>
      <c r="BO23" s="141">
        <f t="shared" si="28"/>
        <v>8211</v>
      </c>
      <c r="BP23" s="141">
        <f t="shared" si="29"/>
        <v>8211</v>
      </c>
      <c r="BQ23" s="141">
        <v>8211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2821</v>
      </c>
      <c r="CF23" s="141">
        <v>0</v>
      </c>
      <c r="CG23" s="141">
        <v>0</v>
      </c>
      <c r="CH23" s="141">
        <f t="shared" si="32"/>
        <v>8211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27806</v>
      </c>
      <c r="CQ23" s="141">
        <f t="shared" si="41"/>
        <v>60615</v>
      </c>
      <c r="CR23" s="141">
        <f t="shared" si="42"/>
        <v>22094</v>
      </c>
      <c r="CS23" s="141">
        <f t="shared" si="43"/>
        <v>22094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38521</v>
      </c>
      <c r="DC23" s="141">
        <f t="shared" si="53"/>
        <v>38521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38245</v>
      </c>
      <c r="DH23" s="141">
        <f t="shared" si="58"/>
        <v>0</v>
      </c>
      <c r="DI23" s="141">
        <f t="shared" si="59"/>
        <v>0</v>
      </c>
      <c r="DJ23" s="141">
        <f t="shared" si="60"/>
        <v>60615</v>
      </c>
    </row>
    <row r="24" spans="1:114" ht="12" customHeight="1">
      <c r="A24" s="142" t="s">
        <v>103</v>
      </c>
      <c r="B24" s="140" t="s">
        <v>341</v>
      </c>
      <c r="C24" s="142" t="s">
        <v>367</v>
      </c>
      <c r="D24" s="141">
        <f t="shared" si="6"/>
        <v>170295</v>
      </c>
      <c r="E24" s="141">
        <f t="shared" si="7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170295</v>
      </c>
      <c r="M24" s="141">
        <f t="shared" si="8"/>
        <v>60257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60257</v>
      </c>
      <c r="V24" s="141">
        <f t="shared" si="10"/>
        <v>230552</v>
      </c>
      <c r="W24" s="141">
        <f t="shared" si="11"/>
        <v>0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0</v>
      </c>
      <c r="AB24" s="141">
        <f t="shared" si="16"/>
        <v>0</v>
      </c>
      <c r="AC24" s="141">
        <f t="shared" si="17"/>
        <v>0</v>
      </c>
      <c r="AD24" s="141">
        <f t="shared" si="18"/>
        <v>230552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79207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79207</v>
      </c>
      <c r="AY24" s="141">
        <v>52922</v>
      </c>
      <c r="AZ24" s="141">
        <v>26285</v>
      </c>
      <c r="BA24" s="141">
        <v>0</v>
      </c>
      <c r="BB24" s="141">
        <v>0</v>
      </c>
      <c r="BC24" s="141">
        <v>91088</v>
      </c>
      <c r="BD24" s="141">
        <v>0</v>
      </c>
      <c r="BE24" s="141">
        <v>0</v>
      </c>
      <c r="BF24" s="141">
        <f t="shared" si="25"/>
        <v>79207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60257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79207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79207</v>
      </c>
      <c r="DC24" s="141">
        <f t="shared" si="53"/>
        <v>52922</v>
      </c>
      <c r="DD24" s="141">
        <f t="shared" si="54"/>
        <v>26285</v>
      </c>
      <c r="DE24" s="141">
        <f t="shared" si="55"/>
        <v>0</v>
      </c>
      <c r="DF24" s="141">
        <f t="shared" si="56"/>
        <v>0</v>
      </c>
      <c r="DG24" s="141">
        <f t="shared" si="57"/>
        <v>151345</v>
      </c>
      <c r="DH24" s="141">
        <f t="shared" si="58"/>
        <v>0</v>
      </c>
      <c r="DI24" s="141">
        <f t="shared" si="59"/>
        <v>0</v>
      </c>
      <c r="DJ24" s="141">
        <f t="shared" si="60"/>
        <v>79207</v>
      </c>
    </row>
    <row r="25" spans="1:114" ht="12" customHeight="1">
      <c r="A25" s="142" t="s">
        <v>103</v>
      </c>
      <c r="B25" s="140" t="s">
        <v>342</v>
      </c>
      <c r="C25" s="142" t="s">
        <v>368</v>
      </c>
      <c r="D25" s="141">
        <f t="shared" si="6"/>
        <v>73870</v>
      </c>
      <c r="E25" s="141">
        <f t="shared" si="7"/>
        <v>768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768</v>
      </c>
      <c r="L25" s="141">
        <v>73102</v>
      </c>
      <c r="M25" s="141">
        <f t="shared" si="8"/>
        <v>22813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22813</v>
      </c>
      <c r="V25" s="141">
        <f t="shared" si="10"/>
        <v>96683</v>
      </c>
      <c r="W25" s="141">
        <f t="shared" si="11"/>
        <v>768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768</v>
      </c>
      <c r="AD25" s="141">
        <f t="shared" si="18"/>
        <v>95915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32587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32587</v>
      </c>
      <c r="AT25" s="141">
        <v>32587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41283</v>
      </c>
      <c r="BD25" s="141">
        <v>0</v>
      </c>
      <c r="BE25" s="141">
        <v>0</v>
      </c>
      <c r="BF25" s="141">
        <f t="shared" si="25"/>
        <v>32587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22813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32587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32587</v>
      </c>
      <c r="CX25" s="141">
        <f t="shared" si="48"/>
        <v>32587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64096</v>
      </c>
      <c r="DH25" s="141">
        <f t="shared" si="58"/>
        <v>0</v>
      </c>
      <c r="DI25" s="141">
        <f t="shared" si="59"/>
        <v>0</v>
      </c>
      <c r="DJ25" s="141">
        <f t="shared" si="60"/>
        <v>32587</v>
      </c>
    </row>
    <row r="26" spans="1:114" ht="12" customHeight="1">
      <c r="A26" s="142" t="s">
        <v>103</v>
      </c>
      <c r="B26" s="140" t="s">
        <v>343</v>
      </c>
      <c r="C26" s="142" t="s">
        <v>369</v>
      </c>
      <c r="D26" s="141">
        <f t="shared" si="6"/>
        <v>72418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72418</v>
      </c>
      <c r="M26" s="141">
        <f t="shared" si="8"/>
        <v>30117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30117</v>
      </c>
      <c r="V26" s="141">
        <f t="shared" si="10"/>
        <v>102535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102535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27856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27856</v>
      </c>
      <c r="AY26" s="141">
        <v>27856</v>
      </c>
      <c r="AZ26" s="141">
        <v>0</v>
      </c>
      <c r="BA26" s="141">
        <v>0</v>
      </c>
      <c r="BB26" s="141">
        <v>0</v>
      </c>
      <c r="BC26" s="141">
        <v>44562</v>
      </c>
      <c r="BD26" s="141">
        <v>0</v>
      </c>
      <c r="BE26" s="141">
        <v>0</v>
      </c>
      <c r="BF26" s="141">
        <f t="shared" si="25"/>
        <v>27856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30117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27856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27856</v>
      </c>
      <c r="DC26" s="141">
        <f t="shared" si="53"/>
        <v>27856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74679</v>
      </c>
      <c r="DH26" s="141">
        <f t="shared" si="58"/>
        <v>0</v>
      </c>
      <c r="DI26" s="141">
        <f t="shared" si="59"/>
        <v>0</v>
      </c>
      <c r="DJ26" s="141">
        <f t="shared" si="60"/>
        <v>27856</v>
      </c>
    </row>
    <row r="27" spans="1:114" ht="12" customHeight="1">
      <c r="A27" s="142" t="s">
        <v>103</v>
      </c>
      <c r="B27" s="140" t="s">
        <v>344</v>
      </c>
      <c r="C27" s="142" t="s">
        <v>370</v>
      </c>
      <c r="D27" s="141">
        <f t="shared" si="6"/>
        <v>83102</v>
      </c>
      <c r="E27" s="141">
        <f t="shared" si="7"/>
        <v>633</v>
      </c>
      <c r="F27" s="141">
        <v>0</v>
      </c>
      <c r="G27" s="141">
        <v>0</v>
      </c>
      <c r="H27" s="141">
        <v>0</v>
      </c>
      <c r="I27" s="141">
        <v>633</v>
      </c>
      <c r="J27" s="141"/>
      <c r="K27" s="141">
        <v>0</v>
      </c>
      <c r="L27" s="141">
        <v>82469</v>
      </c>
      <c r="M27" s="141">
        <f t="shared" si="8"/>
        <v>28955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28955</v>
      </c>
      <c r="V27" s="141">
        <f t="shared" si="10"/>
        <v>112057</v>
      </c>
      <c r="W27" s="141">
        <f t="shared" si="11"/>
        <v>633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633</v>
      </c>
      <c r="AB27" s="141">
        <f t="shared" si="16"/>
        <v>0</v>
      </c>
      <c r="AC27" s="141">
        <f t="shared" si="17"/>
        <v>0</v>
      </c>
      <c r="AD27" s="141">
        <f t="shared" si="18"/>
        <v>111424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37604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37604</v>
      </c>
      <c r="AY27" s="141">
        <v>37604</v>
      </c>
      <c r="AZ27" s="141">
        <v>0</v>
      </c>
      <c r="BA27" s="141">
        <v>0</v>
      </c>
      <c r="BB27" s="141">
        <v>0</v>
      </c>
      <c r="BC27" s="141">
        <v>45498</v>
      </c>
      <c r="BD27" s="141">
        <v>0</v>
      </c>
      <c r="BE27" s="141">
        <v>0</v>
      </c>
      <c r="BF27" s="141">
        <f t="shared" si="25"/>
        <v>37604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28955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37604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37604</v>
      </c>
      <c r="DC27" s="141">
        <f t="shared" si="53"/>
        <v>37604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74453</v>
      </c>
      <c r="DH27" s="141">
        <f t="shared" si="58"/>
        <v>0</v>
      </c>
      <c r="DI27" s="141">
        <f t="shared" si="59"/>
        <v>0</v>
      </c>
      <c r="DJ27" s="141">
        <f t="shared" si="60"/>
        <v>37604</v>
      </c>
    </row>
    <row r="28" spans="1:114" ht="12" customHeight="1">
      <c r="A28" s="142" t="s">
        <v>103</v>
      </c>
      <c r="B28" s="140" t="s">
        <v>345</v>
      </c>
      <c r="C28" s="142" t="s">
        <v>371</v>
      </c>
      <c r="D28" s="141">
        <f t="shared" si="6"/>
        <v>58799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58799</v>
      </c>
      <c r="M28" s="141">
        <f t="shared" si="8"/>
        <v>8515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8515</v>
      </c>
      <c r="V28" s="141">
        <f t="shared" si="10"/>
        <v>67314</v>
      </c>
      <c r="W28" s="141">
        <f t="shared" si="11"/>
        <v>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67314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0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>
        <v>58799</v>
      </c>
      <c r="BD28" s="141">
        <v>0</v>
      </c>
      <c r="BE28" s="141">
        <v>0</v>
      </c>
      <c r="BF28" s="141">
        <f t="shared" si="25"/>
        <v>0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8515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0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0</v>
      </c>
      <c r="DC28" s="141">
        <f t="shared" si="53"/>
        <v>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67314</v>
      </c>
      <c r="DH28" s="141">
        <f t="shared" si="58"/>
        <v>0</v>
      </c>
      <c r="DI28" s="141">
        <f t="shared" si="59"/>
        <v>0</v>
      </c>
      <c r="DJ28" s="141">
        <f t="shared" si="60"/>
        <v>0</v>
      </c>
    </row>
    <row r="29" spans="1:114" ht="12" customHeight="1">
      <c r="A29" s="142" t="s">
        <v>103</v>
      </c>
      <c r="B29" s="140" t="s">
        <v>346</v>
      </c>
      <c r="C29" s="142" t="s">
        <v>372</v>
      </c>
      <c r="D29" s="141">
        <f t="shared" si="6"/>
        <v>76534</v>
      </c>
      <c r="E29" s="141">
        <f t="shared" si="7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76534</v>
      </c>
      <c r="M29" s="141">
        <f t="shared" si="8"/>
        <v>20306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20306</v>
      </c>
      <c r="V29" s="141">
        <f t="shared" si="10"/>
        <v>96840</v>
      </c>
      <c r="W29" s="141">
        <f t="shared" si="11"/>
        <v>0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0</v>
      </c>
      <c r="AB29" s="141">
        <f t="shared" si="16"/>
        <v>0</v>
      </c>
      <c r="AC29" s="141">
        <f t="shared" si="17"/>
        <v>0</v>
      </c>
      <c r="AD29" s="141">
        <f t="shared" si="18"/>
        <v>96840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0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76534</v>
      </c>
      <c r="BD29" s="141">
        <v>0</v>
      </c>
      <c r="BE29" s="141">
        <v>0</v>
      </c>
      <c r="BF29" s="141">
        <f t="shared" si="25"/>
        <v>0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20306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0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0</v>
      </c>
      <c r="DC29" s="141">
        <f t="shared" si="53"/>
        <v>0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96840</v>
      </c>
      <c r="DH29" s="141">
        <f t="shared" si="58"/>
        <v>0</v>
      </c>
      <c r="DI29" s="141">
        <f t="shared" si="59"/>
        <v>0</v>
      </c>
      <c r="DJ29" s="141">
        <f t="shared" si="60"/>
        <v>0</v>
      </c>
    </row>
    <row r="30" spans="1:114" ht="12" customHeight="1">
      <c r="A30" s="142" t="s">
        <v>103</v>
      </c>
      <c r="B30" s="140" t="s">
        <v>347</v>
      </c>
      <c r="C30" s="142" t="s">
        <v>373</v>
      </c>
      <c r="D30" s="141">
        <f t="shared" si="6"/>
        <v>90543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90543</v>
      </c>
      <c r="M30" s="141">
        <f t="shared" si="8"/>
        <v>18642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18642</v>
      </c>
      <c r="V30" s="141">
        <f t="shared" si="10"/>
        <v>109185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109185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f t="shared" si="21"/>
        <v>0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90543</v>
      </c>
      <c r="BD30" s="141">
        <v>0</v>
      </c>
      <c r="BE30" s="141">
        <v>0</v>
      </c>
      <c r="BF30" s="141">
        <f t="shared" si="25"/>
        <v>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18642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0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0</v>
      </c>
      <c r="DC30" s="141">
        <f t="shared" si="53"/>
        <v>0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109185</v>
      </c>
      <c r="DH30" s="141">
        <f t="shared" si="58"/>
        <v>0</v>
      </c>
      <c r="DI30" s="141">
        <f t="shared" si="59"/>
        <v>0</v>
      </c>
      <c r="DJ30" s="141">
        <f t="shared" si="60"/>
        <v>0</v>
      </c>
    </row>
    <row r="31" spans="1:114" ht="12" customHeight="1">
      <c r="A31" s="142" t="s">
        <v>103</v>
      </c>
      <c r="B31" s="140" t="s">
        <v>348</v>
      </c>
      <c r="C31" s="142" t="s">
        <v>374</v>
      </c>
      <c r="D31" s="141">
        <f t="shared" si="6"/>
        <v>128775</v>
      </c>
      <c r="E31" s="141">
        <f t="shared" si="7"/>
        <v>13163</v>
      </c>
      <c r="F31" s="141">
        <v>0</v>
      </c>
      <c r="G31" s="141">
        <v>0</v>
      </c>
      <c r="H31" s="141">
        <v>0</v>
      </c>
      <c r="I31" s="141">
        <v>13163</v>
      </c>
      <c r="J31" s="141"/>
      <c r="K31" s="141">
        <v>0</v>
      </c>
      <c r="L31" s="141">
        <v>115612</v>
      </c>
      <c r="M31" s="141">
        <f t="shared" si="8"/>
        <v>18304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18304</v>
      </c>
      <c r="V31" s="141">
        <f t="shared" si="10"/>
        <v>147079</v>
      </c>
      <c r="W31" s="141">
        <f t="shared" si="11"/>
        <v>13163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13163</v>
      </c>
      <c r="AB31" s="141">
        <f t="shared" si="16"/>
        <v>0</v>
      </c>
      <c r="AC31" s="141">
        <f t="shared" si="17"/>
        <v>0</v>
      </c>
      <c r="AD31" s="141">
        <f t="shared" si="18"/>
        <v>133916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33233</v>
      </c>
      <c r="AN31" s="141">
        <f t="shared" si="22"/>
        <v>28675</v>
      </c>
      <c r="AO31" s="141">
        <v>0</v>
      </c>
      <c r="AP31" s="141">
        <v>28675</v>
      </c>
      <c r="AQ31" s="141">
        <v>0</v>
      </c>
      <c r="AR31" s="141">
        <v>0</v>
      </c>
      <c r="AS31" s="141">
        <f t="shared" si="23"/>
        <v>4558</v>
      </c>
      <c r="AT31" s="141">
        <v>4558</v>
      </c>
      <c r="AU31" s="141">
        <v>0</v>
      </c>
      <c r="AV31" s="141">
        <v>0</v>
      </c>
      <c r="AW31" s="141">
        <v>0</v>
      </c>
      <c r="AX31" s="141">
        <f t="shared" si="24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95542</v>
      </c>
      <c r="BD31" s="141">
        <v>0</v>
      </c>
      <c r="BE31" s="141">
        <v>0</v>
      </c>
      <c r="BF31" s="141">
        <f t="shared" si="25"/>
        <v>33233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18304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33233</v>
      </c>
      <c r="CR31" s="141">
        <f t="shared" si="42"/>
        <v>28675</v>
      </c>
      <c r="CS31" s="141">
        <f t="shared" si="43"/>
        <v>0</v>
      </c>
      <c r="CT31" s="141">
        <f t="shared" si="44"/>
        <v>28675</v>
      </c>
      <c r="CU31" s="141">
        <f t="shared" si="45"/>
        <v>0</v>
      </c>
      <c r="CV31" s="141">
        <f t="shared" si="46"/>
        <v>0</v>
      </c>
      <c r="CW31" s="141">
        <f t="shared" si="47"/>
        <v>4558</v>
      </c>
      <c r="CX31" s="141">
        <f t="shared" si="48"/>
        <v>4558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0</v>
      </c>
      <c r="DC31" s="141">
        <f t="shared" si="53"/>
        <v>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113846</v>
      </c>
      <c r="DH31" s="141">
        <f t="shared" si="58"/>
        <v>0</v>
      </c>
      <c r="DI31" s="141">
        <f t="shared" si="59"/>
        <v>0</v>
      </c>
      <c r="DJ31" s="141">
        <f t="shared" si="60"/>
        <v>33233</v>
      </c>
    </row>
    <row r="32" spans="1:114" ht="12" customHeight="1">
      <c r="A32" s="142" t="s">
        <v>103</v>
      </c>
      <c r="B32" s="140" t="s">
        <v>349</v>
      </c>
      <c r="C32" s="142" t="s">
        <v>375</v>
      </c>
      <c r="D32" s="141">
        <f t="shared" si="6"/>
        <v>76453</v>
      </c>
      <c r="E32" s="141">
        <f t="shared" si="7"/>
        <v>13470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13470</v>
      </c>
      <c r="L32" s="141">
        <v>62983</v>
      </c>
      <c r="M32" s="141">
        <f t="shared" si="8"/>
        <v>13232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13232</v>
      </c>
      <c r="V32" s="141">
        <f t="shared" si="10"/>
        <v>89685</v>
      </c>
      <c r="W32" s="141">
        <f t="shared" si="11"/>
        <v>13470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13470</v>
      </c>
      <c r="AD32" s="141">
        <f t="shared" si="18"/>
        <v>76215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24563</v>
      </c>
      <c r="AN32" s="141">
        <f t="shared" si="22"/>
        <v>12388</v>
      </c>
      <c r="AO32" s="141">
        <v>0</v>
      </c>
      <c r="AP32" s="141">
        <v>12075</v>
      </c>
      <c r="AQ32" s="141">
        <v>0</v>
      </c>
      <c r="AR32" s="141">
        <v>313</v>
      </c>
      <c r="AS32" s="141">
        <f t="shared" si="23"/>
        <v>8929</v>
      </c>
      <c r="AT32" s="141">
        <v>4005</v>
      </c>
      <c r="AU32" s="141">
        <v>0</v>
      </c>
      <c r="AV32" s="141">
        <v>4924</v>
      </c>
      <c r="AW32" s="141">
        <v>0</v>
      </c>
      <c r="AX32" s="141">
        <f t="shared" si="24"/>
        <v>3246</v>
      </c>
      <c r="AY32" s="141">
        <v>0</v>
      </c>
      <c r="AZ32" s="141">
        <v>0</v>
      </c>
      <c r="BA32" s="141">
        <v>3246</v>
      </c>
      <c r="BB32" s="141">
        <v>0</v>
      </c>
      <c r="BC32" s="141">
        <v>51552</v>
      </c>
      <c r="BD32" s="141">
        <v>0</v>
      </c>
      <c r="BE32" s="141">
        <v>338</v>
      </c>
      <c r="BF32" s="141">
        <f t="shared" si="25"/>
        <v>24901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13232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24563</v>
      </c>
      <c r="CR32" s="141">
        <f t="shared" si="42"/>
        <v>12388</v>
      </c>
      <c r="CS32" s="141">
        <f t="shared" si="43"/>
        <v>0</v>
      </c>
      <c r="CT32" s="141">
        <f t="shared" si="44"/>
        <v>12075</v>
      </c>
      <c r="CU32" s="141">
        <f t="shared" si="45"/>
        <v>0</v>
      </c>
      <c r="CV32" s="141">
        <f t="shared" si="46"/>
        <v>313</v>
      </c>
      <c r="CW32" s="141">
        <f t="shared" si="47"/>
        <v>8929</v>
      </c>
      <c r="CX32" s="141">
        <f t="shared" si="48"/>
        <v>4005</v>
      </c>
      <c r="CY32" s="141">
        <f t="shared" si="49"/>
        <v>0</v>
      </c>
      <c r="CZ32" s="141">
        <f t="shared" si="50"/>
        <v>4924</v>
      </c>
      <c r="DA32" s="141">
        <f t="shared" si="51"/>
        <v>0</v>
      </c>
      <c r="DB32" s="141">
        <f t="shared" si="52"/>
        <v>3246</v>
      </c>
      <c r="DC32" s="141">
        <f t="shared" si="53"/>
        <v>0</v>
      </c>
      <c r="DD32" s="141">
        <f t="shared" si="54"/>
        <v>0</v>
      </c>
      <c r="DE32" s="141">
        <f t="shared" si="55"/>
        <v>3246</v>
      </c>
      <c r="DF32" s="141">
        <f t="shared" si="56"/>
        <v>0</v>
      </c>
      <c r="DG32" s="141">
        <f t="shared" si="57"/>
        <v>64784</v>
      </c>
      <c r="DH32" s="141">
        <f t="shared" si="58"/>
        <v>0</v>
      </c>
      <c r="DI32" s="141">
        <f t="shared" si="59"/>
        <v>338</v>
      </c>
      <c r="DJ32" s="141">
        <f t="shared" si="60"/>
        <v>24901</v>
      </c>
    </row>
    <row r="33" spans="1:114" ht="12" customHeight="1">
      <c r="A33" s="142" t="s">
        <v>103</v>
      </c>
      <c r="B33" s="140" t="s">
        <v>350</v>
      </c>
      <c r="C33" s="142" t="s">
        <v>376</v>
      </c>
      <c r="D33" s="141">
        <f t="shared" si="6"/>
        <v>94269</v>
      </c>
      <c r="E33" s="141">
        <f t="shared" si="7"/>
        <v>6333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6333</v>
      </c>
      <c r="L33" s="141">
        <v>87936</v>
      </c>
      <c r="M33" s="141">
        <f t="shared" si="8"/>
        <v>12730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12730</v>
      </c>
      <c r="V33" s="141">
        <f t="shared" si="10"/>
        <v>106999</v>
      </c>
      <c r="W33" s="141">
        <f t="shared" si="11"/>
        <v>6333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6333</v>
      </c>
      <c r="AD33" s="141">
        <f t="shared" si="18"/>
        <v>100666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35853</v>
      </c>
      <c r="AN33" s="141">
        <f t="shared" si="22"/>
        <v>22201</v>
      </c>
      <c r="AO33" s="141">
        <v>0</v>
      </c>
      <c r="AP33" s="141">
        <v>22201</v>
      </c>
      <c r="AQ33" s="141">
        <v>0</v>
      </c>
      <c r="AR33" s="141">
        <v>0</v>
      </c>
      <c r="AS33" s="141">
        <f t="shared" si="23"/>
        <v>13652</v>
      </c>
      <c r="AT33" s="141">
        <v>13652</v>
      </c>
      <c r="AU33" s="141">
        <v>0</v>
      </c>
      <c r="AV33" s="141">
        <v>0</v>
      </c>
      <c r="AW33" s="141">
        <v>0</v>
      </c>
      <c r="AX33" s="141">
        <f t="shared" si="24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58416</v>
      </c>
      <c r="BD33" s="141">
        <v>0</v>
      </c>
      <c r="BE33" s="141">
        <v>0</v>
      </c>
      <c r="BF33" s="141">
        <f t="shared" si="25"/>
        <v>35853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12730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35853</v>
      </c>
      <c r="CR33" s="141">
        <f t="shared" si="42"/>
        <v>22201</v>
      </c>
      <c r="CS33" s="141">
        <f t="shared" si="43"/>
        <v>0</v>
      </c>
      <c r="CT33" s="141">
        <f t="shared" si="44"/>
        <v>22201</v>
      </c>
      <c r="CU33" s="141">
        <f t="shared" si="45"/>
        <v>0</v>
      </c>
      <c r="CV33" s="141">
        <f t="shared" si="46"/>
        <v>0</v>
      </c>
      <c r="CW33" s="141">
        <f t="shared" si="47"/>
        <v>13652</v>
      </c>
      <c r="CX33" s="141">
        <f t="shared" si="48"/>
        <v>13652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0</v>
      </c>
      <c r="DC33" s="141">
        <f t="shared" si="53"/>
        <v>0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71146</v>
      </c>
      <c r="DH33" s="141">
        <f t="shared" si="58"/>
        <v>0</v>
      </c>
      <c r="DI33" s="141">
        <f t="shared" si="59"/>
        <v>0</v>
      </c>
      <c r="DJ33" s="141">
        <f t="shared" si="60"/>
        <v>35853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404</v>
      </c>
      <c r="B7" s="140" t="s">
        <v>405</v>
      </c>
      <c r="C7" s="139" t="s">
        <v>406</v>
      </c>
      <c r="D7" s="141">
        <f aca="true" t="shared" si="0" ref="D7:AI7">SUM(D8:D16)</f>
        <v>1055713</v>
      </c>
      <c r="E7" s="141">
        <f t="shared" si="0"/>
        <v>686433</v>
      </c>
      <c r="F7" s="141">
        <f t="shared" si="0"/>
        <v>0</v>
      </c>
      <c r="G7" s="141">
        <f t="shared" si="0"/>
        <v>0</v>
      </c>
      <c r="H7" s="141">
        <f t="shared" si="0"/>
        <v>41400</v>
      </c>
      <c r="I7" s="141">
        <f t="shared" si="0"/>
        <v>545361</v>
      </c>
      <c r="J7" s="141">
        <f t="shared" si="0"/>
        <v>2822700</v>
      </c>
      <c r="K7" s="141">
        <f t="shared" si="0"/>
        <v>99672</v>
      </c>
      <c r="L7" s="141">
        <f t="shared" si="0"/>
        <v>369280</v>
      </c>
      <c r="M7" s="141">
        <f t="shared" si="0"/>
        <v>861255</v>
      </c>
      <c r="N7" s="141">
        <f t="shared" si="0"/>
        <v>838587</v>
      </c>
      <c r="O7" s="141">
        <f t="shared" si="0"/>
        <v>0</v>
      </c>
      <c r="P7" s="141">
        <f t="shared" si="0"/>
        <v>13962</v>
      </c>
      <c r="Q7" s="141">
        <f t="shared" si="0"/>
        <v>0</v>
      </c>
      <c r="R7" s="141">
        <f t="shared" si="0"/>
        <v>662353</v>
      </c>
      <c r="S7" s="141">
        <f t="shared" si="0"/>
        <v>1106359</v>
      </c>
      <c r="T7" s="141">
        <f t="shared" si="0"/>
        <v>162272</v>
      </c>
      <c r="U7" s="141">
        <f t="shared" si="0"/>
        <v>22668</v>
      </c>
      <c r="V7" s="141">
        <f t="shared" si="0"/>
        <v>1916968</v>
      </c>
      <c r="W7" s="141">
        <f t="shared" si="0"/>
        <v>1525020</v>
      </c>
      <c r="X7" s="141">
        <f t="shared" si="0"/>
        <v>0</v>
      </c>
      <c r="Y7" s="141">
        <f t="shared" si="0"/>
        <v>13962</v>
      </c>
      <c r="Z7" s="141">
        <f t="shared" si="0"/>
        <v>41400</v>
      </c>
      <c r="AA7" s="141">
        <f t="shared" si="0"/>
        <v>1207714</v>
      </c>
      <c r="AB7" s="141">
        <f t="shared" si="0"/>
        <v>3929059</v>
      </c>
      <c r="AC7" s="141">
        <f t="shared" si="0"/>
        <v>261944</v>
      </c>
      <c r="AD7" s="141">
        <f t="shared" si="0"/>
        <v>391948</v>
      </c>
      <c r="AE7" s="141">
        <f t="shared" si="0"/>
        <v>157928</v>
      </c>
      <c r="AF7" s="141">
        <f t="shared" si="0"/>
        <v>147750</v>
      </c>
      <c r="AG7" s="141">
        <f t="shared" si="0"/>
        <v>0</v>
      </c>
      <c r="AH7" s="141">
        <f t="shared" si="0"/>
        <v>100000</v>
      </c>
      <c r="AI7" s="141">
        <f t="shared" si="0"/>
        <v>47125</v>
      </c>
      <c r="AJ7" s="141">
        <f aca="true" t="shared" si="1" ref="AJ7:BO7">SUM(AJ8:AJ16)</f>
        <v>625</v>
      </c>
      <c r="AK7" s="141">
        <f t="shared" si="1"/>
        <v>10178</v>
      </c>
      <c r="AL7" s="141">
        <f t="shared" si="1"/>
        <v>0</v>
      </c>
      <c r="AM7" s="141">
        <f t="shared" si="1"/>
        <v>3190009</v>
      </c>
      <c r="AN7" s="141">
        <f t="shared" si="1"/>
        <v>555106</v>
      </c>
      <c r="AO7" s="141">
        <f t="shared" si="1"/>
        <v>445969</v>
      </c>
      <c r="AP7" s="141">
        <f t="shared" si="1"/>
        <v>39598</v>
      </c>
      <c r="AQ7" s="141">
        <f t="shared" si="1"/>
        <v>61619</v>
      </c>
      <c r="AR7" s="141">
        <f t="shared" si="1"/>
        <v>7920</v>
      </c>
      <c r="AS7" s="141">
        <f t="shared" si="1"/>
        <v>1346040</v>
      </c>
      <c r="AT7" s="141">
        <f t="shared" si="1"/>
        <v>56715</v>
      </c>
      <c r="AU7" s="141">
        <f t="shared" si="1"/>
        <v>1111278</v>
      </c>
      <c r="AV7" s="141">
        <f t="shared" si="1"/>
        <v>178047</v>
      </c>
      <c r="AW7" s="141">
        <f t="shared" si="1"/>
        <v>0</v>
      </c>
      <c r="AX7" s="141">
        <f t="shared" si="1"/>
        <v>1288863</v>
      </c>
      <c r="AY7" s="141">
        <f t="shared" si="1"/>
        <v>473395</v>
      </c>
      <c r="AZ7" s="141">
        <f t="shared" si="1"/>
        <v>684368</v>
      </c>
      <c r="BA7" s="141">
        <f t="shared" si="1"/>
        <v>113318</v>
      </c>
      <c r="BB7" s="141">
        <f t="shared" si="1"/>
        <v>17782</v>
      </c>
      <c r="BC7" s="141">
        <f t="shared" si="1"/>
        <v>0</v>
      </c>
      <c r="BD7" s="141">
        <f t="shared" si="1"/>
        <v>0</v>
      </c>
      <c r="BE7" s="141">
        <f t="shared" si="1"/>
        <v>530476</v>
      </c>
      <c r="BF7" s="141">
        <f t="shared" si="1"/>
        <v>3878413</v>
      </c>
      <c r="BG7" s="141">
        <f t="shared" si="1"/>
        <v>5072</v>
      </c>
      <c r="BH7" s="141">
        <f t="shared" si="1"/>
        <v>3623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3623</v>
      </c>
      <c r="BM7" s="141">
        <f t="shared" si="1"/>
        <v>1449</v>
      </c>
      <c r="BN7" s="141">
        <f t="shared" si="1"/>
        <v>0</v>
      </c>
      <c r="BO7" s="141">
        <f t="shared" si="1"/>
        <v>1863871</v>
      </c>
      <c r="BP7" s="141">
        <f aca="true" t="shared" si="2" ref="BP7:CU7">SUM(BP8:BP16)</f>
        <v>357772</v>
      </c>
      <c r="BQ7" s="141">
        <f t="shared" si="2"/>
        <v>326672</v>
      </c>
      <c r="BR7" s="141">
        <f t="shared" si="2"/>
        <v>0</v>
      </c>
      <c r="BS7" s="141">
        <f t="shared" si="2"/>
        <v>31100</v>
      </c>
      <c r="BT7" s="141">
        <f t="shared" si="2"/>
        <v>0</v>
      </c>
      <c r="BU7" s="141">
        <f t="shared" si="2"/>
        <v>642988</v>
      </c>
      <c r="BV7" s="141">
        <f t="shared" si="2"/>
        <v>0</v>
      </c>
      <c r="BW7" s="141">
        <f t="shared" si="2"/>
        <v>642988</v>
      </c>
      <c r="BX7" s="141">
        <f t="shared" si="2"/>
        <v>0</v>
      </c>
      <c r="BY7" s="141">
        <f t="shared" si="2"/>
        <v>0</v>
      </c>
      <c r="BZ7" s="141">
        <f t="shared" si="2"/>
        <v>863111</v>
      </c>
      <c r="CA7" s="141">
        <f t="shared" si="2"/>
        <v>651831</v>
      </c>
      <c r="CB7" s="141">
        <f t="shared" si="2"/>
        <v>135273</v>
      </c>
      <c r="CC7" s="141">
        <f t="shared" si="2"/>
        <v>16283</v>
      </c>
      <c r="CD7" s="141">
        <f t="shared" si="2"/>
        <v>59724</v>
      </c>
      <c r="CE7" s="141">
        <f t="shared" si="2"/>
        <v>0</v>
      </c>
      <c r="CF7" s="141">
        <f t="shared" si="2"/>
        <v>0</v>
      </c>
      <c r="CG7" s="141">
        <f t="shared" si="2"/>
        <v>98671</v>
      </c>
      <c r="CH7" s="141">
        <f t="shared" si="2"/>
        <v>1967614</v>
      </c>
      <c r="CI7" s="141">
        <f t="shared" si="2"/>
        <v>163000</v>
      </c>
      <c r="CJ7" s="141">
        <f t="shared" si="2"/>
        <v>151373</v>
      </c>
      <c r="CK7" s="141">
        <f t="shared" si="2"/>
        <v>0</v>
      </c>
      <c r="CL7" s="141">
        <f t="shared" si="2"/>
        <v>100000</v>
      </c>
      <c r="CM7" s="141">
        <f t="shared" si="2"/>
        <v>47125</v>
      </c>
      <c r="CN7" s="141">
        <f t="shared" si="2"/>
        <v>4248</v>
      </c>
      <c r="CO7" s="141">
        <f t="shared" si="2"/>
        <v>11627</v>
      </c>
      <c r="CP7" s="141">
        <f t="shared" si="2"/>
        <v>0</v>
      </c>
      <c r="CQ7" s="141">
        <f t="shared" si="2"/>
        <v>5053880</v>
      </c>
      <c r="CR7" s="141">
        <f t="shared" si="2"/>
        <v>912878</v>
      </c>
      <c r="CS7" s="141">
        <f t="shared" si="2"/>
        <v>772641</v>
      </c>
      <c r="CT7" s="141">
        <f t="shared" si="2"/>
        <v>39598</v>
      </c>
      <c r="CU7" s="141">
        <f t="shared" si="2"/>
        <v>92719</v>
      </c>
      <c r="CV7" s="141">
        <f aca="true" t="shared" si="3" ref="CV7:DJ7">SUM(CV8:CV16)</f>
        <v>7920</v>
      </c>
      <c r="CW7" s="141">
        <f t="shared" si="3"/>
        <v>1989028</v>
      </c>
      <c r="CX7" s="141">
        <f t="shared" si="3"/>
        <v>56715</v>
      </c>
      <c r="CY7" s="141">
        <f t="shared" si="3"/>
        <v>1754266</v>
      </c>
      <c r="CZ7" s="141">
        <f t="shared" si="3"/>
        <v>178047</v>
      </c>
      <c r="DA7" s="141">
        <f t="shared" si="3"/>
        <v>0</v>
      </c>
      <c r="DB7" s="141">
        <f t="shared" si="3"/>
        <v>2151974</v>
      </c>
      <c r="DC7" s="141">
        <f t="shared" si="3"/>
        <v>1125226</v>
      </c>
      <c r="DD7" s="141">
        <f t="shared" si="3"/>
        <v>819641</v>
      </c>
      <c r="DE7" s="141">
        <f t="shared" si="3"/>
        <v>129601</v>
      </c>
      <c r="DF7" s="141">
        <f t="shared" si="3"/>
        <v>77506</v>
      </c>
      <c r="DG7" s="141">
        <f t="shared" si="3"/>
        <v>0</v>
      </c>
      <c r="DH7" s="141">
        <f t="shared" si="3"/>
        <v>0</v>
      </c>
      <c r="DI7" s="141">
        <f t="shared" si="3"/>
        <v>629147</v>
      </c>
      <c r="DJ7" s="141">
        <f t="shared" si="3"/>
        <v>5846027</v>
      </c>
    </row>
    <row r="8" spans="1:114" ht="12" customHeight="1">
      <c r="A8" s="142" t="s">
        <v>103</v>
      </c>
      <c r="B8" s="140" t="s">
        <v>379</v>
      </c>
      <c r="C8" s="142" t="s">
        <v>388</v>
      </c>
      <c r="D8" s="141">
        <f>SUM(E8,+L8)</f>
        <v>292650</v>
      </c>
      <c r="E8" s="141">
        <f>SUM(F8:I8)+K8</f>
        <v>292650</v>
      </c>
      <c r="F8" s="141">
        <v>0</v>
      </c>
      <c r="G8" s="141">
        <v>0</v>
      </c>
      <c r="H8" s="141">
        <v>0</v>
      </c>
      <c r="I8" s="141">
        <v>208663</v>
      </c>
      <c r="J8" s="141">
        <v>1264261</v>
      </c>
      <c r="K8" s="141">
        <v>83987</v>
      </c>
      <c r="L8" s="141">
        <v>0</v>
      </c>
      <c r="M8" s="141">
        <f>SUM(N8,+U8)</f>
        <v>137092</v>
      </c>
      <c r="N8" s="141">
        <f>SUM(O8:R8)+T8</f>
        <v>137092</v>
      </c>
      <c r="O8" s="141">
        <v>0</v>
      </c>
      <c r="P8" s="141">
        <v>1930</v>
      </c>
      <c r="Q8" s="141">
        <v>0</v>
      </c>
      <c r="R8" s="141">
        <v>134681</v>
      </c>
      <c r="S8" s="141">
        <v>217989</v>
      </c>
      <c r="T8" s="141">
        <v>481</v>
      </c>
      <c r="U8" s="141">
        <v>0</v>
      </c>
      <c r="V8" s="141">
        <f aca="true" t="shared" si="4" ref="V8:AD8">+SUM(D8,M8)</f>
        <v>429742</v>
      </c>
      <c r="W8" s="141">
        <f t="shared" si="4"/>
        <v>429742</v>
      </c>
      <c r="X8" s="141">
        <f t="shared" si="4"/>
        <v>0</v>
      </c>
      <c r="Y8" s="141">
        <f t="shared" si="4"/>
        <v>1930</v>
      </c>
      <c r="Z8" s="141">
        <f t="shared" si="4"/>
        <v>0</v>
      </c>
      <c r="AA8" s="141">
        <f t="shared" si="4"/>
        <v>343344</v>
      </c>
      <c r="AB8" s="141">
        <f t="shared" si="4"/>
        <v>1482250</v>
      </c>
      <c r="AC8" s="141">
        <f t="shared" si="4"/>
        <v>84468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1446620</v>
      </c>
      <c r="AN8" s="141">
        <f>SUM(AO8:AR8)</f>
        <v>229669</v>
      </c>
      <c r="AO8" s="141">
        <v>142553</v>
      </c>
      <c r="AP8" s="141">
        <v>39598</v>
      </c>
      <c r="AQ8" s="141">
        <v>39598</v>
      </c>
      <c r="AR8" s="141">
        <v>7920</v>
      </c>
      <c r="AS8" s="141">
        <f>SUM(AT8:AV8)</f>
        <v>483055</v>
      </c>
      <c r="AT8" s="141">
        <v>56715</v>
      </c>
      <c r="AU8" s="141">
        <v>342326</v>
      </c>
      <c r="AV8" s="141">
        <v>84014</v>
      </c>
      <c r="AW8" s="141">
        <v>0</v>
      </c>
      <c r="AX8" s="141">
        <f>SUM(AY8:BB8)</f>
        <v>733896</v>
      </c>
      <c r="AY8" s="141">
        <v>473395</v>
      </c>
      <c r="AZ8" s="141">
        <v>258081</v>
      </c>
      <c r="BA8" s="141">
        <v>2420</v>
      </c>
      <c r="BB8" s="141">
        <v>0</v>
      </c>
      <c r="BC8" s="141"/>
      <c r="BD8" s="141">
        <v>0</v>
      </c>
      <c r="BE8" s="141">
        <v>110291</v>
      </c>
      <c r="BF8" s="141">
        <f>SUM(AE8,+AM8,+BE8)</f>
        <v>1556911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345860</v>
      </c>
      <c r="BP8" s="141">
        <f>SUM(BQ8:BT8)</f>
        <v>47518</v>
      </c>
      <c r="BQ8" s="141">
        <v>23759</v>
      </c>
      <c r="BR8" s="141">
        <v>0</v>
      </c>
      <c r="BS8" s="141">
        <v>23759</v>
      </c>
      <c r="BT8" s="141">
        <v>0</v>
      </c>
      <c r="BU8" s="141">
        <f>SUM(BV8:BX8)</f>
        <v>131968</v>
      </c>
      <c r="BV8" s="141">
        <v>0</v>
      </c>
      <c r="BW8" s="141">
        <v>131968</v>
      </c>
      <c r="BX8" s="141">
        <v>0</v>
      </c>
      <c r="BY8" s="141">
        <v>0</v>
      </c>
      <c r="BZ8" s="141">
        <f>SUM(CA8:CD8)</f>
        <v>166374</v>
      </c>
      <c r="CA8" s="141">
        <v>138201</v>
      </c>
      <c r="CB8" s="141">
        <v>28173</v>
      </c>
      <c r="CC8" s="141">
        <v>0</v>
      </c>
      <c r="CD8" s="141">
        <v>0</v>
      </c>
      <c r="CE8" s="141"/>
      <c r="CF8" s="141">
        <v>0</v>
      </c>
      <c r="CG8" s="141">
        <v>9221</v>
      </c>
      <c r="CH8" s="141">
        <f>SUM(BG8,+BO8,+CG8)</f>
        <v>355081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1792480</v>
      </c>
      <c r="CR8" s="141">
        <f t="shared" si="5"/>
        <v>277187</v>
      </c>
      <c r="CS8" s="141">
        <f t="shared" si="5"/>
        <v>166312</v>
      </c>
      <c r="CT8" s="141">
        <f t="shared" si="5"/>
        <v>39598</v>
      </c>
      <c r="CU8" s="141">
        <f t="shared" si="5"/>
        <v>63357</v>
      </c>
      <c r="CV8" s="141">
        <f t="shared" si="5"/>
        <v>7920</v>
      </c>
      <c r="CW8" s="141">
        <f t="shared" si="5"/>
        <v>615023</v>
      </c>
      <c r="CX8" s="141">
        <f t="shared" si="5"/>
        <v>56715</v>
      </c>
      <c r="CY8" s="141">
        <f t="shared" si="5"/>
        <v>474294</v>
      </c>
      <c r="CZ8" s="141">
        <f t="shared" si="5"/>
        <v>84014</v>
      </c>
      <c r="DA8" s="141">
        <f t="shared" si="5"/>
        <v>0</v>
      </c>
      <c r="DB8" s="141">
        <f t="shared" si="5"/>
        <v>900270</v>
      </c>
      <c r="DC8" s="141">
        <f t="shared" si="5"/>
        <v>611596</v>
      </c>
      <c r="DD8" s="141">
        <f t="shared" si="5"/>
        <v>286254</v>
      </c>
      <c r="DE8" s="141">
        <f t="shared" si="5"/>
        <v>2420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119512</v>
      </c>
      <c r="DJ8" s="141">
        <f t="shared" si="5"/>
        <v>1911992</v>
      </c>
    </row>
    <row r="9" spans="1:114" ht="12" customHeight="1">
      <c r="A9" s="142" t="s">
        <v>103</v>
      </c>
      <c r="B9" s="140" t="s">
        <v>380</v>
      </c>
      <c r="C9" s="142" t="s">
        <v>389</v>
      </c>
      <c r="D9" s="141">
        <f aca="true" t="shared" si="6" ref="D9:D16">SUM(E9,+L9)</f>
        <v>0</v>
      </c>
      <c r="E9" s="141">
        <f aca="true" t="shared" si="7" ref="E9:E16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6">SUM(N9,+U9)</f>
        <v>413985</v>
      </c>
      <c r="N9" s="141">
        <f aca="true" t="shared" si="9" ref="N9:N16">SUM(O9:R9)+T9</f>
        <v>413985</v>
      </c>
      <c r="O9" s="141">
        <v>0</v>
      </c>
      <c r="P9" s="141">
        <v>5221</v>
      </c>
      <c r="Q9" s="141">
        <v>0</v>
      </c>
      <c r="R9" s="141">
        <v>246973</v>
      </c>
      <c r="S9" s="141">
        <v>193311</v>
      </c>
      <c r="T9" s="141">
        <v>161791</v>
      </c>
      <c r="U9" s="141">
        <v>0</v>
      </c>
      <c r="V9" s="141">
        <f aca="true" t="shared" si="10" ref="V9:V16">+SUM(D9,M9)</f>
        <v>413985</v>
      </c>
      <c r="W9" s="141">
        <f aca="true" t="shared" si="11" ref="W9:W16">+SUM(E9,N9)</f>
        <v>413985</v>
      </c>
      <c r="X9" s="141">
        <f aca="true" t="shared" si="12" ref="X9:X16">+SUM(F9,O9)</f>
        <v>0</v>
      </c>
      <c r="Y9" s="141">
        <f aca="true" t="shared" si="13" ref="Y9:Y16">+SUM(G9,P9)</f>
        <v>5221</v>
      </c>
      <c r="Z9" s="141">
        <f aca="true" t="shared" si="14" ref="Z9:Z16">+SUM(H9,Q9)</f>
        <v>0</v>
      </c>
      <c r="AA9" s="141">
        <f aca="true" t="shared" si="15" ref="AA9:AA16">+SUM(I9,R9)</f>
        <v>246973</v>
      </c>
      <c r="AB9" s="141">
        <f aca="true" t="shared" si="16" ref="AB9:AB16">+SUM(J9,S9)</f>
        <v>193311</v>
      </c>
      <c r="AC9" s="141">
        <f aca="true" t="shared" si="17" ref="AC9:AC16">+SUM(K9,T9)</f>
        <v>161791</v>
      </c>
      <c r="AD9" s="141">
        <f aca="true" t="shared" si="18" ref="AD9:AD16">+SUM(L9,U9)</f>
        <v>0</v>
      </c>
      <c r="AE9" s="141">
        <f aca="true" t="shared" si="19" ref="AE9:AE16">SUM(AF9,+AK9)</f>
        <v>0</v>
      </c>
      <c r="AF9" s="141">
        <f aca="true" t="shared" si="20" ref="AF9:AF1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6">SUM(AN9,AS9,AW9,AX9,BD9)</f>
        <v>0</v>
      </c>
      <c r="AN9" s="141">
        <f aca="true" t="shared" si="22" ref="AN9:AN16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6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6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6">SUM(AE9,+AM9,+BE9)</f>
        <v>0</v>
      </c>
      <c r="BG9" s="141">
        <f aca="true" t="shared" si="26" ref="BG9:BG16">SUM(BH9,+BM9)</f>
        <v>5072</v>
      </c>
      <c r="BH9" s="141">
        <f aca="true" t="shared" si="27" ref="BH9:BH16">SUM(BI9:BL9)</f>
        <v>3623</v>
      </c>
      <c r="BI9" s="141">
        <v>0</v>
      </c>
      <c r="BJ9" s="141">
        <v>0</v>
      </c>
      <c r="BK9" s="141">
        <v>0</v>
      </c>
      <c r="BL9" s="141">
        <v>3623</v>
      </c>
      <c r="BM9" s="141">
        <v>1449</v>
      </c>
      <c r="BN9" s="141"/>
      <c r="BO9" s="141">
        <f aca="true" t="shared" si="28" ref="BO9:BO16">SUM(BP9,BU9,BY9,BZ9,CF9)</f>
        <v>560253</v>
      </c>
      <c r="BP9" s="141">
        <f aca="true" t="shared" si="29" ref="BP9:BP16">SUM(BQ9:BT9)</f>
        <v>46880</v>
      </c>
      <c r="BQ9" s="141">
        <v>46880</v>
      </c>
      <c r="BR9" s="141">
        <v>0</v>
      </c>
      <c r="BS9" s="141">
        <v>0</v>
      </c>
      <c r="BT9" s="141">
        <v>0</v>
      </c>
      <c r="BU9" s="141">
        <f aca="true" t="shared" si="30" ref="BU9:BU16">SUM(BV9:BX9)</f>
        <v>160727</v>
      </c>
      <c r="BV9" s="141">
        <v>0</v>
      </c>
      <c r="BW9" s="141">
        <v>160727</v>
      </c>
      <c r="BX9" s="141">
        <v>0</v>
      </c>
      <c r="BY9" s="141">
        <v>0</v>
      </c>
      <c r="BZ9" s="141">
        <f aca="true" t="shared" si="31" ref="BZ9:BZ16">SUM(CA9:CD9)</f>
        <v>352646</v>
      </c>
      <c r="CA9" s="141">
        <v>247105</v>
      </c>
      <c r="CB9" s="141">
        <v>50529</v>
      </c>
      <c r="CC9" s="141">
        <v>4088</v>
      </c>
      <c r="CD9" s="141">
        <v>50924</v>
      </c>
      <c r="CE9" s="141"/>
      <c r="CF9" s="141">
        <v>0</v>
      </c>
      <c r="CG9" s="141">
        <v>41971</v>
      </c>
      <c r="CH9" s="141">
        <f aca="true" t="shared" si="32" ref="CH9:CH16">SUM(BG9,+BO9,+CG9)</f>
        <v>607296</v>
      </c>
      <c r="CI9" s="141">
        <f aca="true" t="shared" si="33" ref="CI9:CI16">SUM(AE9,+BG9)</f>
        <v>5072</v>
      </c>
      <c r="CJ9" s="141">
        <f aca="true" t="shared" si="34" ref="CJ9:CJ16">SUM(AF9,+BH9)</f>
        <v>3623</v>
      </c>
      <c r="CK9" s="141">
        <f aca="true" t="shared" si="35" ref="CK9:CK16">SUM(AG9,+BI9)</f>
        <v>0</v>
      </c>
      <c r="CL9" s="141">
        <f aca="true" t="shared" si="36" ref="CL9:CL16">SUM(AH9,+BJ9)</f>
        <v>0</v>
      </c>
      <c r="CM9" s="141">
        <f aca="true" t="shared" si="37" ref="CM9:CM16">SUM(AI9,+BK9)</f>
        <v>0</v>
      </c>
      <c r="CN9" s="141">
        <f aca="true" t="shared" si="38" ref="CN9:CN16">SUM(AJ9,+BL9)</f>
        <v>3623</v>
      </c>
      <c r="CO9" s="141">
        <f aca="true" t="shared" si="39" ref="CO9:CO16">SUM(AK9,+BM9)</f>
        <v>1449</v>
      </c>
      <c r="CP9" s="141">
        <f aca="true" t="shared" si="40" ref="CP9:CP16">SUM(AL9,+BN9)</f>
        <v>0</v>
      </c>
      <c r="CQ9" s="141">
        <f aca="true" t="shared" si="41" ref="CQ9:CQ16">SUM(AM9,+BO9)</f>
        <v>560253</v>
      </c>
      <c r="CR9" s="141">
        <f aca="true" t="shared" si="42" ref="CR9:CR16">SUM(AN9,+BP9)</f>
        <v>46880</v>
      </c>
      <c r="CS9" s="141">
        <f aca="true" t="shared" si="43" ref="CS9:CS16">SUM(AO9,+BQ9)</f>
        <v>46880</v>
      </c>
      <c r="CT9" s="141">
        <f aca="true" t="shared" si="44" ref="CT9:CT16">SUM(AP9,+BR9)</f>
        <v>0</v>
      </c>
      <c r="CU9" s="141">
        <f aca="true" t="shared" si="45" ref="CU9:CU16">SUM(AQ9,+BS9)</f>
        <v>0</v>
      </c>
      <c r="CV9" s="141">
        <f aca="true" t="shared" si="46" ref="CV9:CV16">SUM(AR9,+BT9)</f>
        <v>0</v>
      </c>
      <c r="CW9" s="141">
        <f aca="true" t="shared" si="47" ref="CW9:CW16">SUM(AS9,+BU9)</f>
        <v>160727</v>
      </c>
      <c r="CX9" s="141">
        <f aca="true" t="shared" si="48" ref="CX9:CX16">SUM(AT9,+BV9)</f>
        <v>0</v>
      </c>
      <c r="CY9" s="141">
        <f aca="true" t="shared" si="49" ref="CY9:CY16">SUM(AU9,+BW9)</f>
        <v>160727</v>
      </c>
      <c r="CZ9" s="141">
        <f aca="true" t="shared" si="50" ref="CZ9:CZ16">SUM(AV9,+BX9)</f>
        <v>0</v>
      </c>
      <c r="DA9" s="141">
        <f aca="true" t="shared" si="51" ref="DA9:DA16">SUM(AW9,+BY9)</f>
        <v>0</v>
      </c>
      <c r="DB9" s="141">
        <f aca="true" t="shared" si="52" ref="DB9:DB16">SUM(AX9,+BZ9)</f>
        <v>352646</v>
      </c>
      <c r="DC9" s="141">
        <f aca="true" t="shared" si="53" ref="DC9:DC16">SUM(AY9,+CA9)</f>
        <v>247105</v>
      </c>
      <c r="DD9" s="141">
        <f aca="true" t="shared" si="54" ref="DD9:DD16">SUM(AZ9,+CB9)</f>
        <v>50529</v>
      </c>
      <c r="DE9" s="141">
        <f aca="true" t="shared" si="55" ref="DE9:DE16">SUM(BA9,+CC9)</f>
        <v>4088</v>
      </c>
      <c r="DF9" s="141">
        <f aca="true" t="shared" si="56" ref="DF9:DF16">SUM(BB9,+CD9)</f>
        <v>50924</v>
      </c>
      <c r="DG9" s="141">
        <f aca="true" t="shared" si="57" ref="DG9:DG16">SUM(BC9,+CE9)</f>
        <v>0</v>
      </c>
      <c r="DH9" s="141">
        <f aca="true" t="shared" si="58" ref="DH9:DH16">SUM(BD9,+CF9)</f>
        <v>0</v>
      </c>
      <c r="DI9" s="141">
        <f aca="true" t="shared" si="59" ref="DI9:DI16">SUM(BE9,+CG9)</f>
        <v>41971</v>
      </c>
      <c r="DJ9" s="141">
        <f aca="true" t="shared" si="60" ref="DJ9:DJ16">SUM(BF9,+CH9)</f>
        <v>607296</v>
      </c>
    </row>
    <row r="10" spans="1:114" ht="12" customHeight="1">
      <c r="A10" s="142" t="s">
        <v>103</v>
      </c>
      <c r="B10" s="140" t="s">
        <v>381</v>
      </c>
      <c r="C10" s="142" t="s">
        <v>390</v>
      </c>
      <c r="D10" s="141">
        <f t="shared" si="6"/>
        <v>18165</v>
      </c>
      <c r="E10" s="141">
        <f t="shared" si="7"/>
        <v>7250</v>
      </c>
      <c r="F10" s="141">
        <v>0</v>
      </c>
      <c r="G10" s="141">
        <v>0</v>
      </c>
      <c r="H10" s="141">
        <v>0</v>
      </c>
      <c r="I10" s="141">
        <v>7250</v>
      </c>
      <c r="J10" s="141">
        <v>205510</v>
      </c>
      <c r="K10" s="141">
        <v>0</v>
      </c>
      <c r="L10" s="141">
        <v>10915</v>
      </c>
      <c r="M10" s="141">
        <f t="shared" si="8"/>
        <v>68057</v>
      </c>
      <c r="N10" s="141">
        <f t="shared" si="9"/>
        <v>52551</v>
      </c>
      <c r="O10" s="141">
        <v>0</v>
      </c>
      <c r="P10" s="141">
        <v>570</v>
      </c>
      <c r="Q10" s="141">
        <v>0</v>
      </c>
      <c r="R10" s="141">
        <v>51981</v>
      </c>
      <c r="S10" s="141">
        <v>62908</v>
      </c>
      <c r="T10" s="141">
        <v>0</v>
      </c>
      <c r="U10" s="141">
        <v>15506</v>
      </c>
      <c r="V10" s="141">
        <f t="shared" si="10"/>
        <v>86222</v>
      </c>
      <c r="W10" s="141">
        <f t="shared" si="11"/>
        <v>59801</v>
      </c>
      <c r="X10" s="141">
        <f t="shared" si="12"/>
        <v>0</v>
      </c>
      <c r="Y10" s="141">
        <f t="shared" si="13"/>
        <v>570</v>
      </c>
      <c r="Z10" s="141">
        <f t="shared" si="14"/>
        <v>0</v>
      </c>
      <c r="AA10" s="141">
        <f t="shared" si="15"/>
        <v>59231</v>
      </c>
      <c r="AB10" s="141">
        <f t="shared" si="16"/>
        <v>268418</v>
      </c>
      <c r="AC10" s="141">
        <f t="shared" si="17"/>
        <v>0</v>
      </c>
      <c r="AD10" s="141">
        <f t="shared" si="18"/>
        <v>26421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223509</v>
      </c>
      <c r="AN10" s="141">
        <f t="shared" si="22"/>
        <v>6688</v>
      </c>
      <c r="AO10" s="141">
        <v>6688</v>
      </c>
      <c r="AP10" s="141">
        <v>0</v>
      </c>
      <c r="AQ10" s="141">
        <v>0</v>
      </c>
      <c r="AR10" s="141">
        <v>0</v>
      </c>
      <c r="AS10" s="141">
        <f t="shared" si="23"/>
        <v>88252</v>
      </c>
      <c r="AT10" s="141">
        <v>0</v>
      </c>
      <c r="AU10" s="141">
        <v>88252</v>
      </c>
      <c r="AV10" s="141">
        <v>0</v>
      </c>
      <c r="AW10" s="141">
        <v>0</v>
      </c>
      <c r="AX10" s="141">
        <f t="shared" si="24"/>
        <v>128569</v>
      </c>
      <c r="AY10" s="141">
        <v>0</v>
      </c>
      <c r="AZ10" s="141">
        <v>101325</v>
      </c>
      <c r="BA10" s="141">
        <v>12222</v>
      </c>
      <c r="BB10" s="141">
        <v>15022</v>
      </c>
      <c r="BC10" s="141"/>
      <c r="BD10" s="141">
        <v>0</v>
      </c>
      <c r="BE10" s="141">
        <v>166</v>
      </c>
      <c r="BF10" s="141">
        <f t="shared" si="25"/>
        <v>223675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130901</v>
      </c>
      <c r="BP10" s="141">
        <f t="shared" si="29"/>
        <v>16476</v>
      </c>
      <c r="BQ10" s="141">
        <v>16476</v>
      </c>
      <c r="BR10" s="141">
        <v>0</v>
      </c>
      <c r="BS10" s="141">
        <v>0</v>
      </c>
      <c r="BT10" s="141">
        <v>0</v>
      </c>
      <c r="BU10" s="141">
        <f t="shared" si="30"/>
        <v>47215</v>
      </c>
      <c r="BV10" s="141">
        <v>0</v>
      </c>
      <c r="BW10" s="141">
        <v>47215</v>
      </c>
      <c r="BX10" s="141">
        <v>0</v>
      </c>
      <c r="BY10" s="141">
        <v>0</v>
      </c>
      <c r="BZ10" s="141">
        <f t="shared" si="31"/>
        <v>67210</v>
      </c>
      <c r="CA10" s="141">
        <v>29190</v>
      </c>
      <c r="CB10" s="141">
        <v>25032</v>
      </c>
      <c r="CC10" s="141">
        <v>4188</v>
      </c>
      <c r="CD10" s="141">
        <v>8800</v>
      </c>
      <c r="CE10" s="141"/>
      <c r="CF10" s="141">
        <v>0</v>
      </c>
      <c r="CG10" s="141">
        <v>64</v>
      </c>
      <c r="CH10" s="141">
        <f t="shared" si="32"/>
        <v>130965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354410</v>
      </c>
      <c r="CR10" s="141">
        <f t="shared" si="42"/>
        <v>23164</v>
      </c>
      <c r="CS10" s="141">
        <f t="shared" si="43"/>
        <v>23164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135467</v>
      </c>
      <c r="CX10" s="141">
        <f t="shared" si="48"/>
        <v>0</v>
      </c>
      <c r="CY10" s="141">
        <f t="shared" si="49"/>
        <v>135467</v>
      </c>
      <c r="CZ10" s="141">
        <f t="shared" si="50"/>
        <v>0</v>
      </c>
      <c r="DA10" s="141">
        <f t="shared" si="51"/>
        <v>0</v>
      </c>
      <c r="DB10" s="141">
        <f t="shared" si="52"/>
        <v>195779</v>
      </c>
      <c r="DC10" s="141">
        <f t="shared" si="53"/>
        <v>29190</v>
      </c>
      <c r="DD10" s="141">
        <f t="shared" si="54"/>
        <v>126357</v>
      </c>
      <c r="DE10" s="141">
        <f t="shared" si="55"/>
        <v>16410</v>
      </c>
      <c r="DF10" s="141">
        <f t="shared" si="56"/>
        <v>23822</v>
      </c>
      <c r="DG10" s="141">
        <f t="shared" si="57"/>
        <v>0</v>
      </c>
      <c r="DH10" s="141">
        <f t="shared" si="58"/>
        <v>0</v>
      </c>
      <c r="DI10" s="141">
        <f t="shared" si="59"/>
        <v>230</v>
      </c>
      <c r="DJ10" s="141">
        <f t="shared" si="60"/>
        <v>354640</v>
      </c>
    </row>
    <row r="11" spans="1:114" ht="12" customHeight="1">
      <c r="A11" s="142" t="s">
        <v>103</v>
      </c>
      <c r="B11" s="140" t="s">
        <v>382</v>
      </c>
      <c r="C11" s="142" t="s">
        <v>391</v>
      </c>
      <c r="D11" s="141">
        <f t="shared" si="6"/>
        <v>453172</v>
      </c>
      <c r="E11" s="141">
        <f t="shared" si="7"/>
        <v>143100</v>
      </c>
      <c r="F11" s="141">
        <v>0</v>
      </c>
      <c r="G11" s="141">
        <v>0</v>
      </c>
      <c r="H11" s="141">
        <v>0</v>
      </c>
      <c r="I11" s="141">
        <v>143100</v>
      </c>
      <c r="J11" s="141">
        <v>598206</v>
      </c>
      <c r="K11" s="141">
        <v>0</v>
      </c>
      <c r="L11" s="141">
        <v>310072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453172</v>
      </c>
      <c r="W11" s="141">
        <f t="shared" si="11"/>
        <v>143100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143100</v>
      </c>
      <c r="AB11" s="141">
        <f t="shared" si="16"/>
        <v>598206</v>
      </c>
      <c r="AC11" s="141">
        <f t="shared" si="17"/>
        <v>0</v>
      </c>
      <c r="AD11" s="141">
        <f t="shared" si="18"/>
        <v>310072</v>
      </c>
      <c r="AE11" s="141">
        <f t="shared" si="19"/>
        <v>111639</v>
      </c>
      <c r="AF11" s="141">
        <f t="shared" si="20"/>
        <v>101461</v>
      </c>
      <c r="AG11" s="141">
        <v>0</v>
      </c>
      <c r="AH11" s="141">
        <v>100000</v>
      </c>
      <c r="AI11" s="141">
        <v>836</v>
      </c>
      <c r="AJ11" s="141">
        <v>625</v>
      </c>
      <c r="AK11" s="141">
        <v>10178</v>
      </c>
      <c r="AL11" s="141"/>
      <c r="AM11" s="141">
        <f t="shared" si="21"/>
        <v>612434</v>
      </c>
      <c r="AN11" s="141">
        <f t="shared" si="22"/>
        <v>58875</v>
      </c>
      <c r="AO11" s="141">
        <v>58875</v>
      </c>
      <c r="AP11" s="141">
        <v>0</v>
      </c>
      <c r="AQ11" s="141">
        <v>0</v>
      </c>
      <c r="AR11" s="141">
        <v>0</v>
      </c>
      <c r="AS11" s="141">
        <f t="shared" si="23"/>
        <v>241759</v>
      </c>
      <c r="AT11" s="141">
        <v>0</v>
      </c>
      <c r="AU11" s="141">
        <v>212257</v>
      </c>
      <c r="AV11" s="141">
        <v>29502</v>
      </c>
      <c r="AW11" s="141">
        <v>0</v>
      </c>
      <c r="AX11" s="141">
        <f t="shared" si="24"/>
        <v>311800</v>
      </c>
      <c r="AY11" s="141">
        <v>0</v>
      </c>
      <c r="AZ11" s="141">
        <v>304418</v>
      </c>
      <c r="BA11" s="141">
        <v>7382</v>
      </c>
      <c r="BB11" s="141">
        <v>0</v>
      </c>
      <c r="BC11" s="141"/>
      <c r="BD11" s="141">
        <v>0</v>
      </c>
      <c r="BE11" s="141">
        <v>327305</v>
      </c>
      <c r="BF11" s="141">
        <f t="shared" si="25"/>
        <v>1051378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111639</v>
      </c>
      <c r="CJ11" s="141">
        <f t="shared" si="34"/>
        <v>101461</v>
      </c>
      <c r="CK11" s="141">
        <f t="shared" si="35"/>
        <v>0</v>
      </c>
      <c r="CL11" s="141">
        <f t="shared" si="36"/>
        <v>100000</v>
      </c>
      <c r="CM11" s="141">
        <f t="shared" si="37"/>
        <v>836</v>
      </c>
      <c r="CN11" s="141">
        <f t="shared" si="38"/>
        <v>625</v>
      </c>
      <c r="CO11" s="141">
        <f t="shared" si="39"/>
        <v>10178</v>
      </c>
      <c r="CP11" s="141">
        <f t="shared" si="40"/>
        <v>0</v>
      </c>
      <c r="CQ11" s="141">
        <f t="shared" si="41"/>
        <v>612434</v>
      </c>
      <c r="CR11" s="141">
        <f t="shared" si="42"/>
        <v>58875</v>
      </c>
      <c r="CS11" s="141">
        <f t="shared" si="43"/>
        <v>58875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241759</v>
      </c>
      <c r="CX11" s="141">
        <f t="shared" si="48"/>
        <v>0</v>
      </c>
      <c r="CY11" s="141">
        <f t="shared" si="49"/>
        <v>212257</v>
      </c>
      <c r="CZ11" s="141">
        <f t="shared" si="50"/>
        <v>29502</v>
      </c>
      <c r="DA11" s="141">
        <f t="shared" si="51"/>
        <v>0</v>
      </c>
      <c r="DB11" s="141">
        <f t="shared" si="52"/>
        <v>311800</v>
      </c>
      <c r="DC11" s="141">
        <f t="shared" si="53"/>
        <v>0</v>
      </c>
      <c r="DD11" s="141">
        <f t="shared" si="54"/>
        <v>304418</v>
      </c>
      <c r="DE11" s="141">
        <f t="shared" si="55"/>
        <v>7382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327305</v>
      </c>
      <c r="DJ11" s="141">
        <f t="shared" si="60"/>
        <v>1051378</v>
      </c>
    </row>
    <row r="12" spans="1:114" ht="12" customHeight="1">
      <c r="A12" s="142" t="s">
        <v>103</v>
      </c>
      <c r="B12" s="140" t="s">
        <v>383</v>
      </c>
      <c r="C12" s="142" t="s">
        <v>392</v>
      </c>
      <c r="D12" s="141">
        <f t="shared" si="6"/>
        <v>167442</v>
      </c>
      <c r="E12" s="141">
        <f t="shared" si="7"/>
        <v>160280</v>
      </c>
      <c r="F12" s="141">
        <v>0</v>
      </c>
      <c r="G12" s="141">
        <v>0</v>
      </c>
      <c r="H12" s="141">
        <v>6700</v>
      </c>
      <c r="I12" s="141">
        <v>153580</v>
      </c>
      <c r="J12" s="141">
        <v>394153</v>
      </c>
      <c r="K12" s="141">
        <v>0</v>
      </c>
      <c r="L12" s="141">
        <v>7162</v>
      </c>
      <c r="M12" s="141">
        <f t="shared" si="8"/>
        <v>239149</v>
      </c>
      <c r="N12" s="141">
        <f t="shared" si="9"/>
        <v>231987</v>
      </c>
      <c r="O12" s="141">
        <v>0</v>
      </c>
      <c r="P12" s="141">
        <v>3269</v>
      </c>
      <c r="Q12" s="141">
        <v>0</v>
      </c>
      <c r="R12" s="141">
        <v>228718</v>
      </c>
      <c r="S12" s="141">
        <v>243222</v>
      </c>
      <c r="T12" s="141">
        <v>0</v>
      </c>
      <c r="U12" s="141">
        <v>7162</v>
      </c>
      <c r="V12" s="141">
        <f t="shared" si="10"/>
        <v>406591</v>
      </c>
      <c r="W12" s="141">
        <f t="shared" si="11"/>
        <v>392267</v>
      </c>
      <c r="X12" s="141">
        <f t="shared" si="12"/>
        <v>0</v>
      </c>
      <c r="Y12" s="141">
        <f t="shared" si="13"/>
        <v>3269</v>
      </c>
      <c r="Z12" s="141">
        <f t="shared" si="14"/>
        <v>6700</v>
      </c>
      <c r="AA12" s="141">
        <f t="shared" si="15"/>
        <v>382298</v>
      </c>
      <c r="AB12" s="141">
        <f t="shared" si="16"/>
        <v>637375</v>
      </c>
      <c r="AC12" s="141">
        <f t="shared" si="17"/>
        <v>0</v>
      </c>
      <c r="AD12" s="141">
        <f t="shared" si="18"/>
        <v>14324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560648</v>
      </c>
      <c r="AN12" s="141">
        <f t="shared" si="22"/>
        <v>176538</v>
      </c>
      <c r="AO12" s="141">
        <v>154517</v>
      </c>
      <c r="AP12" s="141">
        <v>0</v>
      </c>
      <c r="AQ12" s="141">
        <v>22021</v>
      </c>
      <c r="AR12" s="141">
        <v>0</v>
      </c>
      <c r="AS12" s="141">
        <f t="shared" si="23"/>
        <v>305893</v>
      </c>
      <c r="AT12" s="141">
        <v>0</v>
      </c>
      <c r="AU12" s="141">
        <v>305893</v>
      </c>
      <c r="AV12" s="141">
        <v>0</v>
      </c>
      <c r="AW12" s="141">
        <v>0</v>
      </c>
      <c r="AX12" s="141">
        <f t="shared" si="24"/>
        <v>78217</v>
      </c>
      <c r="AY12" s="141">
        <v>0</v>
      </c>
      <c r="AZ12" s="141">
        <v>0</v>
      </c>
      <c r="BA12" s="141">
        <v>78217</v>
      </c>
      <c r="BB12" s="141">
        <v>0</v>
      </c>
      <c r="BC12" s="141"/>
      <c r="BD12" s="141">
        <v>0</v>
      </c>
      <c r="BE12" s="141">
        <v>947</v>
      </c>
      <c r="BF12" s="141">
        <f t="shared" si="25"/>
        <v>561595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457230</v>
      </c>
      <c r="BP12" s="141">
        <f t="shared" si="29"/>
        <v>111258</v>
      </c>
      <c r="BQ12" s="141">
        <v>103917</v>
      </c>
      <c r="BR12" s="141">
        <v>0</v>
      </c>
      <c r="BS12" s="141">
        <v>7341</v>
      </c>
      <c r="BT12" s="141">
        <v>0</v>
      </c>
      <c r="BU12" s="141">
        <f t="shared" si="30"/>
        <v>106480</v>
      </c>
      <c r="BV12" s="141">
        <v>0</v>
      </c>
      <c r="BW12" s="141">
        <v>106480</v>
      </c>
      <c r="BX12" s="141">
        <v>0</v>
      </c>
      <c r="BY12" s="141">
        <v>0</v>
      </c>
      <c r="BZ12" s="141">
        <f t="shared" si="31"/>
        <v>239492</v>
      </c>
      <c r="CA12" s="141">
        <v>237335</v>
      </c>
      <c r="CB12" s="141">
        <v>0</v>
      </c>
      <c r="CC12" s="141">
        <v>2157</v>
      </c>
      <c r="CD12" s="141">
        <v>0</v>
      </c>
      <c r="CE12" s="141"/>
      <c r="CF12" s="141">
        <v>0</v>
      </c>
      <c r="CG12" s="141">
        <v>25141</v>
      </c>
      <c r="CH12" s="141">
        <f t="shared" si="32"/>
        <v>482371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1017878</v>
      </c>
      <c r="CR12" s="141">
        <f t="shared" si="42"/>
        <v>287796</v>
      </c>
      <c r="CS12" s="141">
        <f t="shared" si="43"/>
        <v>258434</v>
      </c>
      <c r="CT12" s="141">
        <f t="shared" si="44"/>
        <v>0</v>
      </c>
      <c r="CU12" s="141">
        <f t="shared" si="45"/>
        <v>29362</v>
      </c>
      <c r="CV12" s="141">
        <f t="shared" si="46"/>
        <v>0</v>
      </c>
      <c r="CW12" s="141">
        <f t="shared" si="47"/>
        <v>412373</v>
      </c>
      <c r="CX12" s="141">
        <f t="shared" si="48"/>
        <v>0</v>
      </c>
      <c r="CY12" s="141">
        <f t="shared" si="49"/>
        <v>412373</v>
      </c>
      <c r="CZ12" s="141">
        <f t="shared" si="50"/>
        <v>0</v>
      </c>
      <c r="DA12" s="141">
        <f t="shared" si="51"/>
        <v>0</v>
      </c>
      <c r="DB12" s="141">
        <f t="shared" si="52"/>
        <v>317709</v>
      </c>
      <c r="DC12" s="141">
        <f t="shared" si="53"/>
        <v>237335</v>
      </c>
      <c r="DD12" s="141">
        <f t="shared" si="54"/>
        <v>0</v>
      </c>
      <c r="DE12" s="141">
        <f t="shared" si="55"/>
        <v>80374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26088</v>
      </c>
      <c r="DJ12" s="141">
        <f t="shared" si="60"/>
        <v>1043966</v>
      </c>
    </row>
    <row r="13" spans="1:114" ht="12" customHeight="1">
      <c r="A13" s="142" t="s">
        <v>103</v>
      </c>
      <c r="B13" s="140" t="s">
        <v>384</v>
      </c>
      <c r="C13" s="142" t="s">
        <v>393</v>
      </c>
      <c r="D13" s="141">
        <f t="shared" si="6"/>
        <v>66083</v>
      </c>
      <c r="E13" s="141">
        <f t="shared" si="7"/>
        <v>27059</v>
      </c>
      <c r="F13" s="141">
        <v>0</v>
      </c>
      <c r="G13" s="141">
        <v>0</v>
      </c>
      <c r="H13" s="141">
        <v>0</v>
      </c>
      <c r="I13" s="141">
        <v>27059</v>
      </c>
      <c r="J13" s="141">
        <v>225157</v>
      </c>
      <c r="K13" s="141">
        <v>0</v>
      </c>
      <c r="L13" s="141">
        <v>39024</v>
      </c>
      <c r="M13" s="141">
        <f t="shared" si="8"/>
        <v>922</v>
      </c>
      <c r="N13" s="141">
        <f t="shared" si="9"/>
        <v>922</v>
      </c>
      <c r="O13" s="141">
        <v>0</v>
      </c>
      <c r="P13" s="141">
        <v>922</v>
      </c>
      <c r="Q13" s="141">
        <v>0</v>
      </c>
      <c r="R13" s="141">
        <v>0</v>
      </c>
      <c r="S13" s="141">
        <v>193671</v>
      </c>
      <c r="T13" s="141">
        <v>0</v>
      </c>
      <c r="U13" s="141">
        <v>0</v>
      </c>
      <c r="V13" s="141">
        <f t="shared" si="10"/>
        <v>67005</v>
      </c>
      <c r="W13" s="141">
        <f t="shared" si="11"/>
        <v>27981</v>
      </c>
      <c r="X13" s="141">
        <f t="shared" si="12"/>
        <v>0</v>
      </c>
      <c r="Y13" s="141">
        <f t="shared" si="13"/>
        <v>922</v>
      </c>
      <c r="Z13" s="141">
        <f t="shared" si="14"/>
        <v>0</v>
      </c>
      <c r="AA13" s="141">
        <f t="shared" si="15"/>
        <v>27059</v>
      </c>
      <c r="AB13" s="141">
        <f t="shared" si="16"/>
        <v>418828</v>
      </c>
      <c r="AC13" s="141">
        <f t="shared" si="17"/>
        <v>0</v>
      </c>
      <c r="AD13" s="141">
        <f t="shared" si="18"/>
        <v>39024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223331</v>
      </c>
      <c r="AN13" s="141">
        <f t="shared" si="22"/>
        <v>60018</v>
      </c>
      <c r="AO13" s="141">
        <v>60018</v>
      </c>
      <c r="AP13" s="141">
        <v>0</v>
      </c>
      <c r="AQ13" s="141">
        <v>0</v>
      </c>
      <c r="AR13" s="141">
        <v>0</v>
      </c>
      <c r="AS13" s="141">
        <f t="shared" si="23"/>
        <v>162550</v>
      </c>
      <c r="AT13" s="141">
        <v>0</v>
      </c>
      <c r="AU13" s="141">
        <v>162550</v>
      </c>
      <c r="AV13" s="141">
        <v>0</v>
      </c>
      <c r="AW13" s="141">
        <v>0</v>
      </c>
      <c r="AX13" s="141">
        <f t="shared" si="24"/>
        <v>763</v>
      </c>
      <c r="AY13" s="141">
        <v>0</v>
      </c>
      <c r="AZ13" s="141">
        <v>0</v>
      </c>
      <c r="BA13" s="141">
        <v>763</v>
      </c>
      <c r="BB13" s="141">
        <v>0</v>
      </c>
      <c r="BC13" s="141"/>
      <c r="BD13" s="141">
        <v>0</v>
      </c>
      <c r="BE13" s="141">
        <v>67909</v>
      </c>
      <c r="BF13" s="141">
        <f t="shared" si="25"/>
        <v>291240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172319</v>
      </c>
      <c r="BP13" s="141">
        <f t="shared" si="29"/>
        <v>90078</v>
      </c>
      <c r="BQ13" s="141">
        <v>90078</v>
      </c>
      <c r="BR13" s="141">
        <v>0</v>
      </c>
      <c r="BS13" s="141">
        <v>0</v>
      </c>
      <c r="BT13" s="141">
        <v>0</v>
      </c>
      <c r="BU13" s="141">
        <f t="shared" si="30"/>
        <v>79572</v>
      </c>
      <c r="BV13" s="141">
        <v>0</v>
      </c>
      <c r="BW13" s="141">
        <v>79572</v>
      </c>
      <c r="BX13" s="141">
        <v>0</v>
      </c>
      <c r="BY13" s="141">
        <v>0</v>
      </c>
      <c r="BZ13" s="141">
        <f t="shared" si="31"/>
        <v>2669</v>
      </c>
      <c r="CA13" s="141">
        <v>0</v>
      </c>
      <c r="CB13" s="141">
        <v>0</v>
      </c>
      <c r="CC13" s="141">
        <v>2669</v>
      </c>
      <c r="CD13" s="141">
        <v>0</v>
      </c>
      <c r="CE13" s="141"/>
      <c r="CF13" s="141">
        <v>0</v>
      </c>
      <c r="CG13" s="141">
        <v>22274</v>
      </c>
      <c r="CH13" s="141">
        <f t="shared" si="32"/>
        <v>194593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395650</v>
      </c>
      <c r="CR13" s="141">
        <f t="shared" si="42"/>
        <v>150096</v>
      </c>
      <c r="CS13" s="141">
        <f t="shared" si="43"/>
        <v>150096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242122</v>
      </c>
      <c r="CX13" s="141">
        <f t="shared" si="48"/>
        <v>0</v>
      </c>
      <c r="CY13" s="141">
        <f t="shared" si="49"/>
        <v>242122</v>
      </c>
      <c r="CZ13" s="141">
        <f t="shared" si="50"/>
        <v>0</v>
      </c>
      <c r="DA13" s="141">
        <f t="shared" si="51"/>
        <v>0</v>
      </c>
      <c r="DB13" s="141">
        <f t="shared" si="52"/>
        <v>3432</v>
      </c>
      <c r="DC13" s="141">
        <f t="shared" si="53"/>
        <v>0</v>
      </c>
      <c r="DD13" s="141">
        <f t="shared" si="54"/>
        <v>0</v>
      </c>
      <c r="DE13" s="141">
        <f t="shared" si="55"/>
        <v>3432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90183</v>
      </c>
      <c r="DJ13" s="141">
        <f t="shared" si="60"/>
        <v>485833</v>
      </c>
    </row>
    <row r="14" spans="1:114" ht="12" customHeight="1">
      <c r="A14" s="142" t="s">
        <v>103</v>
      </c>
      <c r="B14" s="140" t="s">
        <v>385</v>
      </c>
      <c r="C14" s="142" t="s">
        <v>394</v>
      </c>
      <c r="D14" s="141">
        <f t="shared" si="6"/>
        <v>6794</v>
      </c>
      <c r="E14" s="141">
        <f t="shared" si="7"/>
        <v>4687</v>
      </c>
      <c r="F14" s="141">
        <v>0</v>
      </c>
      <c r="G14" s="141">
        <v>0</v>
      </c>
      <c r="H14" s="141">
        <v>0</v>
      </c>
      <c r="I14" s="141">
        <v>742</v>
      </c>
      <c r="J14" s="141">
        <v>22782</v>
      </c>
      <c r="K14" s="141">
        <v>3945</v>
      </c>
      <c r="L14" s="141">
        <v>2107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6794</v>
      </c>
      <c r="W14" s="141">
        <f t="shared" si="11"/>
        <v>4687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742</v>
      </c>
      <c r="AB14" s="141">
        <f t="shared" si="16"/>
        <v>22782</v>
      </c>
      <c r="AC14" s="141">
        <f t="shared" si="17"/>
        <v>3945</v>
      </c>
      <c r="AD14" s="141">
        <f t="shared" si="18"/>
        <v>2107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24110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24110</v>
      </c>
      <c r="AY14" s="141">
        <v>0</v>
      </c>
      <c r="AZ14" s="141">
        <v>20544</v>
      </c>
      <c r="BA14" s="141">
        <v>806</v>
      </c>
      <c r="BB14" s="141">
        <v>2760</v>
      </c>
      <c r="BC14" s="141"/>
      <c r="BD14" s="141">
        <v>0</v>
      </c>
      <c r="BE14" s="141">
        <v>5466</v>
      </c>
      <c r="BF14" s="141">
        <f t="shared" si="25"/>
        <v>29576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24110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24110</v>
      </c>
      <c r="DC14" s="141">
        <f t="shared" si="53"/>
        <v>0</v>
      </c>
      <c r="DD14" s="141">
        <f t="shared" si="54"/>
        <v>20544</v>
      </c>
      <c r="DE14" s="141">
        <f t="shared" si="55"/>
        <v>806</v>
      </c>
      <c r="DF14" s="141">
        <f t="shared" si="56"/>
        <v>2760</v>
      </c>
      <c r="DG14" s="141">
        <f t="shared" si="57"/>
        <v>0</v>
      </c>
      <c r="DH14" s="141">
        <f t="shared" si="58"/>
        <v>0</v>
      </c>
      <c r="DI14" s="141">
        <f t="shared" si="59"/>
        <v>5466</v>
      </c>
      <c r="DJ14" s="141">
        <f t="shared" si="60"/>
        <v>29576</v>
      </c>
    </row>
    <row r="15" spans="1:114" ht="12" customHeight="1">
      <c r="A15" s="142" t="s">
        <v>103</v>
      </c>
      <c r="B15" s="140" t="s">
        <v>386</v>
      </c>
      <c r="C15" s="142" t="s">
        <v>395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2050</v>
      </c>
      <c r="N15" s="141">
        <f t="shared" si="9"/>
        <v>2050</v>
      </c>
      <c r="O15" s="141">
        <v>0</v>
      </c>
      <c r="P15" s="141">
        <v>2050</v>
      </c>
      <c r="Q15" s="141">
        <v>0</v>
      </c>
      <c r="R15" s="141">
        <v>0</v>
      </c>
      <c r="S15" s="141">
        <v>195258</v>
      </c>
      <c r="T15" s="141">
        <v>0</v>
      </c>
      <c r="U15" s="141">
        <v>0</v>
      </c>
      <c r="V15" s="141">
        <f t="shared" si="10"/>
        <v>2050</v>
      </c>
      <c r="W15" s="141">
        <f t="shared" si="11"/>
        <v>2050</v>
      </c>
      <c r="X15" s="141">
        <f t="shared" si="12"/>
        <v>0</v>
      </c>
      <c r="Y15" s="141">
        <f t="shared" si="13"/>
        <v>2050</v>
      </c>
      <c r="Z15" s="141">
        <f t="shared" si="14"/>
        <v>0</v>
      </c>
      <c r="AA15" s="141">
        <f t="shared" si="15"/>
        <v>0</v>
      </c>
      <c r="AB15" s="141">
        <f t="shared" si="16"/>
        <v>195258</v>
      </c>
      <c r="AC15" s="141">
        <f t="shared" si="17"/>
        <v>0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197308</v>
      </c>
      <c r="BP15" s="141">
        <f t="shared" si="29"/>
        <v>45562</v>
      </c>
      <c r="BQ15" s="141">
        <v>45562</v>
      </c>
      <c r="BR15" s="141">
        <v>0</v>
      </c>
      <c r="BS15" s="141">
        <v>0</v>
      </c>
      <c r="BT15" s="141">
        <v>0</v>
      </c>
      <c r="BU15" s="141">
        <f t="shared" si="30"/>
        <v>117026</v>
      </c>
      <c r="BV15" s="141">
        <v>0</v>
      </c>
      <c r="BW15" s="141">
        <v>117026</v>
      </c>
      <c r="BX15" s="141">
        <v>0</v>
      </c>
      <c r="BY15" s="141">
        <v>0</v>
      </c>
      <c r="BZ15" s="141">
        <f t="shared" si="31"/>
        <v>34720</v>
      </c>
      <c r="CA15" s="141">
        <v>0</v>
      </c>
      <c r="CB15" s="141">
        <v>31539</v>
      </c>
      <c r="CC15" s="141">
        <v>3181</v>
      </c>
      <c r="CD15" s="141">
        <v>0</v>
      </c>
      <c r="CE15" s="141"/>
      <c r="CF15" s="141">
        <v>0</v>
      </c>
      <c r="CG15" s="141">
        <v>0</v>
      </c>
      <c r="CH15" s="141">
        <f t="shared" si="32"/>
        <v>197308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197308</v>
      </c>
      <c r="CR15" s="141">
        <f t="shared" si="42"/>
        <v>45562</v>
      </c>
      <c r="CS15" s="141">
        <f t="shared" si="43"/>
        <v>45562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117026</v>
      </c>
      <c r="CX15" s="141">
        <f t="shared" si="48"/>
        <v>0</v>
      </c>
      <c r="CY15" s="141">
        <f t="shared" si="49"/>
        <v>117026</v>
      </c>
      <c r="CZ15" s="141">
        <f t="shared" si="50"/>
        <v>0</v>
      </c>
      <c r="DA15" s="141">
        <f t="shared" si="51"/>
        <v>0</v>
      </c>
      <c r="DB15" s="141">
        <f t="shared" si="52"/>
        <v>34720</v>
      </c>
      <c r="DC15" s="141">
        <f t="shared" si="53"/>
        <v>0</v>
      </c>
      <c r="DD15" s="141">
        <f t="shared" si="54"/>
        <v>31539</v>
      </c>
      <c r="DE15" s="141">
        <f t="shared" si="55"/>
        <v>3181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197308</v>
      </c>
    </row>
    <row r="16" spans="1:114" ht="12" customHeight="1">
      <c r="A16" s="142" t="s">
        <v>103</v>
      </c>
      <c r="B16" s="140" t="s">
        <v>387</v>
      </c>
      <c r="C16" s="142" t="s">
        <v>396</v>
      </c>
      <c r="D16" s="141">
        <f t="shared" si="6"/>
        <v>51407</v>
      </c>
      <c r="E16" s="141">
        <f t="shared" si="7"/>
        <v>51407</v>
      </c>
      <c r="F16" s="141">
        <v>0</v>
      </c>
      <c r="G16" s="141">
        <v>0</v>
      </c>
      <c r="H16" s="141">
        <v>34700</v>
      </c>
      <c r="I16" s="141">
        <v>4967</v>
      </c>
      <c r="J16" s="141">
        <v>112631</v>
      </c>
      <c r="K16" s="141">
        <v>11740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51407</v>
      </c>
      <c r="W16" s="141">
        <f t="shared" si="11"/>
        <v>51407</v>
      </c>
      <c r="X16" s="141">
        <f t="shared" si="12"/>
        <v>0</v>
      </c>
      <c r="Y16" s="141">
        <f t="shared" si="13"/>
        <v>0</v>
      </c>
      <c r="Z16" s="141">
        <f t="shared" si="14"/>
        <v>34700</v>
      </c>
      <c r="AA16" s="141">
        <f t="shared" si="15"/>
        <v>4967</v>
      </c>
      <c r="AB16" s="141">
        <f t="shared" si="16"/>
        <v>112631</v>
      </c>
      <c r="AC16" s="141">
        <f t="shared" si="17"/>
        <v>11740</v>
      </c>
      <c r="AD16" s="141">
        <f t="shared" si="18"/>
        <v>0</v>
      </c>
      <c r="AE16" s="141">
        <f t="shared" si="19"/>
        <v>46289</v>
      </c>
      <c r="AF16" s="141">
        <f t="shared" si="20"/>
        <v>46289</v>
      </c>
      <c r="AG16" s="141">
        <v>0</v>
      </c>
      <c r="AH16" s="141">
        <v>0</v>
      </c>
      <c r="AI16" s="141">
        <v>46289</v>
      </c>
      <c r="AJ16" s="141">
        <v>0</v>
      </c>
      <c r="AK16" s="141">
        <v>0</v>
      </c>
      <c r="AL16" s="141"/>
      <c r="AM16" s="141">
        <f t="shared" si="21"/>
        <v>99357</v>
      </c>
      <c r="AN16" s="141">
        <f t="shared" si="22"/>
        <v>23318</v>
      </c>
      <c r="AO16" s="141">
        <v>23318</v>
      </c>
      <c r="AP16" s="141">
        <v>0</v>
      </c>
      <c r="AQ16" s="141">
        <v>0</v>
      </c>
      <c r="AR16" s="141">
        <v>0</v>
      </c>
      <c r="AS16" s="141">
        <f t="shared" si="23"/>
        <v>64531</v>
      </c>
      <c r="AT16" s="141">
        <v>0</v>
      </c>
      <c r="AU16" s="141">
        <v>0</v>
      </c>
      <c r="AV16" s="141">
        <v>64531</v>
      </c>
      <c r="AW16" s="141">
        <v>0</v>
      </c>
      <c r="AX16" s="141">
        <f t="shared" si="24"/>
        <v>11508</v>
      </c>
      <c r="AY16" s="141">
        <v>0</v>
      </c>
      <c r="AZ16" s="141">
        <v>0</v>
      </c>
      <c r="BA16" s="141">
        <v>11508</v>
      </c>
      <c r="BB16" s="141">
        <v>0</v>
      </c>
      <c r="BC16" s="141"/>
      <c r="BD16" s="141">
        <v>0</v>
      </c>
      <c r="BE16" s="141">
        <v>18392</v>
      </c>
      <c r="BF16" s="141">
        <f t="shared" si="25"/>
        <v>164038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46289</v>
      </c>
      <c r="CJ16" s="141">
        <f t="shared" si="34"/>
        <v>46289</v>
      </c>
      <c r="CK16" s="141">
        <f t="shared" si="35"/>
        <v>0</v>
      </c>
      <c r="CL16" s="141">
        <f t="shared" si="36"/>
        <v>0</v>
      </c>
      <c r="CM16" s="141">
        <f t="shared" si="37"/>
        <v>46289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99357</v>
      </c>
      <c r="CR16" s="141">
        <f t="shared" si="42"/>
        <v>23318</v>
      </c>
      <c r="CS16" s="141">
        <f t="shared" si="43"/>
        <v>23318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64531</v>
      </c>
      <c r="CX16" s="141">
        <f t="shared" si="48"/>
        <v>0</v>
      </c>
      <c r="CY16" s="141">
        <f t="shared" si="49"/>
        <v>0</v>
      </c>
      <c r="CZ16" s="141">
        <f t="shared" si="50"/>
        <v>64531</v>
      </c>
      <c r="DA16" s="141">
        <f t="shared" si="51"/>
        <v>0</v>
      </c>
      <c r="DB16" s="141">
        <f t="shared" si="52"/>
        <v>11508</v>
      </c>
      <c r="DC16" s="141">
        <f t="shared" si="53"/>
        <v>0</v>
      </c>
      <c r="DD16" s="141">
        <f t="shared" si="54"/>
        <v>0</v>
      </c>
      <c r="DE16" s="141">
        <f t="shared" si="55"/>
        <v>11508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18392</v>
      </c>
      <c r="DJ16" s="141">
        <f t="shared" si="60"/>
        <v>164038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408</v>
      </c>
      <c r="B7" s="140" t="s">
        <v>378</v>
      </c>
      <c r="C7" s="139" t="s">
        <v>407</v>
      </c>
      <c r="D7" s="141">
        <f aca="true" t="shared" si="0" ref="D7:AD7">SUM(D8:D42)</f>
        <v>16780593</v>
      </c>
      <c r="E7" s="141">
        <f t="shared" si="0"/>
        <v>2780814</v>
      </c>
      <c r="F7" s="141">
        <f t="shared" si="0"/>
        <v>353</v>
      </c>
      <c r="G7" s="141">
        <f t="shared" si="0"/>
        <v>7058</v>
      </c>
      <c r="H7" s="141">
        <f t="shared" si="0"/>
        <v>41400</v>
      </c>
      <c r="I7" s="141">
        <f t="shared" si="0"/>
        <v>2266181</v>
      </c>
      <c r="J7" s="141">
        <f t="shared" si="0"/>
        <v>2822700</v>
      </c>
      <c r="K7" s="141">
        <f t="shared" si="0"/>
        <v>465822</v>
      </c>
      <c r="L7" s="141">
        <f t="shared" si="0"/>
        <v>13999779</v>
      </c>
      <c r="M7" s="141">
        <f t="shared" si="0"/>
        <v>3429905</v>
      </c>
      <c r="N7" s="141">
        <f t="shared" si="0"/>
        <v>1151280</v>
      </c>
      <c r="O7" s="141">
        <f t="shared" si="0"/>
        <v>0</v>
      </c>
      <c r="P7" s="141">
        <f t="shared" si="0"/>
        <v>18311</v>
      </c>
      <c r="Q7" s="141">
        <f t="shared" si="0"/>
        <v>0</v>
      </c>
      <c r="R7" s="141">
        <f t="shared" si="0"/>
        <v>928833</v>
      </c>
      <c r="S7" s="141">
        <f t="shared" si="0"/>
        <v>1106359</v>
      </c>
      <c r="T7" s="141">
        <f t="shared" si="0"/>
        <v>204136</v>
      </c>
      <c r="U7" s="141">
        <f t="shared" si="0"/>
        <v>2278625</v>
      </c>
      <c r="V7" s="141">
        <f t="shared" si="0"/>
        <v>20210498</v>
      </c>
      <c r="W7" s="141">
        <f t="shared" si="0"/>
        <v>3932094</v>
      </c>
      <c r="X7" s="141">
        <f t="shared" si="0"/>
        <v>353</v>
      </c>
      <c r="Y7" s="141">
        <f t="shared" si="0"/>
        <v>25369</v>
      </c>
      <c r="Z7" s="141">
        <f t="shared" si="0"/>
        <v>41400</v>
      </c>
      <c r="AA7" s="141">
        <f t="shared" si="0"/>
        <v>3195014</v>
      </c>
      <c r="AB7" s="141">
        <f t="shared" si="0"/>
        <v>3929059</v>
      </c>
      <c r="AC7" s="141">
        <f t="shared" si="0"/>
        <v>669958</v>
      </c>
      <c r="AD7" s="141">
        <f t="shared" si="0"/>
        <v>16278404</v>
      </c>
    </row>
    <row r="8" spans="1:30" ht="12" customHeight="1">
      <c r="A8" s="142" t="s">
        <v>103</v>
      </c>
      <c r="B8" s="140" t="s">
        <v>326</v>
      </c>
      <c r="C8" s="142" t="s">
        <v>351</v>
      </c>
      <c r="D8" s="141">
        <f>SUM(E8,+L8)</f>
        <v>3966759</v>
      </c>
      <c r="E8" s="141">
        <f>+SUM(F8:I8,K8)</f>
        <v>640532</v>
      </c>
      <c r="F8" s="141">
        <v>260</v>
      </c>
      <c r="G8" s="141">
        <v>580</v>
      </c>
      <c r="H8" s="141">
        <v>0</v>
      </c>
      <c r="I8" s="141">
        <v>578592</v>
      </c>
      <c r="J8" s="141"/>
      <c r="K8" s="141">
        <v>61100</v>
      </c>
      <c r="L8" s="141">
        <v>3326227</v>
      </c>
      <c r="M8" s="141">
        <f>SUM(N8,+U8)</f>
        <v>375925</v>
      </c>
      <c r="N8" s="141">
        <f>+SUM(O8:R8,T8)</f>
        <v>30096</v>
      </c>
      <c r="O8" s="141">
        <v>0</v>
      </c>
      <c r="P8" s="141">
        <v>945</v>
      </c>
      <c r="Q8" s="141">
        <v>0</v>
      </c>
      <c r="R8" s="141">
        <v>29151</v>
      </c>
      <c r="S8" s="141"/>
      <c r="T8" s="141">
        <v>0</v>
      </c>
      <c r="U8" s="141">
        <v>345829</v>
      </c>
      <c r="V8" s="141">
        <f aca="true" t="shared" si="1" ref="V8:AD8">+SUM(D8,M8)</f>
        <v>4342684</v>
      </c>
      <c r="W8" s="141">
        <f t="shared" si="1"/>
        <v>670628</v>
      </c>
      <c r="X8" s="141">
        <f t="shared" si="1"/>
        <v>260</v>
      </c>
      <c r="Y8" s="141">
        <f t="shared" si="1"/>
        <v>1525</v>
      </c>
      <c r="Z8" s="141">
        <f t="shared" si="1"/>
        <v>0</v>
      </c>
      <c r="AA8" s="141">
        <f t="shared" si="1"/>
        <v>607743</v>
      </c>
      <c r="AB8" s="141">
        <f t="shared" si="1"/>
        <v>0</v>
      </c>
      <c r="AC8" s="141">
        <f t="shared" si="1"/>
        <v>61100</v>
      </c>
      <c r="AD8" s="141">
        <f t="shared" si="1"/>
        <v>3672056</v>
      </c>
    </row>
    <row r="9" spans="1:30" ht="12" customHeight="1">
      <c r="A9" s="142" t="s">
        <v>103</v>
      </c>
      <c r="B9" s="140" t="s">
        <v>327</v>
      </c>
      <c r="C9" s="142" t="s">
        <v>352</v>
      </c>
      <c r="D9" s="141">
        <f aca="true" t="shared" si="2" ref="D9:D42">SUM(E9,+L9)</f>
        <v>1125140</v>
      </c>
      <c r="E9" s="141">
        <f aca="true" t="shared" si="3" ref="E9:E42">+SUM(F9:I9,K9)</f>
        <v>214149</v>
      </c>
      <c r="F9" s="141">
        <v>0</v>
      </c>
      <c r="G9" s="141">
        <v>2613</v>
      </c>
      <c r="H9" s="141">
        <v>0</v>
      </c>
      <c r="I9" s="141">
        <v>170689</v>
      </c>
      <c r="J9" s="141"/>
      <c r="K9" s="141">
        <v>40847</v>
      </c>
      <c r="L9" s="141">
        <v>910991</v>
      </c>
      <c r="M9" s="141">
        <f aca="true" t="shared" si="4" ref="M9:M42">SUM(N9,+U9)</f>
        <v>335018</v>
      </c>
      <c r="N9" s="141">
        <f aca="true" t="shared" si="5" ref="N9:N42">+SUM(O9:R9,T9)</f>
        <v>107765</v>
      </c>
      <c r="O9" s="141">
        <v>0</v>
      </c>
      <c r="P9" s="141">
        <v>2172</v>
      </c>
      <c r="Q9" s="141">
        <v>0</v>
      </c>
      <c r="R9" s="141">
        <v>105593</v>
      </c>
      <c r="S9" s="141"/>
      <c r="T9" s="141">
        <v>0</v>
      </c>
      <c r="U9" s="141">
        <v>227253</v>
      </c>
      <c r="V9" s="141">
        <f aca="true" t="shared" si="6" ref="V9:V42">+SUM(D9,M9)</f>
        <v>1460158</v>
      </c>
      <c r="W9" s="141">
        <f aca="true" t="shared" si="7" ref="W9:W42">+SUM(E9,N9)</f>
        <v>321914</v>
      </c>
      <c r="X9" s="141">
        <f aca="true" t="shared" si="8" ref="X9:X42">+SUM(F9,O9)</f>
        <v>0</v>
      </c>
      <c r="Y9" s="141">
        <f aca="true" t="shared" si="9" ref="Y9:Y42">+SUM(G9,P9)</f>
        <v>4785</v>
      </c>
      <c r="Z9" s="141">
        <f aca="true" t="shared" si="10" ref="Z9:Z42">+SUM(H9,Q9)</f>
        <v>0</v>
      </c>
      <c r="AA9" s="141">
        <f aca="true" t="shared" si="11" ref="AA9:AA42">+SUM(I9,R9)</f>
        <v>276282</v>
      </c>
      <c r="AB9" s="141">
        <f aca="true" t="shared" si="12" ref="AB9:AB42">+SUM(J9,S9)</f>
        <v>0</v>
      </c>
      <c r="AC9" s="141">
        <f aca="true" t="shared" si="13" ref="AC9:AC42">+SUM(K9,T9)</f>
        <v>40847</v>
      </c>
      <c r="AD9" s="141">
        <f aca="true" t="shared" si="14" ref="AD9:AD42">+SUM(L9,U9)</f>
        <v>1138244</v>
      </c>
    </row>
    <row r="10" spans="1:30" ht="12" customHeight="1">
      <c r="A10" s="142" t="s">
        <v>103</v>
      </c>
      <c r="B10" s="140" t="s">
        <v>328</v>
      </c>
      <c r="C10" s="142" t="s">
        <v>353</v>
      </c>
      <c r="D10" s="141">
        <f t="shared" si="2"/>
        <v>712171</v>
      </c>
      <c r="E10" s="141">
        <f t="shared" si="3"/>
        <v>0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0</v>
      </c>
      <c r="L10" s="141">
        <v>712171</v>
      </c>
      <c r="M10" s="141">
        <f t="shared" si="4"/>
        <v>123501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123501</v>
      </c>
      <c r="V10" s="141">
        <f t="shared" si="6"/>
        <v>835672</v>
      </c>
      <c r="W10" s="141">
        <f t="shared" si="7"/>
        <v>0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0</v>
      </c>
      <c r="AB10" s="141">
        <f t="shared" si="12"/>
        <v>0</v>
      </c>
      <c r="AC10" s="141">
        <f t="shared" si="13"/>
        <v>0</v>
      </c>
      <c r="AD10" s="141">
        <f t="shared" si="14"/>
        <v>835672</v>
      </c>
    </row>
    <row r="11" spans="1:30" ht="12" customHeight="1">
      <c r="A11" s="142" t="s">
        <v>103</v>
      </c>
      <c r="B11" s="140" t="s">
        <v>397</v>
      </c>
      <c r="C11" s="142" t="s">
        <v>354</v>
      </c>
      <c r="D11" s="141">
        <f t="shared" si="2"/>
        <v>794148</v>
      </c>
      <c r="E11" s="141">
        <f t="shared" si="3"/>
        <v>196674</v>
      </c>
      <c r="F11" s="141">
        <v>0</v>
      </c>
      <c r="G11" s="141">
        <v>0</v>
      </c>
      <c r="H11" s="141">
        <v>0</v>
      </c>
      <c r="I11" s="141">
        <v>196674</v>
      </c>
      <c r="J11" s="141"/>
      <c r="K11" s="141">
        <v>0</v>
      </c>
      <c r="L11" s="141">
        <v>597474</v>
      </c>
      <c r="M11" s="141">
        <f t="shared" si="4"/>
        <v>178643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178643</v>
      </c>
      <c r="V11" s="141">
        <f t="shared" si="6"/>
        <v>972791</v>
      </c>
      <c r="W11" s="141">
        <f t="shared" si="7"/>
        <v>196674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196674</v>
      </c>
      <c r="AB11" s="141">
        <f t="shared" si="12"/>
        <v>0</v>
      </c>
      <c r="AC11" s="141">
        <f t="shared" si="13"/>
        <v>0</v>
      </c>
      <c r="AD11" s="141">
        <f t="shared" si="14"/>
        <v>776117</v>
      </c>
    </row>
    <row r="12" spans="1:30" ht="12" customHeight="1">
      <c r="A12" s="142" t="s">
        <v>103</v>
      </c>
      <c r="B12" s="140" t="s">
        <v>329</v>
      </c>
      <c r="C12" s="142" t="s">
        <v>355</v>
      </c>
      <c r="D12" s="141">
        <f t="shared" si="2"/>
        <v>1422125</v>
      </c>
      <c r="E12" s="141">
        <f t="shared" si="3"/>
        <v>235257</v>
      </c>
      <c r="F12" s="141">
        <v>93</v>
      </c>
      <c r="G12" s="141">
        <v>1271</v>
      </c>
      <c r="H12" s="141">
        <v>0</v>
      </c>
      <c r="I12" s="141">
        <v>217144</v>
      </c>
      <c r="J12" s="141"/>
      <c r="K12" s="141">
        <v>16749</v>
      </c>
      <c r="L12" s="141">
        <v>1186868</v>
      </c>
      <c r="M12" s="141">
        <f t="shared" si="4"/>
        <v>68106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68106</v>
      </c>
      <c r="V12" s="141">
        <f t="shared" si="6"/>
        <v>1490231</v>
      </c>
      <c r="W12" s="141">
        <f t="shared" si="7"/>
        <v>235257</v>
      </c>
      <c r="X12" s="141">
        <f t="shared" si="8"/>
        <v>93</v>
      </c>
      <c r="Y12" s="141">
        <f t="shared" si="9"/>
        <v>1271</v>
      </c>
      <c r="Z12" s="141">
        <f t="shared" si="10"/>
        <v>0</v>
      </c>
      <c r="AA12" s="141">
        <f t="shared" si="11"/>
        <v>217144</v>
      </c>
      <c r="AB12" s="141">
        <f t="shared" si="12"/>
        <v>0</v>
      </c>
      <c r="AC12" s="141">
        <f t="shared" si="13"/>
        <v>16749</v>
      </c>
      <c r="AD12" s="141">
        <f t="shared" si="14"/>
        <v>1254974</v>
      </c>
    </row>
    <row r="13" spans="1:30" ht="12" customHeight="1">
      <c r="A13" s="142" t="s">
        <v>103</v>
      </c>
      <c r="B13" s="140" t="s">
        <v>330</v>
      </c>
      <c r="C13" s="142" t="s">
        <v>356</v>
      </c>
      <c r="D13" s="141">
        <f t="shared" si="2"/>
        <v>982594</v>
      </c>
      <c r="E13" s="141">
        <f t="shared" si="3"/>
        <v>174916</v>
      </c>
      <c r="F13" s="141">
        <v>0</v>
      </c>
      <c r="G13" s="141">
        <v>1246</v>
      </c>
      <c r="H13" s="141">
        <v>0</v>
      </c>
      <c r="I13" s="141">
        <v>119849</v>
      </c>
      <c r="J13" s="141"/>
      <c r="K13" s="141">
        <v>53821</v>
      </c>
      <c r="L13" s="141">
        <v>807678</v>
      </c>
      <c r="M13" s="141">
        <f t="shared" si="4"/>
        <v>115632</v>
      </c>
      <c r="N13" s="141">
        <f t="shared" si="5"/>
        <v>30435</v>
      </c>
      <c r="O13" s="141">
        <v>0</v>
      </c>
      <c r="P13" s="141">
        <v>0</v>
      </c>
      <c r="Q13" s="141">
        <v>0</v>
      </c>
      <c r="R13" s="141">
        <v>30435</v>
      </c>
      <c r="S13" s="141"/>
      <c r="T13" s="141">
        <v>0</v>
      </c>
      <c r="U13" s="141">
        <v>85197</v>
      </c>
      <c r="V13" s="141">
        <f t="shared" si="6"/>
        <v>1098226</v>
      </c>
      <c r="W13" s="141">
        <f t="shared" si="7"/>
        <v>205351</v>
      </c>
      <c r="X13" s="141">
        <f t="shared" si="8"/>
        <v>0</v>
      </c>
      <c r="Y13" s="141">
        <f t="shared" si="9"/>
        <v>1246</v>
      </c>
      <c r="Z13" s="141">
        <f t="shared" si="10"/>
        <v>0</v>
      </c>
      <c r="AA13" s="141">
        <f t="shared" si="11"/>
        <v>150284</v>
      </c>
      <c r="AB13" s="141">
        <f t="shared" si="12"/>
        <v>0</v>
      </c>
      <c r="AC13" s="141">
        <f t="shared" si="13"/>
        <v>53821</v>
      </c>
      <c r="AD13" s="141">
        <f t="shared" si="14"/>
        <v>892875</v>
      </c>
    </row>
    <row r="14" spans="1:30" ht="12" customHeight="1">
      <c r="A14" s="142" t="s">
        <v>103</v>
      </c>
      <c r="B14" s="140" t="s">
        <v>331</v>
      </c>
      <c r="C14" s="142" t="s">
        <v>357</v>
      </c>
      <c r="D14" s="141">
        <f t="shared" si="2"/>
        <v>814955</v>
      </c>
      <c r="E14" s="141">
        <f t="shared" si="3"/>
        <v>91998</v>
      </c>
      <c r="F14" s="141">
        <v>0</v>
      </c>
      <c r="G14" s="141">
        <v>0</v>
      </c>
      <c r="H14" s="141">
        <v>0</v>
      </c>
      <c r="I14" s="141">
        <v>91998</v>
      </c>
      <c r="J14" s="141"/>
      <c r="K14" s="141">
        <v>0</v>
      </c>
      <c r="L14" s="141">
        <v>722957</v>
      </c>
      <c r="M14" s="141">
        <f t="shared" si="4"/>
        <v>41864</v>
      </c>
      <c r="N14" s="141">
        <f t="shared" si="5"/>
        <v>41864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41864</v>
      </c>
      <c r="U14" s="141">
        <v>0</v>
      </c>
      <c r="V14" s="141">
        <f t="shared" si="6"/>
        <v>856819</v>
      </c>
      <c r="W14" s="141">
        <f t="shared" si="7"/>
        <v>133862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91998</v>
      </c>
      <c r="AB14" s="141">
        <f t="shared" si="12"/>
        <v>0</v>
      </c>
      <c r="AC14" s="141">
        <f t="shared" si="13"/>
        <v>41864</v>
      </c>
      <c r="AD14" s="141">
        <f t="shared" si="14"/>
        <v>722957</v>
      </c>
    </row>
    <row r="15" spans="1:30" ht="12" customHeight="1">
      <c r="A15" s="142" t="s">
        <v>103</v>
      </c>
      <c r="B15" s="140" t="s">
        <v>332</v>
      </c>
      <c r="C15" s="142" t="s">
        <v>358</v>
      </c>
      <c r="D15" s="141">
        <f t="shared" si="2"/>
        <v>1165609</v>
      </c>
      <c r="E15" s="141">
        <f t="shared" si="3"/>
        <v>146757</v>
      </c>
      <c r="F15" s="141">
        <v>0</v>
      </c>
      <c r="G15" s="141">
        <v>0</v>
      </c>
      <c r="H15" s="141">
        <v>0</v>
      </c>
      <c r="I15" s="141">
        <v>104728</v>
      </c>
      <c r="J15" s="141"/>
      <c r="K15" s="141">
        <v>42029</v>
      </c>
      <c r="L15" s="141">
        <v>1018852</v>
      </c>
      <c r="M15" s="141">
        <f t="shared" si="4"/>
        <v>167754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167754</v>
      </c>
      <c r="V15" s="141">
        <f t="shared" si="6"/>
        <v>1333363</v>
      </c>
      <c r="W15" s="141">
        <f t="shared" si="7"/>
        <v>146757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104728</v>
      </c>
      <c r="AB15" s="141">
        <f t="shared" si="12"/>
        <v>0</v>
      </c>
      <c r="AC15" s="141">
        <f t="shared" si="13"/>
        <v>42029</v>
      </c>
      <c r="AD15" s="141">
        <f t="shared" si="14"/>
        <v>1186606</v>
      </c>
    </row>
    <row r="16" spans="1:30" ht="12" customHeight="1">
      <c r="A16" s="142" t="s">
        <v>103</v>
      </c>
      <c r="B16" s="140" t="s">
        <v>333</v>
      </c>
      <c r="C16" s="142" t="s">
        <v>359</v>
      </c>
      <c r="D16" s="141">
        <f t="shared" si="2"/>
        <v>870127</v>
      </c>
      <c r="E16" s="141">
        <f t="shared" si="3"/>
        <v>125772</v>
      </c>
      <c r="F16" s="141">
        <v>0</v>
      </c>
      <c r="G16" s="141">
        <v>712</v>
      </c>
      <c r="H16" s="141">
        <v>0</v>
      </c>
      <c r="I16" s="141">
        <v>101108</v>
      </c>
      <c r="J16" s="141"/>
      <c r="K16" s="141">
        <v>23952</v>
      </c>
      <c r="L16" s="141">
        <v>744355</v>
      </c>
      <c r="M16" s="141">
        <f t="shared" si="4"/>
        <v>81472</v>
      </c>
      <c r="N16" s="141">
        <f t="shared" si="5"/>
        <v>19489</v>
      </c>
      <c r="O16" s="141">
        <v>0</v>
      </c>
      <c r="P16" s="141">
        <v>0</v>
      </c>
      <c r="Q16" s="141">
        <v>0</v>
      </c>
      <c r="R16" s="141">
        <v>19489</v>
      </c>
      <c r="S16" s="141"/>
      <c r="T16" s="141">
        <v>0</v>
      </c>
      <c r="U16" s="141">
        <v>61983</v>
      </c>
      <c r="V16" s="141">
        <f t="shared" si="6"/>
        <v>951599</v>
      </c>
      <c r="W16" s="141">
        <f t="shared" si="7"/>
        <v>145261</v>
      </c>
      <c r="X16" s="141">
        <f t="shared" si="8"/>
        <v>0</v>
      </c>
      <c r="Y16" s="141">
        <f t="shared" si="9"/>
        <v>712</v>
      </c>
      <c r="Z16" s="141">
        <f t="shared" si="10"/>
        <v>0</v>
      </c>
      <c r="AA16" s="141">
        <f t="shared" si="11"/>
        <v>120597</v>
      </c>
      <c r="AB16" s="141">
        <f t="shared" si="12"/>
        <v>0</v>
      </c>
      <c r="AC16" s="141">
        <f t="shared" si="13"/>
        <v>23952</v>
      </c>
      <c r="AD16" s="141">
        <f t="shared" si="14"/>
        <v>806338</v>
      </c>
    </row>
    <row r="17" spans="1:30" ht="12" customHeight="1">
      <c r="A17" s="142" t="s">
        <v>103</v>
      </c>
      <c r="B17" s="140" t="s">
        <v>334</v>
      </c>
      <c r="C17" s="142" t="s">
        <v>360</v>
      </c>
      <c r="D17" s="141">
        <f t="shared" si="2"/>
        <v>485760</v>
      </c>
      <c r="E17" s="141">
        <f t="shared" si="3"/>
        <v>79102</v>
      </c>
      <c r="F17" s="141">
        <v>0</v>
      </c>
      <c r="G17" s="141">
        <v>0</v>
      </c>
      <c r="H17" s="141">
        <v>0</v>
      </c>
      <c r="I17" s="141">
        <v>60981</v>
      </c>
      <c r="J17" s="141"/>
      <c r="K17" s="141">
        <v>18121</v>
      </c>
      <c r="L17" s="141">
        <v>406658</v>
      </c>
      <c r="M17" s="141">
        <f t="shared" si="4"/>
        <v>79266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79266</v>
      </c>
      <c r="V17" s="141">
        <f t="shared" si="6"/>
        <v>565026</v>
      </c>
      <c r="W17" s="141">
        <f t="shared" si="7"/>
        <v>79102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60981</v>
      </c>
      <c r="AB17" s="141">
        <f t="shared" si="12"/>
        <v>0</v>
      </c>
      <c r="AC17" s="141">
        <f t="shared" si="13"/>
        <v>18121</v>
      </c>
      <c r="AD17" s="141">
        <f t="shared" si="14"/>
        <v>485924</v>
      </c>
    </row>
    <row r="18" spans="1:30" ht="12" customHeight="1">
      <c r="A18" s="142" t="s">
        <v>103</v>
      </c>
      <c r="B18" s="140" t="s">
        <v>335</v>
      </c>
      <c r="C18" s="142" t="s">
        <v>361</v>
      </c>
      <c r="D18" s="141">
        <f t="shared" si="2"/>
        <v>930098</v>
      </c>
      <c r="E18" s="141">
        <f t="shared" si="3"/>
        <v>136520</v>
      </c>
      <c r="F18" s="141">
        <v>0</v>
      </c>
      <c r="G18" s="141">
        <v>0</v>
      </c>
      <c r="H18" s="141">
        <v>0</v>
      </c>
      <c r="I18" s="141">
        <v>65247</v>
      </c>
      <c r="J18" s="141"/>
      <c r="K18" s="141">
        <v>71273</v>
      </c>
      <c r="L18" s="141">
        <v>793578</v>
      </c>
      <c r="M18" s="141">
        <f t="shared" si="4"/>
        <v>160167</v>
      </c>
      <c r="N18" s="141">
        <f t="shared" si="5"/>
        <v>83044</v>
      </c>
      <c r="O18" s="141">
        <v>0</v>
      </c>
      <c r="P18" s="141">
        <v>1232</v>
      </c>
      <c r="Q18" s="141">
        <v>0</v>
      </c>
      <c r="R18" s="141">
        <v>81812</v>
      </c>
      <c r="S18" s="141"/>
      <c r="T18" s="141">
        <v>0</v>
      </c>
      <c r="U18" s="141">
        <v>77123</v>
      </c>
      <c r="V18" s="141">
        <f t="shared" si="6"/>
        <v>1090265</v>
      </c>
      <c r="W18" s="141">
        <f t="shared" si="7"/>
        <v>219564</v>
      </c>
      <c r="X18" s="141">
        <f t="shared" si="8"/>
        <v>0</v>
      </c>
      <c r="Y18" s="141">
        <f t="shared" si="9"/>
        <v>1232</v>
      </c>
      <c r="Z18" s="141">
        <f t="shared" si="10"/>
        <v>0</v>
      </c>
      <c r="AA18" s="141">
        <f t="shared" si="11"/>
        <v>147059</v>
      </c>
      <c r="AB18" s="141">
        <f t="shared" si="12"/>
        <v>0</v>
      </c>
      <c r="AC18" s="141">
        <f t="shared" si="13"/>
        <v>71273</v>
      </c>
      <c r="AD18" s="141">
        <f t="shared" si="14"/>
        <v>870701</v>
      </c>
    </row>
    <row r="19" spans="1:30" ht="12" customHeight="1">
      <c r="A19" s="142" t="s">
        <v>103</v>
      </c>
      <c r="B19" s="140" t="s">
        <v>336</v>
      </c>
      <c r="C19" s="142" t="s">
        <v>362</v>
      </c>
      <c r="D19" s="141">
        <f t="shared" si="2"/>
        <v>858094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858094</v>
      </c>
      <c r="M19" s="141">
        <f t="shared" si="4"/>
        <v>471821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471821</v>
      </c>
      <c r="V19" s="141">
        <f t="shared" si="6"/>
        <v>1329915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1329915</v>
      </c>
    </row>
    <row r="20" spans="1:30" ht="12" customHeight="1">
      <c r="A20" s="142" t="s">
        <v>103</v>
      </c>
      <c r="B20" s="140" t="s">
        <v>337</v>
      </c>
      <c r="C20" s="142" t="s">
        <v>363</v>
      </c>
      <c r="D20" s="141">
        <f t="shared" si="2"/>
        <v>326214</v>
      </c>
      <c r="E20" s="141">
        <f t="shared" si="3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326214</v>
      </c>
      <c r="M20" s="141">
        <f t="shared" si="4"/>
        <v>65667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65667</v>
      </c>
      <c r="V20" s="141">
        <f t="shared" si="6"/>
        <v>391881</v>
      </c>
      <c r="W20" s="141">
        <f t="shared" si="7"/>
        <v>0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0</v>
      </c>
      <c r="AB20" s="141">
        <f t="shared" si="12"/>
        <v>0</v>
      </c>
      <c r="AC20" s="141">
        <f t="shared" si="13"/>
        <v>0</v>
      </c>
      <c r="AD20" s="141">
        <f t="shared" si="14"/>
        <v>391881</v>
      </c>
    </row>
    <row r="21" spans="1:30" ht="12" customHeight="1">
      <c r="A21" s="142" t="s">
        <v>103</v>
      </c>
      <c r="B21" s="140" t="s">
        <v>338</v>
      </c>
      <c r="C21" s="142" t="s">
        <v>364</v>
      </c>
      <c r="D21" s="141">
        <f t="shared" si="2"/>
        <v>80029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80029</v>
      </c>
      <c r="M21" s="141">
        <f t="shared" si="4"/>
        <v>9587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9587</v>
      </c>
      <c r="V21" s="141">
        <f t="shared" si="6"/>
        <v>89616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89616</v>
      </c>
    </row>
    <row r="22" spans="1:30" ht="12" customHeight="1">
      <c r="A22" s="142" t="s">
        <v>103</v>
      </c>
      <c r="B22" s="140" t="s">
        <v>339</v>
      </c>
      <c r="C22" s="142" t="s">
        <v>365</v>
      </c>
      <c r="D22" s="141">
        <f t="shared" si="2"/>
        <v>166171</v>
      </c>
      <c r="E22" s="141">
        <f t="shared" si="3"/>
        <v>16319</v>
      </c>
      <c r="F22" s="141">
        <v>0</v>
      </c>
      <c r="G22" s="141">
        <v>10</v>
      </c>
      <c r="H22" s="141">
        <v>0</v>
      </c>
      <c r="I22" s="141">
        <v>3</v>
      </c>
      <c r="J22" s="141"/>
      <c r="K22" s="141">
        <v>16306</v>
      </c>
      <c r="L22" s="141">
        <v>149852</v>
      </c>
      <c r="M22" s="141">
        <f t="shared" si="4"/>
        <v>33518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33518</v>
      </c>
      <c r="V22" s="141">
        <f t="shared" si="6"/>
        <v>199689</v>
      </c>
      <c r="W22" s="141">
        <f t="shared" si="7"/>
        <v>16319</v>
      </c>
      <c r="X22" s="141">
        <f t="shared" si="8"/>
        <v>0</v>
      </c>
      <c r="Y22" s="141">
        <f t="shared" si="9"/>
        <v>10</v>
      </c>
      <c r="Z22" s="141">
        <f t="shared" si="10"/>
        <v>0</v>
      </c>
      <c r="AA22" s="141">
        <f t="shared" si="11"/>
        <v>3</v>
      </c>
      <c r="AB22" s="141">
        <f t="shared" si="12"/>
        <v>0</v>
      </c>
      <c r="AC22" s="141">
        <f t="shared" si="13"/>
        <v>16306</v>
      </c>
      <c r="AD22" s="141">
        <f t="shared" si="14"/>
        <v>183370</v>
      </c>
    </row>
    <row r="23" spans="1:30" ht="12" customHeight="1">
      <c r="A23" s="142" t="s">
        <v>103</v>
      </c>
      <c r="B23" s="140" t="s">
        <v>340</v>
      </c>
      <c r="C23" s="142" t="s">
        <v>366</v>
      </c>
      <c r="D23" s="141">
        <f t="shared" si="2"/>
        <v>99828</v>
      </c>
      <c r="E23" s="141">
        <f t="shared" si="3"/>
        <v>2018</v>
      </c>
      <c r="F23" s="141">
        <v>0</v>
      </c>
      <c r="G23" s="141">
        <v>626</v>
      </c>
      <c r="H23" s="141">
        <v>0</v>
      </c>
      <c r="I23" s="141">
        <v>11</v>
      </c>
      <c r="J23" s="141"/>
      <c r="K23" s="141">
        <v>1381</v>
      </c>
      <c r="L23" s="141">
        <v>97810</v>
      </c>
      <c r="M23" s="141">
        <f t="shared" si="4"/>
        <v>26838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26838</v>
      </c>
      <c r="V23" s="141">
        <f t="shared" si="6"/>
        <v>126666</v>
      </c>
      <c r="W23" s="141">
        <f t="shared" si="7"/>
        <v>2018</v>
      </c>
      <c r="X23" s="141">
        <f t="shared" si="8"/>
        <v>0</v>
      </c>
      <c r="Y23" s="141">
        <f t="shared" si="9"/>
        <v>626</v>
      </c>
      <c r="Z23" s="141">
        <f t="shared" si="10"/>
        <v>0</v>
      </c>
      <c r="AA23" s="141">
        <f t="shared" si="11"/>
        <v>11</v>
      </c>
      <c r="AB23" s="141">
        <f t="shared" si="12"/>
        <v>0</v>
      </c>
      <c r="AC23" s="141">
        <f t="shared" si="13"/>
        <v>1381</v>
      </c>
      <c r="AD23" s="141">
        <f t="shared" si="14"/>
        <v>124648</v>
      </c>
    </row>
    <row r="24" spans="1:30" ht="12" customHeight="1">
      <c r="A24" s="142" t="s">
        <v>103</v>
      </c>
      <c r="B24" s="140" t="s">
        <v>341</v>
      </c>
      <c r="C24" s="142" t="s">
        <v>367</v>
      </c>
      <c r="D24" s="141">
        <f t="shared" si="2"/>
        <v>170295</v>
      </c>
      <c r="E24" s="141">
        <f t="shared" si="3"/>
        <v>0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0</v>
      </c>
      <c r="L24" s="141">
        <v>170295</v>
      </c>
      <c r="M24" s="141">
        <f t="shared" si="4"/>
        <v>60257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60257</v>
      </c>
      <c r="V24" s="141">
        <f t="shared" si="6"/>
        <v>230552</v>
      </c>
      <c r="W24" s="141">
        <f t="shared" si="7"/>
        <v>0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0</v>
      </c>
      <c r="AB24" s="141">
        <f t="shared" si="12"/>
        <v>0</v>
      </c>
      <c r="AC24" s="141">
        <f t="shared" si="13"/>
        <v>0</v>
      </c>
      <c r="AD24" s="141">
        <f t="shared" si="14"/>
        <v>230552</v>
      </c>
    </row>
    <row r="25" spans="1:30" ht="12" customHeight="1">
      <c r="A25" s="142" t="s">
        <v>103</v>
      </c>
      <c r="B25" s="140" t="s">
        <v>342</v>
      </c>
      <c r="C25" s="142" t="s">
        <v>368</v>
      </c>
      <c r="D25" s="141">
        <f t="shared" si="2"/>
        <v>73870</v>
      </c>
      <c r="E25" s="141">
        <f t="shared" si="3"/>
        <v>768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768</v>
      </c>
      <c r="L25" s="141">
        <v>73102</v>
      </c>
      <c r="M25" s="141">
        <f t="shared" si="4"/>
        <v>22813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22813</v>
      </c>
      <c r="V25" s="141">
        <f t="shared" si="6"/>
        <v>96683</v>
      </c>
      <c r="W25" s="141">
        <f t="shared" si="7"/>
        <v>768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768</v>
      </c>
      <c r="AD25" s="141">
        <f t="shared" si="14"/>
        <v>95915</v>
      </c>
    </row>
    <row r="26" spans="1:30" ht="12" customHeight="1">
      <c r="A26" s="142" t="s">
        <v>103</v>
      </c>
      <c r="B26" s="140" t="s">
        <v>343</v>
      </c>
      <c r="C26" s="142" t="s">
        <v>369</v>
      </c>
      <c r="D26" s="141">
        <f t="shared" si="2"/>
        <v>72418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72418</v>
      </c>
      <c r="M26" s="141">
        <f t="shared" si="4"/>
        <v>30117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30117</v>
      </c>
      <c r="V26" s="141">
        <f t="shared" si="6"/>
        <v>102535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102535</v>
      </c>
    </row>
    <row r="27" spans="1:30" ht="12" customHeight="1">
      <c r="A27" s="142" t="s">
        <v>103</v>
      </c>
      <c r="B27" s="140" t="s">
        <v>344</v>
      </c>
      <c r="C27" s="142" t="s">
        <v>370</v>
      </c>
      <c r="D27" s="141">
        <f t="shared" si="2"/>
        <v>83102</v>
      </c>
      <c r="E27" s="141">
        <f t="shared" si="3"/>
        <v>633</v>
      </c>
      <c r="F27" s="141">
        <v>0</v>
      </c>
      <c r="G27" s="141">
        <v>0</v>
      </c>
      <c r="H27" s="141">
        <v>0</v>
      </c>
      <c r="I27" s="141">
        <v>633</v>
      </c>
      <c r="J27" s="141"/>
      <c r="K27" s="141">
        <v>0</v>
      </c>
      <c r="L27" s="141">
        <v>82469</v>
      </c>
      <c r="M27" s="141">
        <f t="shared" si="4"/>
        <v>28955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28955</v>
      </c>
      <c r="V27" s="141">
        <f t="shared" si="6"/>
        <v>112057</v>
      </c>
      <c r="W27" s="141">
        <f t="shared" si="7"/>
        <v>633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633</v>
      </c>
      <c r="AB27" s="141">
        <f t="shared" si="12"/>
        <v>0</v>
      </c>
      <c r="AC27" s="141">
        <f t="shared" si="13"/>
        <v>0</v>
      </c>
      <c r="AD27" s="141">
        <f t="shared" si="14"/>
        <v>111424</v>
      </c>
    </row>
    <row r="28" spans="1:30" ht="12" customHeight="1">
      <c r="A28" s="142" t="s">
        <v>103</v>
      </c>
      <c r="B28" s="140" t="s">
        <v>345</v>
      </c>
      <c r="C28" s="142" t="s">
        <v>371</v>
      </c>
      <c r="D28" s="141">
        <f t="shared" si="2"/>
        <v>58799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58799</v>
      </c>
      <c r="M28" s="141">
        <f t="shared" si="4"/>
        <v>8515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8515</v>
      </c>
      <c r="V28" s="141">
        <f t="shared" si="6"/>
        <v>67314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67314</v>
      </c>
    </row>
    <row r="29" spans="1:30" ht="12" customHeight="1">
      <c r="A29" s="142" t="s">
        <v>103</v>
      </c>
      <c r="B29" s="140" t="s">
        <v>346</v>
      </c>
      <c r="C29" s="142" t="s">
        <v>372</v>
      </c>
      <c r="D29" s="141">
        <f t="shared" si="2"/>
        <v>76534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76534</v>
      </c>
      <c r="M29" s="141">
        <f t="shared" si="4"/>
        <v>20306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20306</v>
      </c>
      <c r="V29" s="141">
        <f t="shared" si="6"/>
        <v>96840</v>
      </c>
      <c r="W29" s="141">
        <f t="shared" si="7"/>
        <v>0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0</v>
      </c>
      <c r="AC29" s="141">
        <f t="shared" si="13"/>
        <v>0</v>
      </c>
      <c r="AD29" s="141">
        <f t="shared" si="14"/>
        <v>96840</v>
      </c>
    </row>
    <row r="30" spans="1:30" ht="12" customHeight="1">
      <c r="A30" s="142" t="s">
        <v>103</v>
      </c>
      <c r="B30" s="140" t="s">
        <v>347</v>
      </c>
      <c r="C30" s="142" t="s">
        <v>373</v>
      </c>
      <c r="D30" s="141">
        <f t="shared" si="2"/>
        <v>90543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90543</v>
      </c>
      <c r="M30" s="141">
        <f t="shared" si="4"/>
        <v>18642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18642</v>
      </c>
      <c r="V30" s="141">
        <f t="shared" si="6"/>
        <v>109185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109185</v>
      </c>
    </row>
    <row r="31" spans="1:30" ht="12" customHeight="1">
      <c r="A31" s="142" t="s">
        <v>103</v>
      </c>
      <c r="B31" s="140" t="s">
        <v>348</v>
      </c>
      <c r="C31" s="142" t="s">
        <v>374</v>
      </c>
      <c r="D31" s="141">
        <f t="shared" si="2"/>
        <v>128775</v>
      </c>
      <c r="E31" s="141">
        <f t="shared" si="3"/>
        <v>13163</v>
      </c>
      <c r="F31" s="141">
        <v>0</v>
      </c>
      <c r="G31" s="141">
        <v>0</v>
      </c>
      <c r="H31" s="141">
        <v>0</v>
      </c>
      <c r="I31" s="141">
        <v>13163</v>
      </c>
      <c r="J31" s="141"/>
      <c r="K31" s="141">
        <v>0</v>
      </c>
      <c r="L31" s="141">
        <v>115612</v>
      </c>
      <c r="M31" s="141">
        <f t="shared" si="4"/>
        <v>18304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18304</v>
      </c>
      <c r="V31" s="141">
        <f t="shared" si="6"/>
        <v>147079</v>
      </c>
      <c r="W31" s="141">
        <f t="shared" si="7"/>
        <v>13163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13163</v>
      </c>
      <c r="AB31" s="141">
        <f t="shared" si="12"/>
        <v>0</v>
      </c>
      <c r="AC31" s="141">
        <f t="shared" si="13"/>
        <v>0</v>
      </c>
      <c r="AD31" s="141">
        <f t="shared" si="14"/>
        <v>133916</v>
      </c>
    </row>
    <row r="32" spans="1:30" ht="12" customHeight="1">
      <c r="A32" s="142" t="s">
        <v>103</v>
      </c>
      <c r="B32" s="140" t="s">
        <v>349</v>
      </c>
      <c r="C32" s="142" t="s">
        <v>375</v>
      </c>
      <c r="D32" s="141">
        <f t="shared" si="2"/>
        <v>76453</v>
      </c>
      <c r="E32" s="141">
        <f t="shared" si="3"/>
        <v>13470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13470</v>
      </c>
      <c r="L32" s="141">
        <v>62983</v>
      </c>
      <c r="M32" s="141">
        <f t="shared" si="4"/>
        <v>13232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13232</v>
      </c>
      <c r="V32" s="141">
        <f t="shared" si="6"/>
        <v>89685</v>
      </c>
      <c r="W32" s="141">
        <f t="shared" si="7"/>
        <v>13470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13470</v>
      </c>
      <c r="AD32" s="141">
        <f t="shared" si="14"/>
        <v>76215</v>
      </c>
    </row>
    <row r="33" spans="1:30" ht="12" customHeight="1">
      <c r="A33" s="142" t="s">
        <v>103</v>
      </c>
      <c r="B33" s="140" t="s">
        <v>350</v>
      </c>
      <c r="C33" s="142" t="s">
        <v>376</v>
      </c>
      <c r="D33" s="141">
        <f t="shared" si="2"/>
        <v>94269</v>
      </c>
      <c r="E33" s="141">
        <f t="shared" si="3"/>
        <v>6333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6333</v>
      </c>
      <c r="L33" s="141">
        <v>87936</v>
      </c>
      <c r="M33" s="141">
        <f t="shared" si="4"/>
        <v>12730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12730</v>
      </c>
      <c r="V33" s="141">
        <f t="shared" si="6"/>
        <v>106999</v>
      </c>
      <c r="W33" s="141">
        <f t="shared" si="7"/>
        <v>6333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6333</v>
      </c>
      <c r="AD33" s="141">
        <f t="shared" si="14"/>
        <v>100666</v>
      </c>
    </row>
    <row r="34" spans="1:30" ht="12" customHeight="1">
      <c r="A34" s="142" t="s">
        <v>103</v>
      </c>
      <c r="B34" s="140" t="s">
        <v>379</v>
      </c>
      <c r="C34" s="142" t="s">
        <v>388</v>
      </c>
      <c r="D34" s="141">
        <f t="shared" si="2"/>
        <v>292650</v>
      </c>
      <c r="E34" s="141">
        <f t="shared" si="3"/>
        <v>292650</v>
      </c>
      <c r="F34" s="141">
        <v>0</v>
      </c>
      <c r="G34" s="141">
        <v>0</v>
      </c>
      <c r="H34" s="141">
        <v>0</v>
      </c>
      <c r="I34" s="141">
        <v>208663</v>
      </c>
      <c r="J34" s="141">
        <v>1264261</v>
      </c>
      <c r="K34" s="141">
        <v>83987</v>
      </c>
      <c r="L34" s="141">
        <v>0</v>
      </c>
      <c r="M34" s="141">
        <f t="shared" si="4"/>
        <v>137092</v>
      </c>
      <c r="N34" s="141">
        <f t="shared" si="5"/>
        <v>137092</v>
      </c>
      <c r="O34" s="141">
        <v>0</v>
      </c>
      <c r="P34" s="141">
        <v>1930</v>
      </c>
      <c r="Q34" s="141">
        <v>0</v>
      </c>
      <c r="R34" s="141">
        <v>134681</v>
      </c>
      <c r="S34" s="141">
        <v>217989</v>
      </c>
      <c r="T34" s="141">
        <v>481</v>
      </c>
      <c r="U34" s="141">
        <v>0</v>
      </c>
      <c r="V34" s="141">
        <f t="shared" si="6"/>
        <v>429742</v>
      </c>
      <c r="W34" s="141">
        <f t="shared" si="7"/>
        <v>429742</v>
      </c>
      <c r="X34" s="141">
        <f t="shared" si="8"/>
        <v>0</v>
      </c>
      <c r="Y34" s="141">
        <f t="shared" si="9"/>
        <v>1930</v>
      </c>
      <c r="Z34" s="141">
        <f t="shared" si="10"/>
        <v>0</v>
      </c>
      <c r="AA34" s="141">
        <f t="shared" si="11"/>
        <v>343344</v>
      </c>
      <c r="AB34" s="141">
        <f t="shared" si="12"/>
        <v>1482250</v>
      </c>
      <c r="AC34" s="141">
        <f t="shared" si="13"/>
        <v>84468</v>
      </c>
      <c r="AD34" s="141">
        <f t="shared" si="14"/>
        <v>0</v>
      </c>
    </row>
    <row r="35" spans="1:30" ht="12" customHeight="1">
      <c r="A35" s="142" t="s">
        <v>103</v>
      </c>
      <c r="B35" s="140" t="s">
        <v>380</v>
      </c>
      <c r="C35" s="142" t="s">
        <v>389</v>
      </c>
      <c r="D35" s="141">
        <f t="shared" si="2"/>
        <v>0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f t="shared" si="4"/>
        <v>413985</v>
      </c>
      <c r="N35" s="141">
        <f t="shared" si="5"/>
        <v>413985</v>
      </c>
      <c r="O35" s="141">
        <v>0</v>
      </c>
      <c r="P35" s="141">
        <v>5221</v>
      </c>
      <c r="Q35" s="141">
        <v>0</v>
      </c>
      <c r="R35" s="141">
        <v>246973</v>
      </c>
      <c r="S35" s="141">
        <v>193311</v>
      </c>
      <c r="T35" s="141">
        <v>161791</v>
      </c>
      <c r="U35" s="141">
        <v>0</v>
      </c>
      <c r="V35" s="141">
        <f t="shared" si="6"/>
        <v>413985</v>
      </c>
      <c r="W35" s="141">
        <f t="shared" si="7"/>
        <v>413985</v>
      </c>
      <c r="X35" s="141">
        <f t="shared" si="8"/>
        <v>0</v>
      </c>
      <c r="Y35" s="141">
        <f t="shared" si="9"/>
        <v>5221</v>
      </c>
      <c r="Z35" s="141">
        <f t="shared" si="10"/>
        <v>0</v>
      </c>
      <c r="AA35" s="141">
        <f t="shared" si="11"/>
        <v>246973</v>
      </c>
      <c r="AB35" s="141">
        <f t="shared" si="12"/>
        <v>193311</v>
      </c>
      <c r="AC35" s="141">
        <f t="shared" si="13"/>
        <v>161791</v>
      </c>
      <c r="AD35" s="141">
        <f t="shared" si="14"/>
        <v>0</v>
      </c>
    </row>
    <row r="36" spans="1:30" ht="12" customHeight="1">
      <c r="A36" s="142" t="s">
        <v>103</v>
      </c>
      <c r="B36" s="140" t="s">
        <v>381</v>
      </c>
      <c r="C36" s="142" t="s">
        <v>390</v>
      </c>
      <c r="D36" s="141">
        <f t="shared" si="2"/>
        <v>18165</v>
      </c>
      <c r="E36" s="141">
        <f t="shared" si="3"/>
        <v>7250</v>
      </c>
      <c r="F36" s="141">
        <v>0</v>
      </c>
      <c r="G36" s="141">
        <v>0</v>
      </c>
      <c r="H36" s="141">
        <v>0</v>
      </c>
      <c r="I36" s="141">
        <v>7250</v>
      </c>
      <c r="J36" s="141">
        <v>205510</v>
      </c>
      <c r="K36" s="141">
        <v>0</v>
      </c>
      <c r="L36" s="141">
        <v>10915</v>
      </c>
      <c r="M36" s="141">
        <f t="shared" si="4"/>
        <v>68057</v>
      </c>
      <c r="N36" s="141">
        <f t="shared" si="5"/>
        <v>52551</v>
      </c>
      <c r="O36" s="141">
        <v>0</v>
      </c>
      <c r="P36" s="141">
        <v>570</v>
      </c>
      <c r="Q36" s="141">
        <v>0</v>
      </c>
      <c r="R36" s="141">
        <v>51981</v>
      </c>
      <c r="S36" s="141">
        <v>62908</v>
      </c>
      <c r="T36" s="141">
        <v>0</v>
      </c>
      <c r="U36" s="141">
        <v>15506</v>
      </c>
      <c r="V36" s="141">
        <f t="shared" si="6"/>
        <v>86222</v>
      </c>
      <c r="W36" s="141">
        <f t="shared" si="7"/>
        <v>59801</v>
      </c>
      <c r="X36" s="141">
        <f t="shared" si="8"/>
        <v>0</v>
      </c>
      <c r="Y36" s="141">
        <f t="shared" si="9"/>
        <v>570</v>
      </c>
      <c r="Z36" s="141">
        <f t="shared" si="10"/>
        <v>0</v>
      </c>
      <c r="AA36" s="141">
        <f t="shared" si="11"/>
        <v>59231</v>
      </c>
      <c r="AB36" s="141">
        <f t="shared" si="12"/>
        <v>268418</v>
      </c>
      <c r="AC36" s="141">
        <f t="shared" si="13"/>
        <v>0</v>
      </c>
      <c r="AD36" s="141">
        <f t="shared" si="14"/>
        <v>26421</v>
      </c>
    </row>
    <row r="37" spans="1:30" ht="12" customHeight="1">
      <c r="A37" s="142" t="s">
        <v>103</v>
      </c>
      <c r="B37" s="140" t="s">
        <v>382</v>
      </c>
      <c r="C37" s="142" t="s">
        <v>391</v>
      </c>
      <c r="D37" s="141">
        <f t="shared" si="2"/>
        <v>453172</v>
      </c>
      <c r="E37" s="141">
        <f t="shared" si="3"/>
        <v>143100</v>
      </c>
      <c r="F37" s="141">
        <v>0</v>
      </c>
      <c r="G37" s="141">
        <v>0</v>
      </c>
      <c r="H37" s="141">
        <v>0</v>
      </c>
      <c r="I37" s="141">
        <v>143100</v>
      </c>
      <c r="J37" s="141">
        <v>598206</v>
      </c>
      <c r="K37" s="141">
        <v>0</v>
      </c>
      <c r="L37" s="141">
        <v>310072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f t="shared" si="6"/>
        <v>453172</v>
      </c>
      <c r="W37" s="141">
        <f t="shared" si="7"/>
        <v>143100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143100</v>
      </c>
      <c r="AB37" s="141">
        <f t="shared" si="12"/>
        <v>598206</v>
      </c>
      <c r="AC37" s="141">
        <f t="shared" si="13"/>
        <v>0</v>
      </c>
      <c r="AD37" s="141">
        <f t="shared" si="14"/>
        <v>310072</v>
      </c>
    </row>
    <row r="38" spans="1:30" ht="12" customHeight="1">
      <c r="A38" s="142" t="s">
        <v>103</v>
      </c>
      <c r="B38" s="140" t="s">
        <v>383</v>
      </c>
      <c r="C38" s="142" t="s">
        <v>392</v>
      </c>
      <c r="D38" s="141">
        <f t="shared" si="2"/>
        <v>167442</v>
      </c>
      <c r="E38" s="141">
        <f t="shared" si="3"/>
        <v>160280</v>
      </c>
      <c r="F38" s="141">
        <v>0</v>
      </c>
      <c r="G38" s="141">
        <v>0</v>
      </c>
      <c r="H38" s="141">
        <v>6700</v>
      </c>
      <c r="I38" s="141">
        <v>153580</v>
      </c>
      <c r="J38" s="141">
        <v>394153</v>
      </c>
      <c r="K38" s="141">
        <v>0</v>
      </c>
      <c r="L38" s="141">
        <v>7162</v>
      </c>
      <c r="M38" s="141">
        <f t="shared" si="4"/>
        <v>239149</v>
      </c>
      <c r="N38" s="141">
        <f t="shared" si="5"/>
        <v>231987</v>
      </c>
      <c r="O38" s="141">
        <v>0</v>
      </c>
      <c r="P38" s="141">
        <v>3269</v>
      </c>
      <c r="Q38" s="141">
        <v>0</v>
      </c>
      <c r="R38" s="141">
        <v>228718</v>
      </c>
      <c r="S38" s="141">
        <v>243222</v>
      </c>
      <c r="T38" s="141">
        <v>0</v>
      </c>
      <c r="U38" s="141">
        <v>7162</v>
      </c>
      <c r="V38" s="141">
        <f t="shared" si="6"/>
        <v>406591</v>
      </c>
      <c r="W38" s="141">
        <f t="shared" si="7"/>
        <v>392267</v>
      </c>
      <c r="X38" s="141">
        <f t="shared" si="8"/>
        <v>0</v>
      </c>
      <c r="Y38" s="141">
        <f t="shared" si="9"/>
        <v>3269</v>
      </c>
      <c r="Z38" s="141">
        <f t="shared" si="10"/>
        <v>6700</v>
      </c>
      <c r="AA38" s="141">
        <f t="shared" si="11"/>
        <v>382298</v>
      </c>
      <c r="AB38" s="141">
        <f t="shared" si="12"/>
        <v>637375</v>
      </c>
      <c r="AC38" s="141">
        <f t="shared" si="13"/>
        <v>0</v>
      </c>
      <c r="AD38" s="141">
        <f t="shared" si="14"/>
        <v>14324</v>
      </c>
    </row>
    <row r="39" spans="1:30" ht="12" customHeight="1">
      <c r="A39" s="142" t="s">
        <v>103</v>
      </c>
      <c r="B39" s="140" t="s">
        <v>384</v>
      </c>
      <c r="C39" s="142" t="s">
        <v>393</v>
      </c>
      <c r="D39" s="141">
        <f t="shared" si="2"/>
        <v>66083</v>
      </c>
      <c r="E39" s="141">
        <f t="shared" si="3"/>
        <v>27059</v>
      </c>
      <c r="F39" s="141">
        <v>0</v>
      </c>
      <c r="G39" s="141">
        <v>0</v>
      </c>
      <c r="H39" s="141">
        <v>0</v>
      </c>
      <c r="I39" s="141">
        <v>27059</v>
      </c>
      <c r="J39" s="141">
        <v>225157</v>
      </c>
      <c r="K39" s="141">
        <v>0</v>
      </c>
      <c r="L39" s="141">
        <v>39024</v>
      </c>
      <c r="M39" s="141">
        <f t="shared" si="4"/>
        <v>922</v>
      </c>
      <c r="N39" s="141">
        <f t="shared" si="5"/>
        <v>922</v>
      </c>
      <c r="O39" s="141">
        <v>0</v>
      </c>
      <c r="P39" s="141">
        <v>922</v>
      </c>
      <c r="Q39" s="141">
        <v>0</v>
      </c>
      <c r="R39" s="141">
        <v>0</v>
      </c>
      <c r="S39" s="141">
        <v>193671</v>
      </c>
      <c r="T39" s="141">
        <v>0</v>
      </c>
      <c r="U39" s="141">
        <v>0</v>
      </c>
      <c r="V39" s="141">
        <f t="shared" si="6"/>
        <v>67005</v>
      </c>
      <c r="W39" s="141">
        <f t="shared" si="7"/>
        <v>27981</v>
      </c>
      <c r="X39" s="141">
        <f t="shared" si="8"/>
        <v>0</v>
      </c>
      <c r="Y39" s="141">
        <f t="shared" si="9"/>
        <v>922</v>
      </c>
      <c r="Z39" s="141">
        <f t="shared" si="10"/>
        <v>0</v>
      </c>
      <c r="AA39" s="141">
        <f t="shared" si="11"/>
        <v>27059</v>
      </c>
      <c r="AB39" s="141">
        <f t="shared" si="12"/>
        <v>418828</v>
      </c>
      <c r="AC39" s="141">
        <f t="shared" si="13"/>
        <v>0</v>
      </c>
      <c r="AD39" s="141">
        <f t="shared" si="14"/>
        <v>39024</v>
      </c>
    </row>
    <row r="40" spans="1:30" ht="12" customHeight="1">
      <c r="A40" s="142" t="s">
        <v>103</v>
      </c>
      <c r="B40" s="140" t="s">
        <v>385</v>
      </c>
      <c r="C40" s="142" t="s">
        <v>394</v>
      </c>
      <c r="D40" s="141">
        <f t="shared" si="2"/>
        <v>6794</v>
      </c>
      <c r="E40" s="141">
        <f t="shared" si="3"/>
        <v>4687</v>
      </c>
      <c r="F40" s="141">
        <v>0</v>
      </c>
      <c r="G40" s="141">
        <v>0</v>
      </c>
      <c r="H40" s="141">
        <v>0</v>
      </c>
      <c r="I40" s="141">
        <v>742</v>
      </c>
      <c r="J40" s="141">
        <v>22782</v>
      </c>
      <c r="K40" s="141">
        <v>3945</v>
      </c>
      <c r="L40" s="141">
        <v>2107</v>
      </c>
      <c r="M40" s="141">
        <f t="shared" si="4"/>
        <v>0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f t="shared" si="6"/>
        <v>6794</v>
      </c>
      <c r="W40" s="141">
        <f t="shared" si="7"/>
        <v>4687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742</v>
      </c>
      <c r="AB40" s="141">
        <f t="shared" si="12"/>
        <v>22782</v>
      </c>
      <c r="AC40" s="141">
        <f t="shared" si="13"/>
        <v>3945</v>
      </c>
      <c r="AD40" s="141">
        <f t="shared" si="14"/>
        <v>2107</v>
      </c>
    </row>
    <row r="41" spans="1:30" ht="12" customHeight="1">
      <c r="A41" s="142" t="s">
        <v>103</v>
      </c>
      <c r="B41" s="140" t="s">
        <v>386</v>
      </c>
      <c r="C41" s="142" t="s">
        <v>395</v>
      </c>
      <c r="D41" s="141">
        <f t="shared" si="2"/>
        <v>0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f t="shared" si="4"/>
        <v>2050</v>
      </c>
      <c r="N41" s="141">
        <f t="shared" si="5"/>
        <v>2050</v>
      </c>
      <c r="O41" s="141">
        <v>0</v>
      </c>
      <c r="P41" s="141">
        <v>2050</v>
      </c>
      <c r="Q41" s="141">
        <v>0</v>
      </c>
      <c r="R41" s="141">
        <v>0</v>
      </c>
      <c r="S41" s="141">
        <v>195258</v>
      </c>
      <c r="T41" s="141">
        <v>0</v>
      </c>
      <c r="U41" s="141">
        <v>0</v>
      </c>
      <c r="V41" s="141">
        <f t="shared" si="6"/>
        <v>2050</v>
      </c>
      <c r="W41" s="141">
        <f t="shared" si="7"/>
        <v>2050</v>
      </c>
      <c r="X41" s="141">
        <f t="shared" si="8"/>
        <v>0</v>
      </c>
      <c r="Y41" s="141">
        <f t="shared" si="9"/>
        <v>2050</v>
      </c>
      <c r="Z41" s="141">
        <f t="shared" si="10"/>
        <v>0</v>
      </c>
      <c r="AA41" s="141">
        <f t="shared" si="11"/>
        <v>0</v>
      </c>
      <c r="AB41" s="141">
        <f t="shared" si="12"/>
        <v>195258</v>
      </c>
      <c r="AC41" s="141">
        <f t="shared" si="13"/>
        <v>0</v>
      </c>
      <c r="AD41" s="141">
        <f t="shared" si="14"/>
        <v>0</v>
      </c>
    </row>
    <row r="42" spans="1:30" ht="12" customHeight="1">
      <c r="A42" s="142" t="s">
        <v>103</v>
      </c>
      <c r="B42" s="140" t="s">
        <v>387</v>
      </c>
      <c r="C42" s="142" t="s">
        <v>396</v>
      </c>
      <c r="D42" s="141">
        <f t="shared" si="2"/>
        <v>51407</v>
      </c>
      <c r="E42" s="141">
        <f t="shared" si="3"/>
        <v>51407</v>
      </c>
      <c r="F42" s="141">
        <v>0</v>
      </c>
      <c r="G42" s="141">
        <v>0</v>
      </c>
      <c r="H42" s="141">
        <v>34700</v>
      </c>
      <c r="I42" s="141">
        <v>4967</v>
      </c>
      <c r="J42" s="141">
        <v>112631</v>
      </c>
      <c r="K42" s="141">
        <v>11740</v>
      </c>
      <c r="L42" s="141">
        <v>0</v>
      </c>
      <c r="M42" s="141">
        <f t="shared" si="4"/>
        <v>0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f t="shared" si="6"/>
        <v>51407</v>
      </c>
      <c r="W42" s="141">
        <f t="shared" si="7"/>
        <v>51407</v>
      </c>
      <c r="X42" s="141">
        <f t="shared" si="8"/>
        <v>0</v>
      </c>
      <c r="Y42" s="141">
        <f t="shared" si="9"/>
        <v>0</v>
      </c>
      <c r="Z42" s="141">
        <f t="shared" si="10"/>
        <v>34700</v>
      </c>
      <c r="AA42" s="141">
        <f t="shared" si="11"/>
        <v>4967</v>
      </c>
      <c r="AB42" s="141">
        <f t="shared" si="12"/>
        <v>112631</v>
      </c>
      <c r="AC42" s="141">
        <f t="shared" si="13"/>
        <v>11740</v>
      </c>
      <c r="AD42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404</v>
      </c>
      <c r="B7" s="140" t="s">
        <v>405</v>
      </c>
      <c r="C7" s="139" t="s">
        <v>406</v>
      </c>
      <c r="D7" s="141">
        <f aca="true" t="shared" si="0" ref="D7:AI7">SUM(D8:D42)</f>
        <v>903414</v>
      </c>
      <c r="E7" s="141">
        <f t="shared" si="0"/>
        <v>892625</v>
      </c>
      <c r="F7" s="141">
        <f t="shared" si="0"/>
        <v>0</v>
      </c>
      <c r="G7" s="141">
        <f t="shared" si="0"/>
        <v>614651</v>
      </c>
      <c r="H7" s="141">
        <f t="shared" si="0"/>
        <v>277349</v>
      </c>
      <c r="I7" s="141">
        <f t="shared" si="0"/>
        <v>625</v>
      </c>
      <c r="J7" s="141">
        <f t="shared" si="0"/>
        <v>10789</v>
      </c>
      <c r="K7" s="141">
        <f t="shared" si="0"/>
        <v>150000</v>
      </c>
      <c r="L7" s="141">
        <f t="shared" si="0"/>
        <v>15084111</v>
      </c>
      <c r="M7" s="141">
        <f t="shared" si="0"/>
        <v>2317447</v>
      </c>
      <c r="N7" s="141">
        <f t="shared" si="0"/>
        <v>1318693</v>
      </c>
      <c r="O7" s="141">
        <f t="shared" si="0"/>
        <v>505852</v>
      </c>
      <c r="P7" s="141">
        <f t="shared" si="0"/>
        <v>400428</v>
      </c>
      <c r="Q7" s="141">
        <f t="shared" si="0"/>
        <v>92474</v>
      </c>
      <c r="R7" s="141">
        <f t="shared" si="0"/>
        <v>3840621</v>
      </c>
      <c r="S7" s="141">
        <f t="shared" si="0"/>
        <v>275477</v>
      </c>
      <c r="T7" s="141">
        <f t="shared" si="0"/>
        <v>3189908</v>
      </c>
      <c r="U7" s="141">
        <f t="shared" si="0"/>
        <v>375236</v>
      </c>
      <c r="V7" s="141">
        <f t="shared" si="0"/>
        <v>7437</v>
      </c>
      <c r="W7" s="141">
        <f t="shared" si="0"/>
        <v>8918574</v>
      </c>
      <c r="X7" s="141">
        <f t="shared" si="0"/>
        <v>4908150</v>
      </c>
      <c r="Y7" s="141">
        <f t="shared" si="0"/>
        <v>3433202</v>
      </c>
      <c r="Z7" s="141">
        <f t="shared" si="0"/>
        <v>421381</v>
      </c>
      <c r="AA7" s="141">
        <f t="shared" si="0"/>
        <v>155841</v>
      </c>
      <c r="AB7" s="141">
        <f t="shared" si="0"/>
        <v>2672558</v>
      </c>
      <c r="AC7" s="141">
        <f t="shared" si="0"/>
        <v>32</v>
      </c>
      <c r="AD7" s="141">
        <f t="shared" si="0"/>
        <v>793210</v>
      </c>
      <c r="AE7" s="141">
        <f t="shared" si="0"/>
        <v>16780735</v>
      </c>
      <c r="AF7" s="141">
        <f t="shared" si="0"/>
        <v>22947</v>
      </c>
      <c r="AG7" s="141">
        <f t="shared" si="0"/>
        <v>21498</v>
      </c>
      <c r="AH7" s="141">
        <f t="shared" si="0"/>
        <v>0</v>
      </c>
      <c r="AI7" s="141">
        <f t="shared" si="0"/>
        <v>17875</v>
      </c>
      <c r="AJ7" s="141">
        <f aca="true" t="shared" si="1" ref="AJ7:BO7">SUM(AJ8:AJ42)</f>
        <v>0</v>
      </c>
      <c r="AK7" s="141">
        <f t="shared" si="1"/>
        <v>3623</v>
      </c>
      <c r="AL7" s="141">
        <f t="shared" si="1"/>
        <v>1449</v>
      </c>
      <c r="AM7" s="141">
        <f t="shared" si="1"/>
        <v>302666</v>
      </c>
      <c r="AN7" s="141">
        <f t="shared" si="1"/>
        <v>2993640</v>
      </c>
      <c r="AO7" s="141">
        <f t="shared" si="1"/>
        <v>562800</v>
      </c>
      <c r="AP7" s="141">
        <f t="shared" si="1"/>
        <v>503649</v>
      </c>
      <c r="AQ7" s="141">
        <f t="shared" si="1"/>
        <v>0</v>
      </c>
      <c r="AR7" s="141">
        <f t="shared" si="1"/>
        <v>59151</v>
      </c>
      <c r="AS7" s="141">
        <f t="shared" si="1"/>
        <v>0</v>
      </c>
      <c r="AT7" s="141">
        <f t="shared" si="1"/>
        <v>906696</v>
      </c>
      <c r="AU7" s="141">
        <f t="shared" si="1"/>
        <v>48240</v>
      </c>
      <c r="AV7" s="141">
        <f t="shared" si="1"/>
        <v>858314</v>
      </c>
      <c r="AW7" s="141">
        <f t="shared" si="1"/>
        <v>142</v>
      </c>
      <c r="AX7" s="141">
        <f t="shared" si="1"/>
        <v>0</v>
      </c>
      <c r="AY7" s="141">
        <f t="shared" si="1"/>
        <v>1524144</v>
      </c>
      <c r="AZ7" s="141">
        <f t="shared" si="1"/>
        <v>866251</v>
      </c>
      <c r="BA7" s="141">
        <f t="shared" si="1"/>
        <v>562562</v>
      </c>
      <c r="BB7" s="141">
        <f t="shared" si="1"/>
        <v>17294</v>
      </c>
      <c r="BC7" s="141">
        <f t="shared" si="1"/>
        <v>78037</v>
      </c>
      <c r="BD7" s="141">
        <f t="shared" si="1"/>
        <v>1092406</v>
      </c>
      <c r="BE7" s="141">
        <f t="shared" si="1"/>
        <v>0</v>
      </c>
      <c r="BF7" s="141">
        <f t="shared" si="1"/>
        <v>124605</v>
      </c>
      <c r="BG7" s="141">
        <f t="shared" si="1"/>
        <v>3141192</v>
      </c>
      <c r="BH7" s="141">
        <f t="shared" si="1"/>
        <v>926361</v>
      </c>
      <c r="BI7" s="141">
        <f t="shared" si="1"/>
        <v>914123</v>
      </c>
      <c r="BJ7" s="141">
        <f t="shared" si="1"/>
        <v>0</v>
      </c>
      <c r="BK7" s="141">
        <f t="shared" si="1"/>
        <v>632526</v>
      </c>
      <c r="BL7" s="141">
        <f t="shared" si="1"/>
        <v>277349</v>
      </c>
      <c r="BM7" s="141">
        <f t="shared" si="1"/>
        <v>4248</v>
      </c>
      <c r="BN7" s="141">
        <f t="shared" si="1"/>
        <v>12238</v>
      </c>
      <c r="BO7" s="141">
        <f t="shared" si="1"/>
        <v>452666</v>
      </c>
      <c r="BP7" s="141">
        <f aca="true" t="shared" si="2" ref="BP7:CI7">SUM(BP8:BP42)</f>
        <v>18077751</v>
      </c>
      <c r="BQ7" s="141">
        <f t="shared" si="2"/>
        <v>2880247</v>
      </c>
      <c r="BR7" s="141">
        <f t="shared" si="2"/>
        <v>1822342</v>
      </c>
      <c r="BS7" s="141">
        <f t="shared" si="2"/>
        <v>505852</v>
      </c>
      <c r="BT7" s="141">
        <f t="shared" si="2"/>
        <v>459579</v>
      </c>
      <c r="BU7" s="141">
        <f t="shared" si="2"/>
        <v>92474</v>
      </c>
      <c r="BV7" s="141">
        <f t="shared" si="2"/>
        <v>4747317</v>
      </c>
      <c r="BW7" s="141">
        <f t="shared" si="2"/>
        <v>323717</v>
      </c>
      <c r="BX7" s="141">
        <f t="shared" si="2"/>
        <v>4048222</v>
      </c>
      <c r="BY7" s="141">
        <f t="shared" si="2"/>
        <v>375378</v>
      </c>
      <c r="BZ7" s="141">
        <f t="shared" si="2"/>
        <v>7437</v>
      </c>
      <c r="CA7" s="141">
        <f t="shared" si="2"/>
        <v>10442718</v>
      </c>
      <c r="CB7" s="141">
        <f t="shared" si="2"/>
        <v>5774401</v>
      </c>
      <c r="CC7" s="141">
        <f t="shared" si="2"/>
        <v>3995764</v>
      </c>
      <c r="CD7" s="141">
        <f t="shared" si="2"/>
        <v>438675</v>
      </c>
      <c r="CE7" s="141">
        <f t="shared" si="2"/>
        <v>233878</v>
      </c>
      <c r="CF7" s="141">
        <f t="shared" si="2"/>
        <v>3764964</v>
      </c>
      <c r="CG7" s="141">
        <f t="shared" si="2"/>
        <v>32</v>
      </c>
      <c r="CH7" s="141">
        <f t="shared" si="2"/>
        <v>917815</v>
      </c>
      <c r="CI7" s="141">
        <f t="shared" si="2"/>
        <v>19921927</v>
      </c>
    </row>
    <row r="8" spans="1:87" ht="12" customHeight="1">
      <c r="A8" s="142" t="s">
        <v>103</v>
      </c>
      <c r="B8" s="140" t="s">
        <v>326</v>
      </c>
      <c r="C8" s="142" t="s">
        <v>351</v>
      </c>
      <c r="D8" s="141">
        <f>+SUM(E8,J8)</f>
        <v>384654</v>
      </c>
      <c r="E8" s="141">
        <f>+SUM(F8:I8)</f>
        <v>384043</v>
      </c>
      <c r="F8" s="141">
        <v>0</v>
      </c>
      <c r="G8" s="141">
        <v>153819</v>
      </c>
      <c r="H8" s="141">
        <v>230224</v>
      </c>
      <c r="I8" s="141">
        <v>0</v>
      </c>
      <c r="J8" s="141">
        <v>611</v>
      </c>
      <c r="K8" s="141">
        <v>0</v>
      </c>
      <c r="L8" s="141">
        <f>+SUM(M8,R8,V8,W8,AC8)</f>
        <v>3510398</v>
      </c>
      <c r="M8" s="141">
        <f>+SUM(N8:Q8)</f>
        <v>647958</v>
      </c>
      <c r="N8" s="141">
        <v>264825</v>
      </c>
      <c r="O8" s="141">
        <v>228195</v>
      </c>
      <c r="P8" s="141">
        <v>89333</v>
      </c>
      <c r="Q8" s="141">
        <v>65605</v>
      </c>
      <c r="R8" s="141">
        <f>+SUM(S8:U8)</f>
        <v>525358</v>
      </c>
      <c r="S8" s="141">
        <v>12283</v>
      </c>
      <c r="T8" s="141">
        <v>436404</v>
      </c>
      <c r="U8" s="141">
        <v>76671</v>
      </c>
      <c r="V8" s="141">
        <v>6675</v>
      </c>
      <c r="W8" s="141">
        <f>+SUM(X8:AA8)</f>
        <v>2330407</v>
      </c>
      <c r="X8" s="141">
        <v>1084177</v>
      </c>
      <c r="Y8" s="141">
        <v>1147800</v>
      </c>
      <c r="Z8" s="141">
        <v>79632</v>
      </c>
      <c r="AA8" s="141">
        <v>18798</v>
      </c>
      <c r="AB8" s="141">
        <v>0</v>
      </c>
      <c r="AC8" s="141">
        <v>0</v>
      </c>
      <c r="AD8" s="141">
        <v>71707</v>
      </c>
      <c r="AE8" s="141">
        <f>+SUM(D8,L8,AD8)</f>
        <v>3966759</v>
      </c>
      <c r="AF8" s="141">
        <f>+SUM(AG8,AL8)</f>
        <v>17875</v>
      </c>
      <c r="AG8" s="141">
        <f>+SUM(AH8:AK8)</f>
        <v>17875</v>
      </c>
      <c r="AH8" s="141">
        <v>0</v>
      </c>
      <c r="AI8" s="141">
        <v>17875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355772</v>
      </c>
      <c r="AO8" s="141">
        <f>+SUM(AP8:AS8)</f>
        <v>85211</v>
      </c>
      <c r="AP8" s="141">
        <v>85211</v>
      </c>
      <c r="AQ8" s="141">
        <v>0</v>
      </c>
      <c r="AR8" s="141">
        <v>0</v>
      </c>
      <c r="AS8" s="141">
        <v>0</v>
      </c>
      <c r="AT8" s="141">
        <f>+SUM(AU8:AW8)</f>
        <v>89341</v>
      </c>
      <c r="AU8" s="141">
        <v>0</v>
      </c>
      <c r="AV8" s="141">
        <v>89199</v>
      </c>
      <c r="AW8" s="141">
        <v>142</v>
      </c>
      <c r="AX8" s="141">
        <v>0</v>
      </c>
      <c r="AY8" s="141">
        <f>+SUM(AZ8:BC8)</f>
        <v>181220</v>
      </c>
      <c r="AZ8" s="141">
        <v>34892</v>
      </c>
      <c r="BA8" s="141">
        <v>127995</v>
      </c>
      <c r="BB8" s="141">
        <v>1011</v>
      </c>
      <c r="BC8" s="141">
        <v>17322</v>
      </c>
      <c r="BD8" s="141">
        <v>0</v>
      </c>
      <c r="BE8" s="141">
        <v>0</v>
      </c>
      <c r="BF8" s="141">
        <v>2278</v>
      </c>
      <c r="BG8" s="141">
        <f>+SUM(BF8,AN8,AF8)</f>
        <v>375925</v>
      </c>
      <c r="BH8" s="141">
        <f aca="true" t="shared" si="3" ref="BH8:CI8">SUM(D8,AF8)</f>
        <v>402529</v>
      </c>
      <c r="BI8" s="141">
        <f t="shared" si="3"/>
        <v>401918</v>
      </c>
      <c r="BJ8" s="141">
        <f t="shared" si="3"/>
        <v>0</v>
      </c>
      <c r="BK8" s="141">
        <f t="shared" si="3"/>
        <v>171694</v>
      </c>
      <c r="BL8" s="141">
        <f t="shared" si="3"/>
        <v>230224</v>
      </c>
      <c r="BM8" s="141">
        <f t="shared" si="3"/>
        <v>0</v>
      </c>
      <c r="BN8" s="141">
        <f t="shared" si="3"/>
        <v>611</v>
      </c>
      <c r="BO8" s="141">
        <f t="shared" si="3"/>
        <v>0</v>
      </c>
      <c r="BP8" s="141">
        <f t="shared" si="3"/>
        <v>3866170</v>
      </c>
      <c r="BQ8" s="141">
        <f t="shared" si="3"/>
        <v>733169</v>
      </c>
      <c r="BR8" s="141">
        <f t="shared" si="3"/>
        <v>350036</v>
      </c>
      <c r="BS8" s="141">
        <f t="shared" si="3"/>
        <v>228195</v>
      </c>
      <c r="BT8" s="141">
        <f t="shared" si="3"/>
        <v>89333</v>
      </c>
      <c r="BU8" s="141">
        <f t="shared" si="3"/>
        <v>65605</v>
      </c>
      <c r="BV8" s="141">
        <f t="shared" si="3"/>
        <v>614699</v>
      </c>
      <c r="BW8" s="141">
        <f t="shared" si="3"/>
        <v>12283</v>
      </c>
      <c r="BX8" s="141">
        <f t="shared" si="3"/>
        <v>525603</v>
      </c>
      <c r="BY8" s="141">
        <f t="shared" si="3"/>
        <v>76813</v>
      </c>
      <c r="BZ8" s="141">
        <f t="shared" si="3"/>
        <v>6675</v>
      </c>
      <c r="CA8" s="141">
        <f t="shared" si="3"/>
        <v>2511627</v>
      </c>
      <c r="CB8" s="141">
        <f t="shared" si="3"/>
        <v>1119069</v>
      </c>
      <c r="CC8" s="141">
        <f t="shared" si="3"/>
        <v>1275795</v>
      </c>
      <c r="CD8" s="141">
        <f t="shared" si="3"/>
        <v>80643</v>
      </c>
      <c r="CE8" s="141">
        <f t="shared" si="3"/>
        <v>36120</v>
      </c>
      <c r="CF8" s="141">
        <f t="shared" si="3"/>
        <v>0</v>
      </c>
      <c r="CG8" s="141">
        <f t="shared" si="3"/>
        <v>0</v>
      </c>
      <c r="CH8" s="141">
        <f t="shared" si="3"/>
        <v>73985</v>
      </c>
      <c r="CI8" s="141">
        <f t="shared" si="3"/>
        <v>4342684</v>
      </c>
    </row>
    <row r="9" spans="1:87" ht="12" customHeight="1">
      <c r="A9" s="142" t="s">
        <v>103</v>
      </c>
      <c r="B9" s="140" t="s">
        <v>327</v>
      </c>
      <c r="C9" s="142" t="s">
        <v>352</v>
      </c>
      <c r="D9" s="141">
        <f aca="true" t="shared" si="4" ref="D9:D42">+SUM(E9,J9)</f>
        <v>0</v>
      </c>
      <c r="E9" s="141">
        <f aca="true" t="shared" si="5" ref="E9:E42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42">+SUM(M9,R9,V9,W9,AC9)</f>
        <v>1049936</v>
      </c>
      <c r="M9" s="141">
        <f aca="true" t="shared" si="7" ref="M9:M42">+SUM(N9:Q9)</f>
        <v>282405</v>
      </c>
      <c r="N9" s="141">
        <v>133115</v>
      </c>
      <c r="O9" s="141">
        <v>136303</v>
      </c>
      <c r="P9" s="141">
        <v>12987</v>
      </c>
      <c r="Q9" s="141">
        <v>0</v>
      </c>
      <c r="R9" s="141">
        <f aca="true" t="shared" si="8" ref="R9:R42">+SUM(S9:U9)</f>
        <v>352366</v>
      </c>
      <c r="S9" s="141">
        <v>74968</v>
      </c>
      <c r="T9" s="141">
        <v>277398</v>
      </c>
      <c r="U9" s="141">
        <v>0</v>
      </c>
      <c r="V9" s="141">
        <v>762</v>
      </c>
      <c r="W9" s="141">
        <f aca="true" t="shared" si="9" ref="W9:W42">+SUM(X9:AA9)</f>
        <v>414403</v>
      </c>
      <c r="X9" s="141">
        <v>127063</v>
      </c>
      <c r="Y9" s="141">
        <v>146587</v>
      </c>
      <c r="Z9" s="141">
        <v>73786</v>
      </c>
      <c r="AA9" s="141">
        <v>66967</v>
      </c>
      <c r="AB9" s="141">
        <v>72447</v>
      </c>
      <c r="AC9" s="141">
        <v>0</v>
      </c>
      <c r="AD9" s="141">
        <v>2757</v>
      </c>
      <c r="AE9" s="141">
        <f aca="true" t="shared" si="10" ref="AE9:AE42">+SUM(D9,L9,AD9)</f>
        <v>1052693</v>
      </c>
      <c r="AF9" s="141">
        <f aca="true" t="shared" si="11" ref="AF9:AF42">+SUM(AG9,AL9)</f>
        <v>0</v>
      </c>
      <c r="AG9" s="141">
        <f aca="true" t="shared" si="12" ref="AG9:AG4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2">+SUM(AO9,AT9,AX9,AY9,BE9)</f>
        <v>311362</v>
      </c>
      <c r="AO9" s="141">
        <f aca="true" t="shared" si="14" ref="AO9:AO42">+SUM(AP9:AS9)</f>
        <v>79757</v>
      </c>
      <c r="AP9" s="141">
        <v>79757</v>
      </c>
      <c r="AQ9" s="141">
        <v>0</v>
      </c>
      <c r="AR9" s="141">
        <v>0</v>
      </c>
      <c r="AS9" s="141">
        <v>0</v>
      </c>
      <c r="AT9" s="141">
        <f aca="true" t="shared" si="15" ref="AT9:AT42">+SUM(AU9:AW9)</f>
        <v>74552</v>
      </c>
      <c r="AU9" s="141">
        <v>0</v>
      </c>
      <c r="AV9" s="141">
        <v>74552</v>
      </c>
      <c r="AW9" s="141">
        <v>0</v>
      </c>
      <c r="AX9" s="141">
        <v>0</v>
      </c>
      <c r="AY9" s="141">
        <f aca="true" t="shared" si="16" ref="AY9:AY42">+SUM(AZ9:BC9)</f>
        <v>157053</v>
      </c>
      <c r="AZ9" s="141">
        <v>115952</v>
      </c>
      <c r="BA9" s="141">
        <v>40110</v>
      </c>
      <c r="BB9" s="141">
        <v>0</v>
      </c>
      <c r="BC9" s="141">
        <v>991</v>
      </c>
      <c r="BD9" s="141">
        <v>0</v>
      </c>
      <c r="BE9" s="141">
        <v>0</v>
      </c>
      <c r="BF9" s="141">
        <v>23656</v>
      </c>
      <c r="BG9" s="141">
        <f aca="true" t="shared" si="17" ref="BG9:BG42">+SUM(BF9,AN9,AF9)</f>
        <v>335018</v>
      </c>
      <c r="BH9" s="141">
        <f aca="true" t="shared" si="18" ref="BH9:BH42">SUM(D9,AF9)</f>
        <v>0</v>
      </c>
      <c r="BI9" s="141">
        <f aca="true" t="shared" si="19" ref="BI9:BI42">SUM(E9,AG9)</f>
        <v>0</v>
      </c>
      <c r="BJ9" s="141">
        <f aca="true" t="shared" si="20" ref="BJ9:BJ42">SUM(F9,AH9)</f>
        <v>0</v>
      </c>
      <c r="BK9" s="141">
        <f aca="true" t="shared" si="21" ref="BK9:BK42">SUM(G9,AI9)</f>
        <v>0</v>
      </c>
      <c r="BL9" s="141">
        <f aca="true" t="shared" si="22" ref="BL9:BL42">SUM(H9,AJ9)</f>
        <v>0</v>
      </c>
      <c r="BM9" s="141">
        <f aca="true" t="shared" si="23" ref="BM9:BM42">SUM(I9,AK9)</f>
        <v>0</v>
      </c>
      <c r="BN9" s="141">
        <f aca="true" t="shared" si="24" ref="BN9:BN42">SUM(J9,AL9)</f>
        <v>0</v>
      </c>
      <c r="BO9" s="141">
        <f aca="true" t="shared" si="25" ref="BO9:BO42">SUM(K9,AM9)</f>
        <v>0</v>
      </c>
      <c r="BP9" s="141">
        <f aca="true" t="shared" si="26" ref="BP9:BP42">SUM(L9,AN9)</f>
        <v>1361298</v>
      </c>
      <c r="BQ9" s="141">
        <f aca="true" t="shared" si="27" ref="BQ9:BQ42">SUM(M9,AO9)</f>
        <v>362162</v>
      </c>
      <c r="BR9" s="141">
        <f aca="true" t="shared" si="28" ref="BR9:BR42">SUM(N9,AP9)</f>
        <v>212872</v>
      </c>
      <c r="BS9" s="141">
        <f aca="true" t="shared" si="29" ref="BS9:BS42">SUM(O9,AQ9)</f>
        <v>136303</v>
      </c>
      <c r="BT9" s="141">
        <f aca="true" t="shared" si="30" ref="BT9:BT42">SUM(P9,AR9)</f>
        <v>12987</v>
      </c>
      <c r="BU9" s="141">
        <f aca="true" t="shared" si="31" ref="BU9:BU42">SUM(Q9,AS9)</f>
        <v>0</v>
      </c>
      <c r="BV9" s="141">
        <f aca="true" t="shared" si="32" ref="BV9:BV42">SUM(R9,AT9)</f>
        <v>426918</v>
      </c>
      <c r="BW9" s="141">
        <f aca="true" t="shared" si="33" ref="BW9:BW42">SUM(S9,AU9)</f>
        <v>74968</v>
      </c>
      <c r="BX9" s="141">
        <f aca="true" t="shared" si="34" ref="BX9:BX42">SUM(T9,AV9)</f>
        <v>351950</v>
      </c>
      <c r="BY9" s="141">
        <f aca="true" t="shared" si="35" ref="BY9:BY42">SUM(U9,AW9)</f>
        <v>0</v>
      </c>
      <c r="BZ9" s="141">
        <f aca="true" t="shared" si="36" ref="BZ9:BZ42">SUM(V9,AX9)</f>
        <v>762</v>
      </c>
      <c r="CA9" s="141">
        <f aca="true" t="shared" si="37" ref="CA9:CA42">SUM(W9,AY9)</f>
        <v>571456</v>
      </c>
      <c r="CB9" s="141">
        <f aca="true" t="shared" si="38" ref="CB9:CB42">SUM(X9,AZ9)</f>
        <v>243015</v>
      </c>
      <c r="CC9" s="141">
        <f aca="true" t="shared" si="39" ref="CC9:CC42">SUM(Y9,BA9)</f>
        <v>186697</v>
      </c>
      <c r="CD9" s="141">
        <f aca="true" t="shared" si="40" ref="CD9:CD42">SUM(Z9,BB9)</f>
        <v>73786</v>
      </c>
      <c r="CE9" s="141">
        <f aca="true" t="shared" si="41" ref="CE9:CE42">SUM(AA9,BC9)</f>
        <v>67958</v>
      </c>
      <c r="CF9" s="141">
        <f aca="true" t="shared" si="42" ref="CF9:CF42">SUM(AB9,BD9)</f>
        <v>72447</v>
      </c>
      <c r="CG9" s="141">
        <f aca="true" t="shared" si="43" ref="CG9:CG42">SUM(AC9,BE9)</f>
        <v>0</v>
      </c>
      <c r="CH9" s="141">
        <f aca="true" t="shared" si="44" ref="CH9:CH42">SUM(AD9,BF9)</f>
        <v>26413</v>
      </c>
      <c r="CI9" s="141">
        <f aca="true" t="shared" si="45" ref="CI9:CI42">SUM(AE9,BG9)</f>
        <v>1387711</v>
      </c>
    </row>
    <row r="10" spans="1:87" ht="12" customHeight="1">
      <c r="A10" s="142" t="s">
        <v>103</v>
      </c>
      <c r="B10" s="140" t="s">
        <v>328</v>
      </c>
      <c r="C10" s="142" t="s">
        <v>353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0</v>
      </c>
      <c r="M10" s="141">
        <f t="shared" si="7"/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712171</v>
      </c>
      <c r="AC10" s="141">
        <v>0</v>
      </c>
      <c r="AD10" s="141">
        <v>0</v>
      </c>
      <c r="AE10" s="141">
        <f t="shared" si="10"/>
        <v>0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123501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0</v>
      </c>
      <c r="BQ10" s="141">
        <f t="shared" si="27"/>
        <v>0</v>
      </c>
      <c r="BR10" s="141">
        <f t="shared" si="28"/>
        <v>0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0</v>
      </c>
      <c r="CB10" s="141">
        <f t="shared" si="38"/>
        <v>0</v>
      </c>
      <c r="CC10" s="141">
        <f t="shared" si="39"/>
        <v>0</v>
      </c>
      <c r="CD10" s="141">
        <f t="shared" si="40"/>
        <v>0</v>
      </c>
      <c r="CE10" s="141">
        <f t="shared" si="41"/>
        <v>0</v>
      </c>
      <c r="CF10" s="141">
        <f t="shared" si="42"/>
        <v>835672</v>
      </c>
      <c r="CG10" s="141">
        <f t="shared" si="43"/>
        <v>0</v>
      </c>
      <c r="CH10" s="141">
        <f t="shared" si="44"/>
        <v>0</v>
      </c>
      <c r="CI10" s="141">
        <f t="shared" si="45"/>
        <v>0</v>
      </c>
    </row>
    <row r="11" spans="1:87" ht="12" customHeight="1">
      <c r="A11" s="142" t="s">
        <v>103</v>
      </c>
      <c r="B11" s="140" t="s">
        <v>397</v>
      </c>
      <c r="C11" s="142" t="s">
        <v>354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794148</v>
      </c>
      <c r="M11" s="141">
        <f t="shared" si="7"/>
        <v>116931</v>
      </c>
      <c r="N11" s="141">
        <v>59854</v>
      </c>
      <c r="O11" s="141">
        <v>0</v>
      </c>
      <c r="P11" s="141">
        <v>57077</v>
      </c>
      <c r="Q11" s="141">
        <v>0</v>
      </c>
      <c r="R11" s="141">
        <f t="shared" si="8"/>
        <v>324821</v>
      </c>
      <c r="S11" s="141">
        <v>0</v>
      </c>
      <c r="T11" s="141">
        <v>324821</v>
      </c>
      <c r="U11" s="141">
        <v>0</v>
      </c>
      <c r="V11" s="141">
        <v>0</v>
      </c>
      <c r="W11" s="141">
        <f t="shared" si="9"/>
        <v>352396</v>
      </c>
      <c r="X11" s="141">
        <v>231238</v>
      </c>
      <c r="Y11" s="141">
        <v>114980</v>
      </c>
      <c r="Z11" s="141">
        <v>6178</v>
      </c>
      <c r="AA11" s="141">
        <v>0</v>
      </c>
      <c r="AB11" s="141">
        <v>0</v>
      </c>
      <c r="AC11" s="141">
        <v>0</v>
      </c>
      <c r="AD11" s="141">
        <v>0</v>
      </c>
      <c r="AE11" s="141">
        <f t="shared" si="10"/>
        <v>794148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178643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178643</v>
      </c>
      <c r="AZ11" s="141">
        <v>0</v>
      </c>
      <c r="BA11" s="141">
        <v>178643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178643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972791</v>
      </c>
      <c r="BQ11" s="141">
        <f t="shared" si="27"/>
        <v>116931</v>
      </c>
      <c r="BR11" s="141">
        <f t="shared" si="28"/>
        <v>59854</v>
      </c>
      <c r="BS11" s="141">
        <f t="shared" si="29"/>
        <v>0</v>
      </c>
      <c r="BT11" s="141">
        <f t="shared" si="30"/>
        <v>57077</v>
      </c>
      <c r="BU11" s="141">
        <f t="shared" si="31"/>
        <v>0</v>
      </c>
      <c r="BV11" s="141">
        <f t="shared" si="32"/>
        <v>324821</v>
      </c>
      <c r="BW11" s="141">
        <f t="shared" si="33"/>
        <v>0</v>
      </c>
      <c r="BX11" s="141">
        <f t="shared" si="34"/>
        <v>324821</v>
      </c>
      <c r="BY11" s="141">
        <f t="shared" si="35"/>
        <v>0</v>
      </c>
      <c r="BZ11" s="141">
        <f t="shared" si="36"/>
        <v>0</v>
      </c>
      <c r="CA11" s="141">
        <f t="shared" si="37"/>
        <v>531039</v>
      </c>
      <c r="CB11" s="141">
        <f t="shared" si="38"/>
        <v>231238</v>
      </c>
      <c r="CC11" s="141">
        <f t="shared" si="39"/>
        <v>293623</v>
      </c>
      <c r="CD11" s="141">
        <f t="shared" si="40"/>
        <v>6178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0</v>
      </c>
      <c r="CI11" s="141">
        <f t="shared" si="45"/>
        <v>972791</v>
      </c>
    </row>
    <row r="12" spans="1:87" ht="12" customHeight="1">
      <c r="A12" s="142" t="s">
        <v>103</v>
      </c>
      <c r="B12" s="140" t="s">
        <v>329</v>
      </c>
      <c r="C12" s="142" t="s">
        <v>355</v>
      </c>
      <c r="D12" s="141">
        <f t="shared" si="4"/>
        <v>257219</v>
      </c>
      <c r="E12" s="141">
        <f t="shared" si="5"/>
        <v>257219</v>
      </c>
      <c r="F12" s="141">
        <v>0</v>
      </c>
      <c r="G12" s="141">
        <v>257219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1066308</v>
      </c>
      <c r="M12" s="141">
        <f t="shared" si="7"/>
        <v>113784</v>
      </c>
      <c r="N12" s="141">
        <v>113784</v>
      </c>
      <c r="O12" s="141">
        <v>0</v>
      </c>
      <c r="P12" s="141">
        <v>0</v>
      </c>
      <c r="Q12" s="141">
        <v>0</v>
      </c>
      <c r="R12" s="141">
        <f t="shared" si="8"/>
        <v>166426</v>
      </c>
      <c r="S12" s="141">
        <v>0</v>
      </c>
      <c r="T12" s="141">
        <v>141741</v>
      </c>
      <c r="U12" s="141">
        <v>24685</v>
      </c>
      <c r="V12" s="141">
        <v>0</v>
      </c>
      <c r="W12" s="141">
        <f t="shared" si="9"/>
        <v>786066</v>
      </c>
      <c r="X12" s="141">
        <v>382913</v>
      </c>
      <c r="Y12" s="141">
        <v>359597</v>
      </c>
      <c r="Z12" s="141">
        <v>43065</v>
      </c>
      <c r="AA12" s="141">
        <v>491</v>
      </c>
      <c r="AB12" s="141">
        <v>0</v>
      </c>
      <c r="AC12" s="141">
        <v>32</v>
      </c>
      <c r="AD12" s="141">
        <v>98598</v>
      </c>
      <c r="AE12" s="141">
        <f t="shared" si="10"/>
        <v>1422125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68106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257219</v>
      </c>
      <c r="BI12" s="141">
        <f t="shared" si="19"/>
        <v>257219</v>
      </c>
      <c r="BJ12" s="141">
        <f t="shared" si="20"/>
        <v>0</v>
      </c>
      <c r="BK12" s="141">
        <f t="shared" si="21"/>
        <v>257219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1066308</v>
      </c>
      <c r="BQ12" s="141">
        <f t="shared" si="27"/>
        <v>113784</v>
      </c>
      <c r="BR12" s="141">
        <f t="shared" si="28"/>
        <v>113784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166426</v>
      </c>
      <c r="BW12" s="141">
        <f t="shared" si="33"/>
        <v>0</v>
      </c>
      <c r="BX12" s="141">
        <f t="shared" si="34"/>
        <v>141741</v>
      </c>
      <c r="BY12" s="141">
        <f t="shared" si="35"/>
        <v>24685</v>
      </c>
      <c r="BZ12" s="141">
        <f t="shared" si="36"/>
        <v>0</v>
      </c>
      <c r="CA12" s="141">
        <f t="shared" si="37"/>
        <v>786066</v>
      </c>
      <c r="CB12" s="141">
        <f t="shared" si="38"/>
        <v>382913</v>
      </c>
      <c r="CC12" s="141">
        <f t="shared" si="39"/>
        <v>359597</v>
      </c>
      <c r="CD12" s="141">
        <f t="shared" si="40"/>
        <v>43065</v>
      </c>
      <c r="CE12" s="141">
        <f t="shared" si="41"/>
        <v>491</v>
      </c>
      <c r="CF12" s="141">
        <f t="shared" si="42"/>
        <v>68106</v>
      </c>
      <c r="CG12" s="141">
        <f t="shared" si="43"/>
        <v>32</v>
      </c>
      <c r="CH12" s="141">
        <f t="shared" si="44"/>
        <v>98598</v>
      </c>
      <c r="CI12" s="141">
        <f t="shared" si="45"/>
        <v>1422125</v>
      </c>
    </row>
    <row r="13" spans="1:87" ht="12" customHeight="1">
      <c r="A13" s="142" t="s">
        <v>103</v>
      </c>
      <c r="B13" s="140" t="s">
        <v>330</v>
      </c>
      <c r="C13" s="142" t="s">
        <v>356</v>
      </c>
      <c r="D13" s="141">
        <f t="shared" si="4"/>
        <v>14364</v>
      </c>
      <c r="E13" s="141">
        <f t="shared" si="5"/>
        <v>14364</v>
      </c>
      <c r="F13" s="141">
        <v>0</v>
      </c>
      <c r="G13" s="141">
        <v>14364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929476</v>
      </c>
      <c r="M13" s="141">
        <f t="shared" si="7"/>
        <v>67610</v>
      </c>
      <c r="N13" s="141">
        <v>67610</v>
      </c>
      <c r="O13" s="141">
        <v>0</v>
      </c>
      <c r="P13" s="141">
        <v>0</v>
      </c>
      <c r="Q13" s="141">
        <v>0</v>
      </c>
      <c r="R13" s="141">
        <f t="shared" si="8"/>
        <v>272633</v>
      </c>
      <c r="S13" s="141">
        <v>30570</v>
      </c>
      <c r="T13" s="141">
        <v>204647</v>
      </c>
      <c r="U13" s="141">
        <v>37416</v>
      </c>
      <c r="V13" s="141">
        <v>0</v>
      </c>
      <c r="W13" s="141">
        <f t="shared" si="9"/>
        <v>589233</v>
      </c>
      <c r="X13" s="141">
        <v>283961</v>
      </c>
      <c r="Y13" s="141">
        <v>271796</v>
      </c>
      <c r="Z13" s="141">
        <v>30069</v>
      </c>
      <c r="AA13" s="141">
        <v>3407</v>
      </c>
      <c r="AB13" s="141">
        <v>0</v>
      </c>
      <c r="AC13" s="141">
        <v>0</v>
      </c>
      <c r="AD13" s="141">
        <v>38754</v>
      </c>
      <c r="AE13" s="141">
        <f t="shared" si="10"/>
        <v>982594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63576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63576</v>
      </c>
      <c r="AZ13" s="141">
        <v>63576</v>
      </c>
      <c r="BA13" s="141">
        <v>0</v>
      </c>
      <c r="BB13" s="141">
        <v>0</v>
      </c>
      <c r="BC13" s="141">
        <v>0</v>
      </c>
      <c r="BD13" s="141">
        <v>52056</v>
      </c>
      <c r="BE13" s="141">
        <v>0</v>
      </c>
      <c r="BF13" s="141">
        <v>0</v>
      </c>
      <c r="BG13" s="141">
        <f t="shared" si="17"/>
        <v>63576</v>
      </c>
      <c r="BH13" s="141">
        <f t="shared" si="18"/>
        <v>14364</v>
      </c>
      <c r="BI13" s="141">
        <f t="shared" si="19"/>
        <v>14364</v>
      </c>
      <c r="BJ13" s="141">
        <f t="shared" si="20"/>
        <v>0</v>
      </c>
      <c r="BK13" s="141">
        <f t="shared" si="21"/>
        <v>14364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993052</v>
      </c>
      <c r="BQ13" s="141">
        <f t="shared" si="27"/>
        <v>67610</v>
      </c>
      <c r="BR13" s="141">
        <f t="shared" si="28"/>
        <v>67610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272633</v>
      </c>
      <c r="BW13" s="141">
        <f t="shared" si="33"/>
        <v>30570</v>
      </c>
      <c r="BX13" s="141">
        <f t="shared" si="34"/>
        <v>204647</v>
      </c>
      <c r="BY13" s="141">
        <f t="shared" si="35"/>
        <v>37416</v>
      </c>
      <c r="BZ13" s="141">
        <f t="shared" si="36"/>
        <v>0</v>
      </c>
      <c r="CA13" s="141">
        <f t="shared" si="37"/>
        <v>652809</v>
      </c>
      <c r="CB13" s="141">
        <f t="shared" si="38"/>
        <v>347537</v>
      </c>
      <c r="CC13" s="141">
        <f t="shared" si="39"/>
        <v>271796</v>
      </c>
      <c r="CD13" s="141">
        <f t="shared" si="40"/>
        <v>30069</v>
      </c>
      <c r="CE13" s="141">
        <f t="shared" si="41"/>
        <v>3407</v>
      </c>
      <c r="CF13" s="141">
        <f t="shared" si="42"/>
        <v>52056</v>
      </c>
      <c r="CG13" s="141">
        <f t="shared" si="43"/>
        <v>0</v>
      </c>
      <c r="CH13" s="141">
        <f t="shared" si="44"/>
        <v>38754</v>
      </c>
      <c r="CI13" s="141">
        <f t="shared" si="45"/>
        <v>1046170</v>
      </c>
    </row>
    <row r="14" spans="1:87" ht="12" customHeight="1">
      <c r="A14" s="142" t="s">
        <v>103</v>
      </c>
      <c r="B14" s="140" t="s">
        <v>331</v>
      </c>
      <c r="C14" s="142" t="s">
        <v>357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810815</v>
      </c>
      <c r="M14" s="141">
        <f t="shared" si="7"/>
        <v>45669</v>
      </c>
      <c r="N14" s="141">
        <v>45669</v>
      </c>
      <c r="O14" s="141">
        <v>0</v>
      </c>
      <c r="P14" s="141">
        <v>0</v>
      </c>
      <c r="Q14" s="141">
        <v>0</v>
      </c>
      <c r="R14" s="141">
        <f t="shared" si="8"/>
        <v>207480</v>
      </c>
      <c r="S14" s="141">
        <v>7697</v>
      </c>
      <c r="T14" s="141">
        <v>199033</v>
      </c>
      <c r="U14" s="141">
        <v>750</v>
      </c>
      <c r="V14" s="141">
        <v>0</v>
      </c>
      <c r="W14" s="141">
        <f t="shared" si="9"/>
        <v>557666</v>
      </c>
      <c r="X14" s="141">
        <v>280384</v>
      </c>
      <c r="Y14" s="141">
        <v>217648</v>
      </c>
      <c r="Z14" s="141">
        <v>12468</v>
      </c>
      <c r="AA14" s="141">
        <v>47166</v>
      </c>
      <c r="AB14" s="141">
        <v>0</v>
      </c>
      <c r="AC14" s="141">
        <v>0</v>
      </c>
      <c r="AD14" s="141">
        <v>4140</v>
      </c>
      <c r="AE14" s="141">
        <f t="shared" si="10"/>
        <v>814955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41864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810815</v>
      </c>
      <c r="BQ14" s="141">
        <f t="shared" si="27"/>
        <v>45669</v>
      </c>
      <c r="BR14" s="141">
        <f t="shared" si="28"/>
        <v>45669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207480</v>
      </c>
      <c r="BW14" s="141">
        <f t="shared" si="33"/>
        <v>7697</v>
      </c>
      <c r="BX14" s="141">
        <f t="shared" si="34"/>
        <v>199033</v>
      </c>
      <c r="BY14" s="141">
        <f t="shared" si="35"/>
        <v>750</v>
      </c>
      <c r="BZ14" s="141">
        <f t="shared" si="36"/>
        <v>0</v>
      </c>
      <c r="CA14" s="141">
        <f t="shared" si="37"/>
        <v>557666</v>
      </c>
      <c r="CB14" s="141">
        <f t="shared" si="38"/>
        <v>280384</v>
      </c>
      <c r="CC14" s="141">
        <f t="shared" si="39"/>
        <v>217648</v>
      </c>
      <c r="CD14" s="141">
        <f t="shared" si="40"/>
        <v>12468</v>
      </c>
      <c r="CE14" s="141">
        <f t="shared" si="41"/>
        <v>47166</v>
      </c>
      <c r="CF14" s="141">
        <f t="shared" si="42"/>
        <v>41864</v>
      </c>
      <c r="CG14" s="141">
        <f t="shared" si="43"/>
        <v>0</v>
      </c>
      <c r="CH14" s="141">
        <f t="shared" si="44"/>
        <v>4140</v>
      </c>
      <c r="CI14" s="141">
        <f t="shared" si="45"/>
        <v>814955</v>
      </c>
    </row>
    <row r="15" spans="1:87" ht="12" customHeight="1">
      <c r="A15" s="142" t="s">
        <v>103</v>
      </c>
      <c r="B15" s="140" t="s">
        <v>332</v>
      </c>
      <c r="C15" s="142" t="s">
        <v>358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899911</v>
      </c>
      <c r="M15" s="141">
        <f t="shared" si="7"/>
        <v>58091</v>
      </c>
      <c r="N15" s="141">
        <v>30652</v>
      </c>
      <c r="O15" s="141">
        <v>9967</v>
      </c>
      <c r="P15" s="141">
        <v>12231</v>
      </c>
      <c r="Q15" s="141">
        <v>5241</v>
      </c>
      <c r="R15" s="141">
        <f t="shared" si="8"/>
        <v>26366</v>
      </c>
      <c r="S15" s="141">
        <v>6881</v>
      </c>
      <c r="T15" s="141">
        <v>0</v>
      </c>
      <c r="U15" s="141">
        <v>19485</v>
      </c>
      <c r="V15" s="141">
        <v>0</v>
      </c>
      <c r="W15" s="141">
        <f t="shared" si="9"/>
        <v>815454</v>
      </c>
      <c r="X15" s="141">
        <v>604673</v>
      </c>
      <c r="Y15" s="141">
        <v>203882</v>
      </c>
      <c r="Z15" s="141">
        <v>6899</v>
      </c>
      <c r="AA15" s="141">
        <v>0</v>
      </c>
      <c r="AB15" s="141">
        <v>265698</v>
      </c>
      <c r="AC15" s="141">
        <v>0</v>
      </c>
      <c r="AD15" s="141">
        <v>0</v>
      </c>
      <c r="AE15" s="141">
        <f t="shared" si="10"/>
        <v>899911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3798</v>
      </c>
      <c r="AO15" s="141">
        <f t="shared" si="14"/>
        <v>3798</v>
      </c>
      <c r="AP15" s="141">
        <v>3798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163956</v>
      </c>
      <c r="BE15" s="141">
        <v>0</v>
      </c>
      <c r="BF15" s="141">
        <v>0</v>
      </c>
      <c r="BG15" s="141">
        <f t="shared" si="17"/>
        <v>3798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903709</v>
      </c>
      <c r="BQ15" s="141">
        <f t="shared" si="27"/>
        <v>61889</v>
      </c>
      <c r="BR15" s="141">
        <f t="shared" si="28"/>
        <v>34450</v>
      </c>
      <c r="BS15" s="141">
        <f t="shared" si="29"/>
        <v>9967</v>
      </c>
      <c r="BT15" s="141">
        <f t="shared" si="30"/>
        <v>12231</v>
      </c>
      <c r="BU15" s="141">
        <f t="shared" si="31"/>
        <v>5241</v>
      </c>
      <c r="BV15" s="141">
        <f t="shared" si="32"/>
        <v>26366</v>
      </c>
      <c r="BW15" s="141">
        <f t="shared" si="33"/>
        <v>6881</v>
      </c>
      <c r="BX15" s="141">
        <f t="shared" si="34"/>
        <v>0</v>
      </c>
      <c r="BY15" s="141">
        <f t="shared" si="35"/>
        <v>19485</v>
      </c>
      <c r="BZ15" s="141">
        <f t="shared" si="36"/>
        <v>0</v>
      </c>
      <c r="CA15" s="141">
        <f t="shared" si="37"/>
        <v>815454</v>
      </c>
      <c r="CB15" s="141">
        <f t="shared" si="38"/>
        <v>604673</v>
      </c>
      <c r="CC15" s="141">
        <f t="shared" si="39"/>
        <v>203882</v>
      </c>
      <c r="CD15" s="141">
        <f t="shared" si="40"/>
        <v>6899</v>
      </c>
      <c r="CE15" s="141">
        <f t="shared" si="41"/>
        <v>0</v>
      </c>
      <c r="CF15" s="141">
        <f t="shared" si="42"/>
        <v>429654</v>
      </c>
      <c r="CG15" s="141">
        <f t="shared" si="43"/>
        <v>0</v>
      </c>
      <c r="CH15" s="141">
        <f t="shared" si="44"/>
        <v>0</v>
      </c>
      <c r="CI15" s="141">
        <f t="shared" si="45"/>
        <v>903709</v>
      </c>
    </row>
    <row r="16" spans="1:87" ht="12" customHeight="1">
      <c r="A16" s="142" t="s">
        <v>103</v>
      </c>
      <c r="B16" s="140" t="s">
        <v>333</v>
      </c>
      <c r="C16" s="142" t="s">
        <v>359</v>
      </c>
      <c r="D16" s="141">
        <f t="shared" si="4"/>
        <v>89249</v>
      </c>
      <c r="E16" s="141">
        <f t="shared" si="5"/>
        <v>89249</v>
      </c>
      <c r="F16" s="141">
        <v>0</v>
      </c>
      <c r="G16" s="141">
        <v>89249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738574</v>
      </c>
      <c r="M16" s="141">
        <f t="shared" si="7"/>
        <v>114077</v>
      </c>
      <c r="N16" s="141">
        <v>114077</v>
      </c>
      <c r="O16" s="141">
        <v>0</v>
      </c>
      <c r="P16" s="141">
        <v>0</v>
      </c>
      <c r="Q16" s="141">
        <v>0</v>
      </c>
      <c r="R16" s="141">
        <f t="shared" si="8"/>
        <v>42788</v>
      </c>
      <c r="S16" s="141">
        <v>0</v>
      </c>
      <c r="T16" s="141">
        <v>37380</v>
      </c>
      <c r="U16" s="141">
        <v>5408</v>
      </c>
      <c r="V16" s="141">
        <v>0</v>
      </c>
      <c r="W16" s="141">
        <f t="shared" si="9"/>
        <v>581709</v>
      </c>
      <c r="X16" s="141">
        <v>301676</v>
      </c>
      <c r="Y16" s="141">
        <v>226083</v>
      </c>
      <c r="Z16" s="141">
        <v>52720</v>
      </c>
      <c r="AA16" s="141">
        <v>1230</v>
      </c>
      <c r="AB16" s="141">
        <v>0</v>
      </c>
      <c r="AC16" s="141">
        <v>0</v>
      </c>
      <c r="AD16" s="141">
        <v>42304</v>
      </c>
      <c r="AE16" s="141">
        <f t="shared" si="10"/>
        <v>870127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48240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48240</v>
      </c>
      <c r="AU16" s="141">
        <v>48240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33232</v>
      </c>
      <c r="BE16" s="141">
        <v>0</v>
      </c>
      <c r="BF16" s="141">
        <v>0</v>
      </c>
      <c r="BG16" s="141">
        <f t="shared" si="17"/>
        <v>48240</v>
      </c>
      <c r="BH16" s="141">
        <f t="shared" si="18"/>
        <v>89249</v>
      </c>
      <c r="BI16" s="141">
        <f t="shared" si="19"/>
        <v>89249</v>
      </c>
      <c r="BJ16" s="141">
        <f t="shared" si="20"/>
        <v>0</v>
      </c>
      <c r="BK16" s="141">
        <f t="shared" si="21"/>
        <v>89249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786814</v>
      </c>
      <c r="BQ16" s="141">
        <f t="shared" si="27"/>
        <v>114077</v>
      </c>
      <c r="BR16" s="141">
        <f t="shared" si="28"/>
        <v>114077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91028</v>
      </c>
      <c r="BW16" s="141">
        <f t="shared" si="33"/>
        <v>48240</v>
      </c>
      <c r="BX16" s="141">
        <f t="shared" si="34"/>
        <v>37380</v>
      </c>
      <c r="BY16" s="141">
        <f t="shared" si="35"/>
        <v>5408</v>
      </c>
      <c r="BZ16" s="141">
        <f t="shared" si="36"/>
        <v>0</v>
      </c>
      <c r="CA16" s="141">
        <f t="shared" si="37"/>
        <v>581709</v>
      </c>
      <c r="CB16" s="141">
        <f t="shared" si="38"/>
        <v>301676</v>
      </c>
      <c r="CC16" s="141">
        <f t="shared" si="39"/>
        <v>226083</v>
      </c>
      <c r="CD16" s="141">
        <f t="shared" si="40"/>
        <v>52720</v>
      </c>
      <c r="CE16" s="141">
        <f t="shared" si="41"/>
        <v>1230</v>
      </c>
      <c r="CF16" s="141">
        <f t="shared" si="42"/>
        <v>33232</v>
      </c>
      <c r="CG16" s="141">
        <f t="shared" si="43"/>
        <v>0</v>
      </c>
      <c r="CH16" s="141">
        <f t="shared" si="44"/>
        <v>42304</v>
      </c>
      <c r="CI16" s="141">
        <f t="shared" si="45"/>
        <v>918367</v>
      </c>
    </row>
    <row r="17" spans="1:87" ht="12" customHeight="1">
      <c r="A17" s="142" t="s">
        <v>103</v>
      </c>
      <c r="B17" s="140" t="s">
        <v>334</v>
      </c>
      <c r="C17" s="142" t="s">
        <v>360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357305</v>
      </c>
      <c r="M17" s="141">
        <f t="shared" si="7"/>
        <v>43790</v>
      </c>
      <c r="N17" s="141">
        <v>10632</v>
      </c>
      <c r="O17" s="141">
        <v>28838</v>
      </c>
      <c r="P17" s="141">
        <v>4320</v>
      </c>
      <c r="Q17" s="141">
        <v>0</v>
      </c>
      <c r="R17" s="141">
        <f t="shared" si="8"/>
        <v>19691</v>
      </c>
      <c r="S17" s="141">
        <v>5237</v>
      </c>
      <c r="T17" s="141">
        <v>14155</v>
      </c>
      <c r="U17" s="141">
        <v>299</v>
      </c>
      <c r="V17" s="141">
        <v>0</v>
      </c>
      <c r="W17" s="141">
        <f t="shared" si="9"/>
        <v>293824</v>
      </c>
      <c r="X17" s="141">
        <v>259648</v>
      </c>
      <c r="Y17" s="141">
        <v>34176</v>
      </c>
      <c r="Z17" s="141">
        <v>0</v>
      </c>
      <c r="AA17" s="141">
        <v>0</v>
      </c>
      <c r="AB17" s="141">
        <v>128455</v>
      </c>
      <c r="AC17" s="141">
        <v>0</v>
      </c>
      <c r="AD17" s="141">
        <v>0</v>
      </c>
      <c r="AE17" s="141">
        <f t="shared" si="10"/>
        <v>357305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79266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357305</v>
      </c>
      <c r="BQ17" s="141">
        <f t="shared" si="27"/>
        <v>43790</v>
      </c>
      <c r="BR17" s="141">
        <f t="shared" si="28"/>
        <v>10632</v>
      </c>
      <c r="BS17" s="141">
        <f t="shared" si="29"/>
        <v>28838</v>
      </c>
      <c r="BT17" s="141">
        <f t="shared" si="30"/>
        <v>4320</v>
      </c>
      <c r="BU17" s="141">
        <f t="shared" si="31"/>
        <v>0</v>
      </c>
      <c r="BV17" s="141">
        <f t="shared" si="32"/>
        <v>19691</v>
      </c>
      <c r="BW17" s="141">
        <f t="shared" si="33"/>
        <v>5237</v>
      </c>
      <c r="BX17" s="141">
        <f t="shared" si="34"/>
        <v>14155</v>
      </c>
      <c r="BY17" s="141">
        <f t="shared" si="35"/>
        <v>299</v>
      </c>
      <c r="BZ17" s="141">
        <f t="shared" si="36"/>
        <v>0</v>
      </c>
      <c r="CA17" s="141">
        <f t="shared" si="37"/>
        <v>293824</v>
      </c>
      <c r="CB17" s="141">
        <f t="shared" si="38"/>
        <v>259648</v>
      </c>
      <c r="CC17" s="141">
        <f t="shared" si="39"/>
        <v>34176</v>
      </c>
      <c r="CD17" s="141">
        <f t="shared" si="40"/>
        <v>0</v>
      </c>
      <c r="CE17" s="141">
        <f t="shared" si="41"/>
        <v>0</v>
      </c>
      <c r="CF17" s="141">
        <f t="shared" si="42"/>
        <v>207721</v>
      </c>
      <c r="CG17" s="141">
        <f t="shared" si="43"/>
        <v>0</v>
      </c>
      <c r="CH17" s="141">
        <f t="shared" si="44"/>
        <v>0</v>
      </c>
      <c r="CI17" s="141">
        <f t="shared" si="45"/>
        <v>357305</v>
      </c>
    </row>
    <row r="18" spans="1:87" ht="12" customHeight="1">
      <c r="A18" s="142" t="s">
        <v>103</v>
      </c>
      <c r="B18" s="140" t="s">
        <v>335</v>
      </c>
      <c r="C18" s="142" t="s">
        <v>361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930098</v>
      </c>
      <c r="M18" s="141">
        <f t="shared" si="7"/>
        <v>186138</v>
      </c>
      <c r="N18" s="141">
        <v>9882</v>
      </c>
      <c r="O18" s="141">
        <v>0</v>
      </c>
      <c r="P18" s="141">
        <v>162861</v>
      </c>
      <c r="Q18" s="141">
        <v>13395</v>
      </c>
      <c r="R18" s="141">
        <f t="shared" si="8"/>
        <v>494749</v>
      </c>
      <c r="S18" s="141">
        <v>26324</v>
      </c>
      <c r="T18" s="141">
        <v>443051</v>
      </c>
      <c r="U18" s="141">
        <v>25374</v>
      </c>
      <c r="V18" s="141">
        <v>0</v>
      </c>
      <c r="W18" s="141">
        <f t="shared" si="9"/>
        <v>249211</v>
      </c>
      <c r="X18" s="141">
        <v>249211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f t="shared" si="10"/>
        <v>930098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160167</v>
      </c>
      <c r="AO18" s="141">
        <f t="shared" si="14"/>
        <v>28051</v>
      </c>
      <c r="AP18" s="141">
        <v>0</v>
      </c>
      <c r="AQ18" s="141">
        <v>0</v>
      </c>
      <c r="AR18" s="141">
        <v>28051</v>
      </c>
      <c r="AS18" s="141">
        <v>0</v>
      </c>
      <c r="AT18" s="141">
        <f t="shared" si="15"/>
        <v>51575</v>
      </c>
      <c r="AU18" s="141">
        <v>0</v>
      </c>
      <c r="AV18" s="141">
        <v>51575</v>
      </c>
      <c r="AW18" s="141">
        <v>0</v>
      </c>
      <c r="AX18" s="141">
        <v>0</v>
      </c>
      <c r="AY18" s="141">
        <f t="shared" si="16"/>
        <v>80541</v>
      </c>
      <c r="AZ18" s="141">
        <v>0</v>
      </c>
      <c r="BA18" s="141">
        <v>80541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f t="shared" si="17"/>
        <v>160167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1090265</v>
      </c>
      <c r="BQ18" s="141">
        <f t="shared" si="27"/>
        <v>214189</v>
      </c>
      <c r="BR18" s="141">
        <f t="shared" si="28"/>
        <v>9882</v>
      </c>
      <c r="BS18" s="141">
        <f t="shared" si="29"/>
        <v>0</v>
      </c>
      <c r="BT18" s="141">
        <f t="shared" si="30"/>
        <v>190912</v>
      </c>
      <c r="BU18" s="141">
        <f t="shared" si="31"/>
        <v>13395</v>
      </c>
      <c r="BV18" s="141">
        <f t="shared" si="32"/>
        <v>546324</v>
      </c>
      <c r="BW18" s="141">
        <f t="shared" si="33"/>
        <v>26324</v>
      </c>
      <c r="BX18" s="141">
        <f t="shared" si="34"/>
        <v>494626</v>
      </c>
      <c r="BY18" s="141">
        <f t="shared" si="35"/>
        <v>25374</v>
      </c>
      <c r="BZ18" s="141">
        <f t="shared" si="36"/>
        <v>0</v>
      </c>
      <c r="CA18" s="141">
        <f t="shared" si="37"/>
        <v>329752</v>
      </c>
      <c r="CB18" s="141">
        <f t="shared" si="38"/>
        <v>249211</v>
      </c>
      <c r="CC18" s="141">
        <f t="shared" si="39"/>
        <v>80541</v>
      </c>
      <c r="CD18" s="141">
        <f t="shared" si="40"/>
        <v>0</v>
      </c>
      <c r="CE18" s="141">
        <f t="shared" si="41"/>
        <v>0</v>
      </c>
      <c r="CF18" s="141">
        <f t="shared" si="42"/>
        <v>0</v>
      </c>
      <c r="CG18" s="141">
        <f t="shared" si="43"/>
        <v>0</v>
      </c>
      <c r="CH18" s="141">
        <f t="shared" si="44"/>
        <v>0</v>
      </c>
      <c r="CI18" s="141">
        <f t="shared" si="45"/>
        <v>1090265</v>
      </c>
    </row>
    <row r="19" spans="1:87" ht="12" customHeight="1">
      <c r="A19" s="142" t="s">
        <v>103</v>
      </c>
      <c r="B19" s="140" t="s">
        <v>336</v>
      </c>
      <c r="C19" s="142" t="s">
        <v>362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105300</v>
      </c>
      <c r="L19" s="141">
        <f t="shared" si="6"/>
        <v>368908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368908</v>
      </c>
      <c r="X19" s="141">
        <v>368908</v>
      </c>
      <c r="Y19" s="141">
        <v>0</v>
      </c>
      <c r="Z19" s="141">
        <v>0</v>
      </c>
      <c r="AA19" s="141">
        <v>0</v>
      </c>
      <c r="AB19" s="141">
        <v>383886</v>
      </c>
      <c r="AC19" s="141">
        <v>0</v>
      </c>
      <c r="AD19" s="141">
        <v>0</v>
      </c>
      <c r="AE19" s="141">
        <f t="shared" si="10"/>
        <v>368908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286860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184961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392160</v>
      </c>
      <c r="BP19" s="141">
        <f t="shared" si="26"/>
        <v>368908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368908</v>
      </c>
      <c r="CB19" s="141">
        <f t="shared" si="38"/>
        <v>368908</v>
      </c>
      <c r="CC19" s="141">
        <f t="shared" si="39"/>
        <v>0</v>
      </c>
      <c r="CD19" s="141">
        <f t="shared" si="40"/>
        <v>0</v>
      </c>
      <c r="CE19" s="141">
        <f t="shared" si="41"/>
        <v>0</v>
      </c>
      <c r="CF19" s="141">
        <f t="shared" si="42"/>
        <v>568847</v>
      </c>
      <c r="CG19" s="141">
        <f t="shared" si="43"/>
        <v>0</v>
      </c>
      <c r="CH19" s="141">
        <f t="shared" si="44"/>
        <v>0</v>
      </c>
      <c r="CI19" s="141">
        <f t="shared" si="45"/>
        <v>368908</v>
      </c>
    </row>
    <row r="20" spans="1:87" ht="12" customHeight="1">
      <c r="A20" s="142" t="s">
        <v>103</v>
      </c>
      <c r="B20" s="140" t="s">
        <v>337</v>
      </c>
      <c r="C20" s="142" t="s">
        <v>363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0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326214</v>
      </c>
      <c r="AC20" s="141">
        <v>0</v>
      </c>
      <c r="AD20" s="141">
        <v>0</v>
      </c>
      <c r="AE20" s="141">
        <f t="shared" si="10"/>
        <v>0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65667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0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0</v>
      </c>
      <c r="CB20" s="141">
        <f t="shared" si="38"/>
        <v>0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391881</v>
      </c>
      <c r="CG20" s="141">
        <f t="shared" si="43"/>
        <v>0</v>
      </c>
      <c r="CH20" s="141">
        <f t="shared" si="44"/>
        <v>0</v>
      </c>
      <c r="CI20" s="141">
        <f t="shared" si="45"/>
        <v>0</v>
      </c>
    </row>
    <row r="21" spans="1:87" ht="12" customHeight="1">
      <c r="A21" s="142" t="s">
        <v>103</v>
      </c>
      <c r="B21" s="140" t="s">
        <v>338</v>
      </c>
      <c r="C21" s="142" t="s">
        <v>364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11400</v>
      </c>
      <c r="L21" s="141">
        <f t="shared" si="6"/>
        <v>33821</v>
      </c>
      <c r="M21" s="141">
        <f t="shared" si="7"/>
        <v>8741</v>
      </c>
      <c r="N21" s="141">
        <v>8741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25080</v>
      </c>
      <c r="X21" s="141">
        <v>25080</v>
      </c>
      <c r="Y21" s="141">
        <v>0</v>
      </c>
      <c r="Z21" s="141">
        <v>0</v>
      </c>
      <c r="AA21" s="141">
        <v>0</v>
      </c>
      <c r="AB21" s="141">
        <v>34808</v>
      </c>
      <c r="AC21" s="141">
        <v>0</v>
      </c>
      <c r="AD21" s="141">
        <v>0</v>
      </c>
      <c r="AE21" s="141">
        <f t="shared" si="10"/>
        <v>33821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9587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11400</v>
      </c>
      <c r="BP21" s="141">
        <f t="shared" si="26"/>
        <v>33821</v>
      </c>
      <c r="BQ21" s="141">
        <f t="shared" si="27"/>
        <v>8741</v>
      </c>
      <c r="BR21" s="141">
        <f t="shared" si="28"/>
        <v>8741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25080</v>
      </c>
      <c r="CB21" s="141">
        <f t="shared" si="38"/>
        <v>25080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44395</v>
      </c>
      <c r="CG21" s="141">
        <f t="shared" si="43"/>
        <v>0</v>
      </c>
      <c r="CH21" s="141">
        <f t="shared" si="44"/>
        <v>0</v>
      </c>
      <c r="CI21" s="141">
        <f t="shared" si="45"/>
        <v>33821</v>
      </c>
    </row>
    <row r="22" spans="1:87" ht="12" customHeight="1">
      <c r="A22" s="142" t="s">
        <v>103</v>
      </c>
      <c r="B22" s="140" t="s">
        <v>339</v>
      </c>
      <c r="C22" s="142" t="s">
        <v>365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21300</v>
      </c>
      <c r="L22" s="141">
        <f t="shared" si="6"/>
        <v>81097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2177</v>
      </c>
      <c r="S22" s="141">
        <v>0</v>
      </c>
      <c r="T22" s="141">
        <v>0</v>
      </c>
      <c r="U22" s="141">
        <v>2177</v>
      </c>
      <c r="V22" s="141">
        <v>0</v>
      </c>
      <c r="W22" s="141">
        <f t="shared" si="9"/>
        <v>78920</v>
      </c>
      <c r="X22" s="141">
        <v>78920</v>
      </c>
      <c r="Y22" s="141">
        <v>0</v>
      </c>
      <c r="Z22" s="141">
        <v>0</v>
      </c>
      <c r="AA22" s="141">
        <v>0</v>
      </c>
      <c r="AB22" s="141">
        <v>59638</v>
      </c>
      <c r="AC22" s="141">
        <v>0</v>
      </c>
      <c r="AD22" s="141">
        <v>4136</v>
      </c>
      <c r="AE22" s="141">
        <f t="shared" si="10"/>
        <v>85233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33518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21300</v>
      </c>
      <c r="BP22" s="141">
        <f t="shared" si="26"/>
        <v>81097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2177</v>
      </c>
      <c r="BW22" s="141">
        <f t="shared" si="33"/>
        <v>0</v>
      </c>
      <c r="BX22" s="141">
        <f t="shared" si="34"/>
        <v>0</v>
      </c>
      <c r="BY22" s="141">
        <f t="shared" si="35"/>
        <v>2177</v>
      </c>
      <c r="BZ22" s="141">
        <f t="shared" si="36"/>
        <v>0</v>
      </c>
      <c r="CA22" s="141">
        <f t="shared" si="37"/>
        <v>78920</v>
      </c>
      <c r="CB22" s="141">
        <f t="shared" si="38"/>
        <v>78920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93156</v>
      </c>
      <c r="CG22" s="141">
        <f t="shared" si="43"/>
        <v>0</v>
      </c>
      <c r="CH22" s="141">
        <f t="shared" si="44"/>
        <v>4136</v>
      </c>
      <c r="CI22" s="141">
        <f t="shared" si="45"/>
        <v>85233</v>
      </c>
    </row>
    <row r="23" spans="1:87" ht="12" customHeight="1">
      <c r="A23" s="142" t="s">
        <v>103</v>
      </c>
      <c r="B23" s="140" t="s">
        <v>340</v>
      </c>
      <c r="C23" s="142" t="s">
        <v>366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12000</v>
      </c>
      <c r="L23" s="141">
        <f t="shared" si="6"/>
        <v>52404</v>
      </c>
      <c r="M23" s="141">
        <f t="shared" si="7"/>
        <v>13883</v>
      </c>
      <c r="N23" s="141">
        <v>13883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38521</v>
      </c>
      <c r="X23" s="141">
        <v>38521</v>
      </c>
      <c r="Y23" s="141">
        <v>0</v>
      </c>
      <c r="Z23" s="141">
        <v>0</v>
      </c>
      <c r="AA23" s="141">
        <v>0</v>
      </c>
      <c r="AB23" s="141">
        <v>35424</v>
      </c>
      <c r="AC23" s="141">
        <v>0</v>
      </c>
      <c r="AD23" s="141">
        <v>0</v>
      </c>
      <c r="AE23" s="141">
        <f t="shared" si="10"/>
        <v>52404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15806</v>
      </c>
      <c r="AN23" s="141">
        <f t="shared" si="13"/>
        <v>8211</v>
      </c>
      <c r="AO23" s="141">
        <f t="shared" si="14"/>
        <v>8211</v>
      </c>
      <c r="AP23" s="141">
        <v>8211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2821</v>
      </c>
      <c r="BE23" s="141">
        <v>0</v>
      </c>
      <c r="BF23" s="141">
        <v>0</v>
      </c>
      <c r="BG23" s="141">
        <f t="shared" si="17"/>
        <v>8211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27806</v>
      </c>
      <c r="BP23" s="141">
        <f t="shared" si="26"/>
        <v>60615</v>
      </c>
      <c r="BQ23" s="141">
        <f t="shared" si="27"/>
        <v>22094</v>
      </c>
      <c r="BR23" s="141">
        <f t="shared" si="28"/>
        <v>22094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38521</v>
      </c>
      <c r="CB23" s="141">
        <f t="shared" si="38"/>
        <v>38521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38245</v>
      </c>
      <c r="CG23" s="141">
        <f t="shared" si="43"/>
        <v>0</v>
      </c>
      <c r="CH23" s="141">
        <f t="shared" si="44"/>
        <v>0</v>
      </c>
      <c r="CI23" s="141">
        <f t="shared" si="45"/>
        <v>60615</v>
      </c>
    </row>
    <row r="24" spans="1:87" ht="12" customHeight="1">
      <c r="A24" s="142" t="s">
        <v>103</v>
      </c>
      <c r="B24" s="140" t="s">
        <v>341</v>
      </c>
      <c r="C24" s="142" t="s">
        <v>367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79207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79207</v>
      </c>
      <c r="X24" s="141">
        <v>52922</v>
      </c>
      <c r="Y24" s="141">
        <v>26285</v>
      </c>
      <c r="Z24" s="141">
        <v>0</v>
      </c>
      <c r="AA24" s="141">
        <v>0</v>
      </c>
      <c r="AB24" s="141">
        <v>91088</v>
      </c>
      <c r="AC24" s="141">
        <v>0</v>
      </c>
      <c r="AD24" s="141">
        <v>0</v>
      </c>
      <c r="AE24" s="141">
        <f t="shared" si="10"/>
        <v>79207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60257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79207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79207</v>
      </c>
      <c r="CB24" s="141">
        <f t="shared" si="38"/>
        <v>52922</v>
      </c>
      <c r="CC24" s="141">
        <f t="shared" si="39"/>
        <v>26285</v>
      </c>
      <c r="CD24" s="141">
        <f t="shared" si="40"/>
        <v>0</v>
      </c>
      <c r="CE24" s="141">
        <f t="shared" si="41"/>
        <v>0</v>
      </c>
      <c r="CF24" s="141">
        <f t="shared" si="42"/>
        <v>151345</v>
      </c>
      <c r="CG24" s="141">
        <f t="shared" si="43"/>
        <v>0</v>
      </c>
      <c r="CH24" s="141">
        <f t="shared" si="44"/>
        <v>0</v>
      </c>
      <c r="CI24" s="141">
        <f t="shared" si="45"/>
        <v>79207</v>
      </c>
    </row>
    <row r="25" spans="1:87" ht="12" customHeight="1">
      <c r="A25" s="142" t="s">
        <v>103</v>
      </c>
      <c r="B25" s="140" t="s">
        <v>342</v>
      </c>
      <c r="C25" s="142" t="s">
        <v>368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32587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32587</v>
      </c>
      <c r="S25" s="141">
        <v>32587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41283</v>
      </c>
      <c r="AC25" s="141">
        <v>0</v>
      </c>
      <c r="AD25" s="141">
        <v>0</v>
      </c>
      <c r="AE25" s="141">
        <f t="shared" si="10"/>
        <v>32587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22813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32587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32587</v>
      </c>
      <c r="BW25" s="141">
        <f t="shared" si="33"/>
        <v>32587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64096</v>
      </c>
      <c r="CG25" s="141">
        <f t="shared" si="43"/>
        <v>0</v>
      </c>
      <c r="CH25" s="141">
        <f t="shared" si="44"/>
        <v>0</v>
      </c>
      <c r="CI25" s="141">
        <f t="shared" si="45"/>
        <v>32587</v>
      </c>
    </row>
    <row r="26" spans="1:87" ht="12" customHeight="1">
      <c r="A26" s="142" t="s">
        <v>103</v>
      </c>
      <c r="B26" s="140" t="s">
        <v>343</v>
      </c>
      <c r="C26" s="142" t="s">
        <v>369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27856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27856</v>
      </c>
      <c r="X26" s="141">
        <v>27856</v>
      </c>
      <c r="Y26" s="141">
        <v>0</v>
      </c>
      <c r="Z26" s="141">
        <v>0</v>
      </c>
      <c r="AA26" s="141">
        <v>0</v>
      </c>
      <c r="AB26" s="141">
        <v>44562</v>
      </c>
      <c r="AC26" s="141">
        <v>0</v>
      </c>
      <c r="AD26" s="141">
        <v>0</v>
      </c>
      <c r="AE26" s="141">
        <f t="shared" si="10"/>
        <v>27856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30117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27856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27856</v>
      </c>
      <c r="CB26" s="141">
        <f t="shared" si="38"/>
        <v>27856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74679</v>
      </c>
      <c r="CG26" s="141">
        <f t="shared" si="43"/>
        <v>0</v>
      </c>
      <c r="CH26" s="141">
        <f t="shared" si="44"/>
        <v>0</v>
      </c>
      <c r="CI26" s="141">
        <f t="shared" si="45"/>
        <v>27856</v>
      </c>
    </row>
    <row r="27" spans="1:87" ht="12" customHeight="1">
      <c r="A27" s="142" t="s">
        <v>103</v>
      </c>
      <c r="B27" s="140" t="s">
        <v>344</v>
      </c>
      <c r="C27" s="142" t="s">
        <v>370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37604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37604</v>
      </c>
      <c r="X27" s="141">
        <v>37604</v>
      </c>
      <c r="Y27" s="141">
        <v>0</v>
      </c>
      <c r="Z27" s="141">
        <v>0</v>
      </c>
      <c r="AA27" s="141">
        <v>0</v>
      </c>
      <c r="AB27" s="141">
        <v>45498</v>
      </c>
      <c r="AC27" s="141">
        <v>0</v>
      </c>
      <c r="AD27" s="141">
        <v>0</v>
      </c>
      <c r="AE27" s="141">
        <f t="shared" si="10"/>
        <v>37604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28955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37604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37604</v>
      </c>
      <c r="CB27" s="141">
        <f t="shared" si="38"/>
        <v>37604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74453</v>
      </c>
      <c r="CG27" s="141">
        <f t="shared" si="43"/>
        <v>0</v>
      </c>
      <c r="CH27" s="141">
        <f t="shared" si="44"/>
        <v>0</v>
      </c>
      <c r="CI27" s="141">
        <f t="shared" si="45"/>
        <v>37604</v>
      </c>
    </row>
    <row r="28" spans="1:87" ht="12" customHeight="1">
      <c r="A28" s="142" t="s">
        <v>103</v>
      </c>
      <c r="B28" s="140" t="s">
        <v>345</v>
      </c>
      <c r="C28" s="142" t="s">
        <v>371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58799</v>
      </c>
      <c r="AC28" s="141">
        <v>0</v>
      </c>
      <c r="AD28" s="141">
        <v>0</v>
      </c>
      <c r="AE28" s="141">
        <f t="shared" si="10"/>
        <v>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8515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0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0</v>
      </c>
      <c r="CB28" s="141">
        <f t="shared" si="38"/>
        <v>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67314</v>
      </c>
      <c r="CG28" s="141">
        <f t="shared" si="43"/>
        <v>0</v>
      </c>
      <c r="CH28" s="141">
        <f t="shared" si="44"/>
        <v>0</v>
      </c>
      <c r="CI28" s="141">
        <f t="shared" si="45"/>
        <v>0</v>
      </c>
    </row>
    <row r="29" spans="1:87" ht="12" customHeight="1">
      <c r="A29" s="142" t="s">
        <v>103</v>
      </c>
      <c r="B29" s="140" t="s">
        <v>346</v>
      </c>
      <c r="C29" s="142" t="s">
        <v>372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76534</v>
      </c>
      <c r="AC29" s="141">
        <v>0</v>
      </c>
      <c r="AD29" s="141">
        <v>0</v>
      </c>
      <c r="AE29" s="141">
        <f t="shared" si="10"/>
        <v>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20306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0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0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96840</v>
      </c>
      <c r="CG29" s="141">
        <f t="shared" si="43"/>
        <v>0</v>
      </c>
      <c r="CH29" s="141">
        <f t="shared" si="44"/>
        <v>0</v>
      </c>
      <c r="CI29" s="141">
        <f t="shared" si="45"/>
        <v>0</v>
      </c>
    </row>
    <row r="30" spans="1:87" ht="12" customHeight="1">
      <c r="A30" s="142" t="s">
        <v>103</v>
      </c>
      <c r="B30" s="140" t="s">
        <v>347</v>
      </c>
      <c r="C30" s="142" t="s">
        <v>373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90543</v>
      </c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18642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0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0</v>
      </c>
      <c r="CB30" s="141">
        <f t="shared" si="38"/>
        <v>0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109185</v>
      </c>
      <c r="CG30" s="141">
        <f t="shared" si="43"/>
        <v>0</v>
      </c>
      <c r="CH30" s="141">
        <f t="shared" si="44"/>
        <v>0</v>
      </c>
      <c r="CI30" s="141">
        <f t="shared" si="45"/>
        <v>0</v>
      </c>
    </row>
    <row r="31" spans="1:87" ht="12" customHeight="1">
      <c r="A31" s="142" t="s">
        <v>103</v>
      </c>
      <c r="B31" s="140" t="s">
        <v>348</v>
      </c>
      <c r="C31" s="142" t="s">
        <v>374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33233</v>
      </c>
      <c r="M31" s="141">
        <f t="shared" si="7"/>
        <v>28675</v>
      </c>
      <c r="N31" s="141">
        <v>0</v>
      </c>
      <c r="O31" s="141">
        <v>28675</v>
      </c>
      <c r="P31" s="141">
        <v>0</v>
      </c>
      <c r="Q31" s="141">
        <v>0</v>
      </c>
      <c r="R31" s="141">
        <f t="shared" si="8"/>
        <v>4558</v>
      </c>
      <c r="S31" s="141">
        <v>4558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95542</v>
      </c>
      <c r="AC31" s="141">
        <v>0</v>
      </c>
      <c r="AD31" s="141">
        <v>0</v>
      </c>
      <c r="AE31" s="141">
        <f t="shared" si="10"/>
        <v>33233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18304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33233</v>
      </c>
      <c r="BQ31" s="141">
        <f t="shared" si="27"/>
        <v>28675</v>
      </c>
      <c r="BR31" s="141">
        <f t="shared" si="28"/>
        <v>0</v>
      </c>
      <c r="BS31" s="141">
        <f t="shared" si="29"/>
        <v>28675</v>
      </c>
      <c r="BT31" s="141">
        <f t="shared" si="30"/>
        <v>0</v>
      </c>
      <c r="BU31" s="141">
        <f t="shared" si="31"/>
        <v>0</v>
      </c>
      <c r="BV31" s="141">
        <f t="shared" si="32"/>
        <v>4558</v>
      </c>
      <c r="BW31" s="141">
        <f t="shared" si="33"/>
        <v>4558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0</v>
      </c>
      <c r="CB31" s="141">
        <f t="shared" si="38"/>
        <v>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113846</v>
      </c>
      <c r="CG31" s="141">
        <f t="shared" si="43"/>
        <v>0</v>
      </c>
      <c r="CH31" s="141">
        <f t="shared" si="44"/>
        <v>0</v>
      </c>
      <c r="CI31" s="141">
        <f t="shared" si="45"/>
        <v>33233</v>
      </c>
    </row>
    <row r="32" spans="1:87" ht="12" customHeight="1">
      <c r="A32" s="142" t="s">
        <v>103</v>
      </c>
      <c r="B32" s="140" t="s">
        <v>349</v>
      </c>
      <c r="C32" s="142" t="s">
        <v>375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24563</v>
      </c>
      <c r="M32" s="141">
        <f t="shared" si="7"/>
        <v>12388</v>
      </c>
      <c r="N32" s="141">
        <v>0</v>
      </c>
      <c r="O32" s="141">
        <v>12075</v>
      </c>
      <c r="P32" s="141">
        <v>0</v>
      </c>
      <c r="Q32" s="141">
        <v>313</v>
      </c>
      <c r="R32" s="141">
        <f t="shared" si="8"/>
        <v>8929</v>
      </c>
      <c r="S32" s="141">
        <v>4005</v>
      </c>
      <c r="T32" s="141">
        <v>0</v>
      </c>
      <c r="U32" s="141">
        <v>4924</v>
      </c>
      <c r="V32" s="141">
        <v>0</v>
      </c>
      <c r="W32" s="141">
        <f t="shared" si="9"/>
        <v>3246</v>
      </c>
      <c r="X32" s="141">
        <v>0</v>
      </c>
      <c r="Y32" s="141">
        <v>0</v>
      </c>
      <c r="Z32" s="141">
        <v>3246</v>
      </c>
      <c r="AA32" s="141">
        <v>0</v>
      </c>
      <c r="AB32" s="141">
        <v>51552</v>
      </c>
      <c r="AC32" s="141">
        <v>0</v>
      </c>
      <c r="AD32" s="141">
        <v>338</v>
      </c>
      <c r="AE32" s="141">
        <f t="shared" si="10"/>
        <v>24901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13232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24563</v>
      </c>
      <c r="BQ32" s="141">
        <f t="shared" si="27"/>
        <v>12388</v>
      </c>
      <c r="BR32" s="141">
        <f t="shared" si="28"/>
        <v>0</v>
      </c>
      <c r="BS32" s="141">
        <f t="shared" si="29"/>
        <v>12075</v>
      </c>
      <c r="BT32" s="141">
        <f t="shared" si="30"/>
        <v>0</v>
      </c>
      <c r="BU32" s="141">
        <f t="shared" si="31"/>
        <v>313</v>
      </c>
      <c r="BV32" s="141">
        <f t="shared" si="32"/>
        <v>8929</v>
      </c>
      <c r="BW32" s="141">
        <f t="shared" si="33"/>
        <v>4005</v>
      </c>
      <c r="BX32" s="141">
        <f t="shared" si="34"/>
        <v>0</v>
      </c>
      <c r="BY32" s="141">
        <f t="shared" si="35"/>
        <v>4924</v>
      </c>
      <c r="BZ32" s="141">
        <f t="shared" si="36"/>
        <v>0</v>
      </c>
      <c r="CA32" s="141">
        <f t="shared" si="37"/>
        <v>3246</v>
      </c>
      <c r="CB32" s="141">
        <f t="shared" si="38"/>
        <v>0</v>
      </c>
      <c r="CC32" s="141">
        <f t="shared" si="39"/>
        <v>0</v>
      </c>
      <c r="CD32" s="141">
        <f t="shared" si="40"/>
        <v>3246</v>
      </c>
      <c r="CE32" s="141">
        <f t="shared" si="41"/>
        <v>0</v>
      </c>
      <c r="CF32" s="141">
        <f t="shared" si="42"/>
        <v>64784</v>
      </c>
      <c r="CG32" s="141">
        <f t="shared" si="43"/>
        <v>0</v>
      </c>
      <c r="CH32" s="141">
        <f t="shared" si="44"/>
        <v>338</v>
      </c>
      <c r="CI32" s="141">
        <f t="shared" si="45"/>
        <v>24901</v>
      </c>
    </row>
    <row r="33" spans="1:87" ht="12" customHeight="1">
      <c r="A33" s="142" t="s">
        <v>103</v>
      </c>
      <c r="B33" s="140" t="s">
        <v>350</v>
      </c>
      <c r="C33" s="142" t="s">
        <v>376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35853</v>
      </c>
      <c r="M33" s="141">
        <f t="shared" si="7"/>
        <v>22201</v>
      </c>
      <c r="N33" s="141">
        <v>0</v>
      </c>
      <c r="O33" s="141">
        <v>22201</v>
      </c>
      <c r="P33" s="141">
        <v>0</v>
      </c>
      <c r="Q33" s="141">
        <v>0</v>
      </c>
      <c r="R33" s="141">
        <f t="shared" si="8"/>
        <v>13652</v>
      </c>
      <c r="S33" s="141">
        <v>13652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58416</v>
      </c>
      <c r="AC33" s="141">
        <v>0</v>
      </c>
      <c r="AD33" s="141">
        <v>0</v>
      </c>
      <c r="AE33" s="141">
        <f t="shared" si="10"/>
        <v>35853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12730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35853</v>
      </c>
      <c r="BQ33" s="141">
        <f t="shared" si="27"/>
        <v>22201</v>
      </c>
      <c r="BR33" s="141">
        <f t="shared" si="28"/>
        <v>0</v>
      </c>
      <c r="BS33" s="141">
        <f t="shared" si="29"/>
        <v>22201</v>
      </c>
      <c r="BT33" s="141">
        <f t="shared" si="30"/>
        <v>0</v>
      </c>
      <c r="BU33" s="141">
        <f t="shared" si="31"/>
        <v>0</v>
      </c>
      <c r="BV33" s="141">
        <f t="shared" si="32"/>
        <v>13652</v>
      </c>
      <c r="BW33" s="141">
        <f t="shared" si="33"/>
        <v>13652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0</v>
      </c>
      <c r="CB33" s="141">
        <f t="shared" si="38"/>
        <v>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71146</v>
      </c>
      <c r="CG33" s="141">
        <f t="shared" si="43"/>
        <v>0</v>
      </c>
      <c r="CH33" s="141">
        <f t="shared" si="44"/>
        <v>0</v>
      </c>
      <c r="CI33" s="141">
        <f t="shared" si="45"/>
        <v>35853</v>
      </c>
    </row>
    <row r="34" spans="1:87" ht="12" customHeight="1">
      <c r="A34" s="142" t="s">
        <v>103</v>
      </c>
      <c r="B34" s="140" t="s">
        <v>379</v>
      </c>
      <c r="C34" s="142" t="s">
        <v>388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1446620</v>
      </c>
      <c r="M34" s="141">
        <f t="shared" si="7"/>
        <v>229669</v>
      </c>
      <c r="N34" s="141">
        <v>142553</v>
      </c>
      <c r="O34" s="141">
        <v>39598</v>
      </c>
      <c r="P34" s="141">
        <v>39598</v>
      </c>
      <c r="Q34" s="141">
        <v>7920</v>
      </c>
      <c r="R34" s="141">
        <f t="shared" si="8"/>
        <v>483055</v>
      </c>
      <c r="S34" s="141">
        <v>56715</v>
      </c>
      <c r="T34" s="141">
        <v>342326</v>
      </c>
      <c r="U34" s="141">
        <v>84014</v>
      </c>
      <c r="V34" s="141">
        <v>0</v>
      </c>
      <c r="W34" s="141">
        <f t="shared" si="9"/>
        <v>733896</v>
      </c>
      <c r="X34" s="141">
        <v>473395</v>
      </c>
      <c r="Y34" s="141">
        <v>258081</v>
      </c>
      <c r="Z34" s="141">
        <v>2420</v>
      </c>
      <c r="AA34" s="141">
        <v>0</v>
      </c>
      <c r="AB34" s="141"/>
      <c r="AC34" s="141">
        <v>0</v>
      </c>
      <c r="AD34" s="141">
        <v>110291</v>
      </c>
      <c r="AE34" s="141">
        <f t="shared" si="10"/>
        <v>1556911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345860</v>
      </c>
      <c r="AO34" s="141">
        <f t="shared" si="14"/>
        <v>47518</v>
      </c>
      <c r="AP34" s="141">
        <v>23759</v>
      </c>
      <c r="AQ34" s="141">
        <v>0</v>
      </c>
      <c r="AR34" s="141">
        <v>23759</v>
      </c>
      <c r="AS34" s="141">
        <v>0</v>
      </c>
      <c r="AT34" s="141">
        <f t="shared" si="15"/>
        <v>131968</v>
      </c>
      <c r="AU34" s="141">
        <v>0</v>
      </c>
      <c r="AV34" s="141">
        <v>131968</v>
      </c>
      <c r="AW34" s="141">
        <v>0</v>
      </c>
      <c r="AX34" s="141">
        <v>0</v>
      </c>
      <c r="AY34" s="141">
        <f t="shared" si="16"/>
        <v>166374</v>
      </c>
      <c r="AZ34" s="141">
        <v>138201</v>
      </c>
      <c r="BA34" s="141">
        <v>28173</v>
      </c>
      <c r="BB34" s="141">
        <v>0</v>
      </c>
      <c r="BC34" s="141">
        <v>0</v>
      </c>
      <c r="BD34" s="141"/>
      <c r="BE34" s="141">
        <v>0</v>
      </c>
      <c r="BF34" s="141">
        <v>9221</v>
      </c>
      <c r="BG34" s="141">
        <f t="shared" si="17"/>
        <v>355081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1792480</v>
      </c>
      <c r="BQ34" s="141">
        <f t="shared" si="27"/>
        <v>277187</v>
      </c>
      <c r="BR34" s="141">
        <f t="shared" si="28"/>
        <v>166312</v>
      </c>
      <c r="BS34" s="141">
        <f t="shared" si="29"/>
        <v>39598</v>
      </c>
      <c r="BT34" s="141">
        <f t="shared" si="30"/>
        <v>63357</v>
      </c>
      <c r="BU34" s="141">
        <f t="shared" si="31"/>
        <v>7920</v>
      </c>
      <c r="BV34" s="141">
        <f t="shared" si="32"/>
        <v>615023</v>
      </c>
      <c r="BW34" s="141">
        <f t="shared" si="33"/>
        <v>56715</v>
      </c>
      <c r="BX34" s="141">
        <f t="shared" si="34"/>
        <v>474294</v>
      </c>
      <c r="BY34" s="141">
        <f t="shared" si="35"/>
        <v>84014</v>
      </c>
      <c r="BZ34" s="141">
        <f t="shared" si="36"/>
        <v>0</v>
      </c>
      <c r="CA34" s="141">
        <f t="shared" si="37"/>
        <v>900270</v>
      </c>
      <c r="CB34" s="141">
        <f t="shared" si="38"/>
        <v>611596</v>
      </c>
      <c r="CC34" s="141">
        <f t="shared" si="39"/>
        <v>286254</v>
      </c>
      <c r="CD34" s="141">
        <f t="shared" si="40"/>
        <v>2420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119512</v>
      </c>
      <c r="CI34" s="141">
        <f t="shared" si="45"/>
        <v>1911992</v>
      </c>
    </row>
    <row r="35" spans="1:87" ht="12" customHeight="1">
      <c r="A35" s="142" t="s">
        <v>103</v>
      </c>
      <c r="B35" s="140" t="s">
        <v>380</v>
      </c>
      <c r="C35" s="142" t="s">
        <v>389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/>
      <c r="L35" s="141">
        <f t="shared" si="6"/>
        <v>0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/>
      <c r="AC35" s="141">
        <v>0</v>
      </c>
      <c r="AD35" s="141">
        <v>0</v>
      </c>
      <c r="AE35" s="141">
        <f t="shared" si="10"/>
        <v>0</v>
      </c>
      <c r="AF35" s="141">
        <f t="shared" si="11"/>
        <v>5072</v>
      </c>
      <c r="AG35" s="141">
        <f t="shared" si="12"/>
        <v>3623</v>
      </c>
      <c r="AH35" s="141">
        <v>0</v>
      </c>
      <c r="AI35" s="141">
        <v>0</v>
      </c>
      <c r="AJ35" s="141">
        <v>0</v>
      </c>
      <c r="AK35" s="141">
        <v>3623</v>
      </c>
      <c r="AL35" s="141">
        <v>1449</v>
      </c>
      <c r="AM35" s="141"/>
      <c r="AN35" s="141">
        <f t="shared" si="13"/>
        <v>560253</v>
      </c>
      <c r="AO35" s="141">
        <f t="shared" si="14"/>
        <v>46880</v>
      </c>
      <c r="AP35" s="141">
        <v>46880</v>
      </c>
      <c r="AQ35" s="141">
        <v>0</v>
      </c>
      <c r="AR35" s="141">
        <v>0</v>
      </c>
      <c r="AS35" s="141">
        <v>0</v>
      </c>
      <c r="AT35" s="141">
        <f t="shared" si="15"/>
        <v>160727</v>
      </c>
      <c r="AU35" s="141">
        <v>0</v>
      </c>
      <c r="AV35" s="141">
        <v>160727</v>
      </c>
      <c r="AW35" s="141">
        <v>0</v>
      </c>
      <c r="AX35" s="141">
        <v>0</v>
      </c>
      <c r="AY35" s="141">
        <f t="shared" si="16"/>
        <v>352646</v>
      </c>
      <c r="AZ35" s="141">
        <v>247105</v>
      </c>
      <c r="BA35" s="141">
        <v>50529</v>
      </c>
      <c r="BB35" s="141">
        <v>4088</v>
      </c>
      <c r="BC35" s="141">
        <v>50924</v>
      </c>
      <c r="BD35" s="141"/>
      <c r="BE35" s="141">
        <v>0</v>
      </c>
      <c r="BF35" s="141">
        <v>41971</v>
      </c>
      <c r="BG35" s="141">
        <f t="shared" si="17"/>
        <v>607296</v>
      </c>
      <c r="BH35" s="141">
        <f t="shared" si="18"/>
        <v>5072</v>
      </c>
      <c r="BI35" s="141">
        <f t="shared" si="19"/>
        <v>3623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3623</v>
      </c>
      <c r="BN35" s="141">
        <f t="shared" si="24"/>
        <v>1449</v>
      </c>
      <c r="BO35" s="141">
        <f t="shared" si="25"/>
        <v>0</v>
      </c>
      <c r="BP35" s="141">
        <f t="shared" si="26"/>
        <v>560253</v>
      </c>
      <c r="BQ35" s="141">
        <f t="shared" si="27"/>
        <v>46880</v>
      </c>
      <c r="BR35" s="141">
        <f t="shared" si="28"/>
        <v>46880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160727</v>
      </c>
      <c r="BW35" s="141">
        <f t="shared" si="33"/>
        <v>0</v>
      </c>
      <c r="BX35" s="141">
        <f t="shared" si="34"/>
        <v>160727</v>
      </c>
      <c r="BY35" s="141">
        <f t="shared" si="35"/>
        <v>0</v>
      </c>
      <c r="BZ35" s="141">
        <f t="shared" si="36"/>
        <v>0</v>
      </c>
      <c r="CA35" s="141">
        <f t="shared" si="37"/>
        <v>352646</v>
      </c>
      <c r="CB35" s="141">
        <f t="shared" si="38"/>
        <v>247105</v>
      </c>
      <c r="CC35" s="141">
        <f t="shared" si="39"/>
        <v>50529</v>
      </c>
      <c r="CD35" s="141">
        <f t="shared" si="40"/>
        <v>4088</v>
      </c>
      <c r="CE35" s="141">
        <f t="shared" si="41"/>
        <v>50924</v>
      </c>
      <c r="CF35" s="141">
        <f t="shared" si="42"/>
        <v>0</v>
      </c>
      <c r="CG35" s="141">
        <f t="shared" si="43"/>
        <v>0</v>
      </c>
      <c r="CH35" s="141">
        <f t="shared" si="44"/>
        <v>41971</v>
      </c>
      <c r="CI35" s="141">
        <f t="shared" si="45"/>
        <v>607296</v>
      </c>
    </row>
    <row r="36" spans="1:87" ht="12" customHeight="1">
      <c r="A36" s="142" t="s">
        <v>103</v>
      </c>
      <c r="B36" s="140" t="s">
        <v>381</v>
      </c>
      <c r="C36" s="142" t="s">
        <v>390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223509</v>
      </c>
      <c r="M36" s="141">
        <f t="shared" si="7"/>
        <v>6688</v>
      </c>
      <c r="N36" s="141">
        <v>6688</v>
      </c>
      <c r="O36" s="141">
        <v>0</v>
      </c>
      <c r="P36" s="141">
        <v>0</v>
      </c>
      <c r="Q36" s="141">
        <v>0</v>
      </c>
      <c r="R36" s="141">
        <f t="shared" si="8"/>
        <v>88252</v>
      </c>
      <c r="S36" s="141">
        <v>0</v>
      </c>
      <c r="T36" s="141">
        <v>88252</v>
      </c>
      <c r="U36" s="141">
        <v>0</v>
      </c>
      <c r="V36" s="141">
        <v>0</v>
      </c>
      <c r="W36" s="141">
        <f t="shared" si="9"/>
        <v>128569</v>
      </c>
      <c r="X36" s="141">
        <v>0</v>
      </c>
      <c r="Y36" s="141">
        <v>101325</v>
      </c>
      <c r="Z36" s="141">
        <v>12222</v>
      </c>
      <c r="AA36" s="141">
        <v>15022</v>
      </c>
      <c r="AB36" s="141"/>
      <c r="AC36" s="141">
        <v>0</v>
      </c>
      <c r="AD36" s="141">
        <v>166</v>
      </c>
      <c r="AE36" s="141">
        <f t="shared" si="10"/>
        <v>223675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130901</v>
      </c>
      <c r="AO36" s="141">
        <f t="shared" si="14"/>
        <v>16476</v>
      </c>
      <c r="AP36" s="141">
        <v>16476</v>
      </c>
      <c r="AQ36" s="141">
        <v>0</v>
      </c>
      <c r="AR36" s="141">
        <v>0</v>
      </c>
      <c r="AS36" s="141">
        <v>0</v>
      </c>
      <c r="AT36" s="141">
        <f t="shared" si="15"/>
        <v>47215</v>
      </c>
      <c r="AU36" s="141">
        <v>0</v>
      </c>
      <c r="AV36" s="141">
        <v>47215</v>
      </c>
      <c r="AW36" s="141">
        <v>0</v>
      </c>
      <c r="AX36" s="141">
        <v>0</v>
      </c>
      <c r="AY36" s="141">
        <f t="shared" si="16"/>
        <v>67210</v>
      </c>
      <c r="AZ36" s="141">
        <v>29190</v>
      </c>
      <c r="BA36" s="141">
        <v>25032</v>
      </c>
      <c r="BB36" s="141">
        <v>4188</v>
      </c>
      <c r="BC36" s="141">
        <v>8800</v>
      </c>
      <c r="BD36" s="141"/>
      <c r="BE36" s="141">
        <v>0</v>
      </c>
      <c r="BF36" s="141">
        <v>64</v>
      </c>
      <c r="BG36" s="141">
        <f t="shared" si="17"/>
        <v>130965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354410</v>
      </c>
      <c r="BQ36" s="141">
        <f t="shared" si="27"/>
        <v>23164</v>
      </c>
      <c r="BR36" s="141">
        <f t="shared" si="28"/>
        <v>23164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135467</v>
      </c>
      <c r="BW36" s="141">
        <f t="shared" si="33"/>
        <v>0</v>
      </c>
      <c r="BX36" s="141">
        <f t="shared" si="34"/>
        <v>135467</v>
      </c>
      <c r="BY36" s="141">
        <f t="shared" si="35"/>
        <v>0</v>
      </c>
      <c r="BZ36" s="141">
        <f t="shared" si="36"/>
        <v>0</v>
      </c>
      <c r="CA36" s="141">
        <f t="shared" si="37"/>
        <v>195779</v>
      </c>
      <c r="CB36" s="141">
        <f t="shared" si="38"/>
        <v>29190</v>
      </c>
      <c r="CC36" s="141">
        <f t="shared" si="39"/>
        <v>126357</v>
      </c>
      <c r="CD36" s="141">
        <f t="shared" si="40"/>
        <v>16410</v>
      </c>
      <c r="CE36" s="141">
        <f t="shared" si="41"/>
        <v>23822</v>
      </c>
      <c r="CF36" s="141">
        <f t="shared" si="42"/>
        <v>0</v>
      </c>
      <c r="CG36" s="141">
        <f t="shared" si="43"/>
        <v>0</v>
      </c>
      <c r="CH36" s="141">
        <f t="shared" si="44"/>
        <v>230</v>
      </c>
      <c r="CI36" s="141">
        <f t="shared" si="45"/>
        <v>354640</v>
      </c>
    </row>
    <row r="37" spans="1:87" ht="12" customHeight="1">
      <c r="A37" s="142" t="s">
        <v>103</v>
      </c>
      <c r="B37" s="140" t="s">
        <v>382</v>
      </c>
      <c r="C37" s="142" t="s">
        <v>391</v>
      </c>
      <c r="D37" s="141">
        <f t="shared" si="4"/>
        <v>111639</v>
      </c>
      <c r="E37" s="141">
        <f t="shared" si="5"/>
        <v>101461</v>
      </c>
      <c r="F37" s="141">
        <v>0</v>
      </c>
      <c r="G37" s="141">
        <v>100000</v>
      </c>
      <c r="H37" s="141">
        <v>836</v>
      </c>
      <c r="I37" s="141">
        <v>625</v>
      </c>
      <c r="J37" s="141">
        <v>10178</v>
      </c>
      <c r="K37" s="141"/>
      <c r="L37" s="141">
        <f t="shared" si="6"/>
        <v>612434</v>
      </c>
      <c r="M37" s="141">
        <f t="shared" si="7"/>
        <v>58875</v>
      </c>
      <c r="N37" s="141">
        <v>58875</v>
      </c>
      <c r="O37" s="141">
        <v>0</v>
      </c>
      <c r="P37" s="141">
        <v>0</v>
      </c>
      <c r="Q37" s="141">
        <v>0</v>
      </c>
      <c r="R37" s="141">
        <f t="shared" si="8"/>
        <v>241759</v>
      </c>
      <c r="S37" s="141">
        <v>0</v>
      </c>
      <c r="T37" s="141">
        <v>212257</v>
      </c>
      <c r="U37" s="141">
        <v>29502</v>
      </c>
      <c r="V37" s="141">
        <v>0</v>
      </c>
      <c r="W37" s="141">
        <f t="shared" si="9"/>
        <v>311800</v>
      </c>
      <c r="X37" s="141">
        <v>0</v>
      </c>
      <c r="Y37" s="141">
        <v>304418</v>
      </c>
      <c r="Z37" s="141">
        <v>7382</v>
      </c>
      <c r="AA37" s="141">
        <v>0</v>
      </c>
      <c r="AB37" s="141"/>
      <c r="AC37" s="141">
        <v>0</v>
      </c>
      <c r="AD37" s="141">
        <v>327305</v>
      </c>
      <c r="AE37" s="141">
        <f t="shared" si="10"/>
        <v>1051378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0</v>
      </c>
      <c r="BH37" s="141">
        <f t="shared" si="18"/>
        <v>111639</v>
      </c>
      <c r="BI37" s="141">
        <f t="shared" si="19"/>
        <v>101461</v>
      </c>
      <c r="BJ37" s="141">
        <f t="shared" si="20"/>
        <v>0</v>
      </c>
      <c r="BK37" s="141">
        <f t="shared" si="21"/>
        <v>100000</v>
      </c>
      <c r="BL37" s="141">
        <f t="shared" si="22"/>
        <v>836</v>
      </c>
      <c r="BM37" s="141">
        <f t="shared" si="23"/>
        <v>625</v>
      </c>
      <c r="BN37" s="141">
        <f t="shared" si="24"/>
        <v>10178</v>
      </c>
      <c r="BO37" s="141">
        <f t="shared" si="25"/>
        <v>0</v>
      </c>
      <c r="BP37" s="141">
        <f t="shared" si="26"/>
        <v>612434</v>
      </c>
      <c r="BQ37" s="141">
        <f t="shared" si="27"/>
        <v>58875</v>
      </c>
      <c r="BR37" s="141">
        <f t="shared" si="28"/>
        <v>58875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241759</v>
      </c>
      <c r="BW37" s="141">
        <f t="shared" si="33"/>
        <v>0</v>
      </c>
      <c r="BX37" s="141">
        <f t="shared" si="34"/>
        <v>212257</v>
      </c>
      <c r="BY37" s="141">
        <f t="shared" si="35"/>
        <v>29502</v>
      </c>
      <c r="BZ37" s="141">
        <f t="shared" si="36"/>
        <v>0</v>
      </c>
      <c r="CA37" s="141">
        <f t="shared" si="37"/>
        <v>311800</v>
      </c>
      <c r="CB37" s="141">
        <f t="shared" si="38"/>
        <v>0</v>
      </c>
      <c r="CC37" s="141">
        <f t="shared" si="39"/>
        <v>304418</v>
      </c>
      <c r="CD37" s="141">
        <f t="shared" si="40"/>
        <v>7382</v>
      </c>
      <c r="CE37" s="141">
        <f t="shared" si="41"/>
        <v>0</v>
      </c>
      <c r="CF37" s="141">
        <f t="shared" si="42"/>
        <v>0</v>
      </c>
      <c r="CG37" s="141">
        <f t="shared" si="43"/>
        <v>0</v>
      </c>
      <c r="CH37" s="141">
        <f t="shared" si="44"/>
        <v>327305</v>
      </c>
      <c r="CI37" s="141">
        <f t="shared" si="45"/>
        <v>1051378</v>
      </c>
    </row>
    <row r="38" spans="1:87" ht="12" customHeight="1">
      <c r="A38" s="142" t="s">
        <v>103</v>
      </c>
      <c r="B38" s="140" t="s">
        <v>383</v>
      </c>
      <c r="C38" s="142" t="s">
        <v>392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/>
      <c r="L38" s="141">
        <f t="shared" si="6"/>
        <v>560648</v>
      </c>
      <c r="M38" s="141">
        <f t="shared" si="7"/>
        <v>176538</v>
      </c>
      <c r="N38" s="141">
        <v>154517</v>
      </c>
      <c r="O38" s="141">
        <v>0</v>
      </c>
      <c r="P38" s="141">
        <v>22021</v>
      </c>
      <c r="Q38" s="141">
        <v>0</v>
      </c>
      <c r="R38" s="141">
        <f t="shared" si="8"/>
        <v>305893</v>
      </c>
      <c r="S38" s="141">
        <v>0</v>
      </c>
      <c r="T38" s="141">
        <v>305893</v>
      </c>
      <c r="U38" s="141">
        <v>0</v>
      </c>
      <c r="V38" s="141">
        <v>0</v>
      </c>
      <c r="W38" s="141">
        <f t="shared" si="9"/>
        <v>78217</v>
      </c>
      <c r="X38" s="141">
        <v>0</v>
      </c>
      <c r="Y38" s="141">
        <v>0</v>
      </c>
      <c r="Z38" s="141">
        <v>78217</v>
      </c>
      <c r="AA38" s="141">
        <v>0</v>
      </c>
      <c r="AB38" s="141"/>
      <c r="AC38" s="141">
        <v>0</v>
      </c>
      <c r="AD38" s="141">
        <v>947</v>
      </c>
      <c r="AE38" s="141">
        <f t="shared" si="10"/>
        <v>561595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457230</v>
      </c>
      <c r="AO38" s="141">
        <f t="shared" si="14"/>
        <v>111258</v>
      </c>
      <c r="AP38" s="141">
        <v>103917</v>
      </c>
      <c r="AQ38" s="141">
        <v>0</v>
      </c>
      <c r="AR38" s="141">
        <v>7341</v>
      </c>
      <c r="AS38" s="141">
        <v>0</v>
      </c>
      <c r="AT38" s="141">
        <f t="shared" si="15"/>
        <v>106480</v>
      </c>
      <c r="AU38" s="141">
        <v>0</v>
      </c>
      <c r="AV38" s="141">
        <v>106480</v>
      </c>
      <c r="AW38" s="141">
        <v>0</v>
      </c>
      <c r="AX38" s="141">
        <v>0</v>
      </c>
      <c r="AY38" s="141">
        <f t="shared" si="16"/>
        <v>239492</v>
      </c>
      <c r="AZ38" s="141">
        <v>237335</v>
      </c>
      <c r="BA38" s="141">
        <v>0</v>
      </c>
      <c r="BB38" s="141">
        <v>2157</v>
      </c>
      <c r="BC38" s="141">
        <v>0</v>
      </c>
      <c r="BD38" s="141"/>
      <c r="BE38" s="141">
        <v>0</v>
      </c>
      <c r="BF38" s="141">
        <v>25141</v>
      </c>
      <c r="BG38" s="141">
        <f t="shared" si="17"/>
        <v>482371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1017878</v>
      </c>
      <c r="BQ38" s="141">
        <f t="shared" si="27"/>
        <v>287796</v>
      </c>
      <c r="BR38" s="141">
        <f t="shared" si="28"/>
        <v>258434</v>
      </c>
      <c r="BS38" s="141">
        <f t="shared" si="29"/>
        <v>0</v>
      </c>
      <c r="BT38" s="141">
        <f t="shared" si="30"/>
        <v>29362</v>
      </c>
      <c r="BU38" s="141">
        <f t="shared" si="31"/>
        <v>0</v>
      </c>
      <c r="BV38" s="141">
        <f t="shared" si="32"/>
        <v>412373</v>
      </c>
      <c r="BW38" s="141">
        <f t="shared" si="33"/>
        <v>0</v>
      </c>
      <c r="BX38" s="141">
        <f t="shared" si="34"/>
        <v>412373</v>
      </c>
      <c r="BY38" s="141">
        <f t="shared" si="35"/>
        <v>0</v>
      </c>
      <c r="BZ38" s="141">
        <f t="shared" si="36"/>
        <v>0</v>
      </c>
      <c r="CA38" s="141">
        <f t="shared" si="37"/>
        <v>317709</v>
      </c>
      <c r="CB38" s="141">
        <f t="shared" si="38"/>
        <v>237335</v>
      </c>
      <c r="CC38" s="141">
        <f t="shared" si="39"/>
        <v>0</v>
      </c>
      <c r="CD38" s="141">
        <f t="shared" si="40"/>
        <v>80374</v>
      </c>
      <c r="CE38" s="141">
        <f t="shared" si="41"/>
        <v>0</v>
      </c>
      <c r="CF38" s="141">
        <f t="shared" si="42"/>
        <v>0</v>
      </c>
      <c r="CG38" s="141">
        <f t="shared" si="43"/>
        <v>0</v>
      </c>
      <c r="CH38" s="141">
        <f t="shared" si="44"/>
        <v>26088</v>
      </c>
      <c r="CI38" s="141">
        <f t="shared" si="45"/>
        <v>1043966</v>
      </c>
    </row>
    <row r="39" spans="1:87" ht="12" customHeight="1">
      <c r="A39" s="142" t="s">
        <v>103</v>
      </c>
      <c r="B39" s="140" t="s">
        <v>384</v>
      </c>
      <c r="C39" s="142" t="s">
        <v>393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223331</v>
      </c>
      <c r="M39" s="141">
        <f t="shared" si="7"/>
        <v>60018</v>
      </c>
      <c r="N39" s="141">
        <v>60018</v>
      </c>
      <c r="O39" s="141">
        <v>0</v>
      </c>
      <c r="P39" s="141">
        <v>0</v>
      </c>
      <c r="Q39" s="141">
        <v>0</v>
      </c>
      <c r="R39" s="141">
        <f t="shared" si="8"/>
        <v>162550</v>
      </c>
      <c r="S39" s="141">
        <v>0</v>
      </c>
      <c r="T39" s="141">
        <v>162550</v>
      </c>
      <c r="U39" s="141">
        <v>0</v>
      </c>
      <c r="V39" s="141">
        <v>0</v>
      </c>
      <c r="W39" s="141">
        <f t="shared" si="9"/>
        <v>763</v>
      </c>
      <c r="X39" s="141">
        <v>0</v>
      </c>
      <c r="Y39" s="141">
        <v>0</v>
      </c>
      <c r="Z39" s="141">
        <v>763</v>
      </c>
      <c r="AA39" s="141">
        <v>0</v>
      </c>
      <c r="AB39" s="141"/>
      <c r="AC39" s="141">
        <v>0</v>
      </c>
      <c r="AD39" s="141">
        <v>67909</v>
      </c>
      <c r="AE39" s="141">
        <f t="shared" si="10"/>
        <v>291240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172319</v>
      </c>
      <c r="AO39" s="141">
        <f t="shared" si="14"/>
        <v>90078</v>
      </c>
      <c r="AP39" s="141">
        <v>90078</v>
      </c>
      <c r="AQ39" s="141">
        <v>0</v>
      </c>
      <c r="AR39" s="141">
        <v>0</v>
      </c>
      <c r="AS39" s="141">
        <v>0</v>
      </c>
      <c r="AT39" s="141">
        <f t="shared" si="15"/>
        <v>79572</v>
      </c>
      <c r="AU39" s="141">
        <v>0</v>
      </c>
      <c r="AV39" s="141">
        <v>79572</v>
      </c>
      <c r="AW39" s="141">
        <v>0</v>
      </c>
      <c r="AX39" s="141">
        <v>0</v>
      </c>
      <c r="AY39" s="141">
        <f t="shared" si="16"/>
        <v>2669</v>
      </c>
      <c r="AZ39" s="141">
        <v>0</v>
      </c>
      <c r="BA39" s="141">
        <v>0</v>
      </c>
      <c r="BB39" s="141">
        <v>2669</v>
      </c>
      <c r="BC39" s="141">
        <v>0</v>
      </c>
      <c r="BD39" s="141"/>
      <c r="BE39" s="141">
        <v>0</v>
      </c>
      <c r="BF39" s="141">
        <v>22274</v>
      </c>
      <c r="BG39" s="141">
        <f t="shared" si="17"/>
        <v>194593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395650</v>
      </c>
      <c r="BQ39" s="141">
        <f t="shared" si="27"/>
        <v>150096</v>
      </c>
      <c r="BR39" s="141">
        <f t="shared" si="28"/>
        <v>150096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242122</v>
      </c>
      <c r="BW39" s="141">
        <f t="shared" si="33"/>
        <v>0</v>
      </c>
      <c r="BX39" s="141">
        <f t="shared" si="34"/>
        <v>242122</v>
      </c>
      <c r="BY39" s="141">
        <f t="shared" si="35"/>
        <v>0</v>
      </c>
      <c r="BZ39" s="141">
        <f t="shared" si="36"/>
        <v>0</v>
      </c>
      <c r="CA39" s="141">
        <f t="shared" si="37"/>
        <v>3432</v>
      </c>
      <c r="CB39" s="141">
        <f t="shared" si="38"/>
        <v>0</v>
      </c>
      <c r="CC39" s="141">
        <f t="shared" si="39"/>
        <v>0</v>
      </c>
      <c r="CD39" s="141">
        <f t="shared" si="40"/>
        <v>3432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90183</v>
      </c>
      <c r="CI39" s="141">
        <f t="shared" si="45"/>
        <v>485833</v>
      </c>
    </row>
    <row r="40" spans="1:87" ht="12" customHeight="1">
      <c r="A40" s="142" t="s">
        <v>103</v>
      </c>
      <c r="B40" s="140" t="s">
        <v>385</v>
      </c>
      <c r="C40" s="142" t="s">
        <v>394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24110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24110</v>
      </c>
      <c r="X40" s="141">
        <v>0</v>
      </c>
      <c r="Y40" s="141">
        <v>20544</v>
      </c>
      <c r="Z40" s="141">
        <v>806</v>
      </c>
      <c r="AA40" s="141">
        <v>2760</v>
      </c>
      <c r="AB40" s="141"/>
      <c r="AC40" s="141">
        <v>0</v>
      </c>
      <c r="AD40" s="141">
        <v>5466</v>
      </c>
      <c r="AE40" s="141">
        <f t="shared" si="10"/>
        <v>29576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24110</v>
      </c>
      <c r="BQ40" s="141">
        <f t="shared" si="27"/>
        <v>0</v>
      </c>
      <c r="BR40" s="141">
        <f t="shared" si="28"/>
        <v>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24110</v>
      </c>
      <c r="CB40" s="141">
        <f t="shared" si="38"/>
        <v>0</v>
      </c>
      <c r="CC40" s="141">
        <f t="shared" si="39"/>
        <v>20544</v>
      </c>
      <c r="CD40" s="141">
        <f t="shared" si="40"/>
        <v>806</v>
      </c>
      <c r="CE40" s="141">
        <f t="shared" si="41"/>
        <v>2760</v>
      </c>
      <c r="CF40" s="141">
        <f t="shared" si="42"/>
        <v>0</v>
      </c>
      <c r="CG40" s="141">
        <f t="shared" si="43"/>
        <v>0</v>
      </c>
      <c r="CH40" s="141">
        <f t="shared" si="44"/>
        <v>5466</v>
      </c>
      <c r="CI40" s="141">
        <f t="shared" si="45"/>
        <v>29576</v>
      </c>
    </row>
    <row r="41" spans="1:87" ht="12" customHeight="1">
      <c r="A41" s="142" t="s">
        <v>103</v>
      </c>
      <c r="B41" s="140" t="s">
        <v>386</v>
      </c>
      <c r="C41" s="142" t="s">
        <v>395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0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/>
      <c r="AC41" s="141">
        <v>0</v>
      </c>
      <c r="AD41" s="141">
        <v>0</v>
      </c>
      <c r="AE41" s="141">
        <f t="shared" si="10"/>
        <v>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197308</v>
      </c>
      <c r="AO41" s="141">
        <f t="shared" si="14"/>
        <v>45562</v>
      </c>
      <c r="AP41" s="141">
        <v>45562</v>
      </c>
      <c r="AQ41" s="141">
        <v>0</v>
      </c>
      <c r="AR41" s="141">
        <v>0</v>
      </c>
      <c r="AS41" s="141">
        <v>0</v>
      </c>
      <c r="AT41" s="141">
        <f t="shared" si="15"/>
        <v>117026</v>
      </c>
      <c r="AU41" s="141">
        <v>0</v>
      </c>
      <c r="AV41" s="141">
        <v>117026</v>
      </c>
      <c r="AW41" s="141">
        <v>0</v>
      </c>
      <c r="AX41" s="141">
        <v>0</v>
      </c>
      <c r="AY41" s="141">
        <f t="shared" si="16"/>
        <v>34720</v>
      </c>
      <c r="AZ41" s="141">
        <v>0</v>
      </c>
      <c r="BA41" s="141">
        <v>31539</v>
      </c>
      <c r="BB41" s="141">
        <v>3181</v>
      </c>
      <c r="BC41" s="141">
        <v>0</v>
      </c>
      <c r="BD41" s="141"/>
      <c r="BE41" s="141">
        <v>0</v>
      </c>
      <c r="BF41" s="141">
        <v>0</v>
      </c>
      <c r="BG41" s="141">
        <f t="shared" si="17"/>
        <v>197308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197308</v>
      </c>
      <c r="BQ41" s="141">
        <f t="shared" si="27"/>
        <v>45562</v>
      </c>
      <c r="BR41" s="141">
        <f t="shared" si="28"/>
        <v>45562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117026</v>
      </c>
      <c r="BW41" s="141">
        <f t="shared" si="33"/>
        <v>0</v>
      </c>
      <c r="BX41" s="141">
        <f t="shared" si="34"/>
        <v>117026</v>
      </c>
      <c r="BY41" s="141">
        <f t="shared" si="35"/>
        <v>0</v>
      </c>
      <c r="BZ41" s="141">
        <f t="shared" si="36"/>
        <v>0</v>
      </c>
      <c r="CA41" s="141">
        <f t="shared" si="37"/>
        <v>34720</v>
      </c>
      <c r="CB41" s="141">
        <f t="shared" si="38"/>
        <v>0</v>
      </c>
      <c r="CC41" s="141">
        <f t="shared" si="39"/>
        <v>31539</v>
      </c>
      <c r="CD41" s="141">
        <f t="shared" si="40"/>
        <v>3181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0</v>
      </c>
      <c r="CI41" s="141">
        <f t="shared" si="45"/>
        <v>197308</v>
      </c>
    </row>
    <row r="42" spans="1:87" ht="12" customHeight="1">
      <c r="A42" s="142" t="s">
        <v>103</v>
      </c>
      <c r="B42" s="140" t="s">
        <v>387</v>
      </c>
      <c r="C42" s="142" t="s">
        <v>396</v>
      </c>
      <c r="D42" s="141">
        <f t="shared" si="4"/>
        <v>46289</v>
      </c>
      <c r="E42" s="141">
        <f t="shared" si="5"/>
        <v>46289</v>
      </c>
      <c r="F42" s="141">
        <v>0</v>
      </c>
      <c r="G42" s="141">
        <v>0</v>
      </c>
      <c r="H42" s="141">
        <v>46289</v>
      </c>
      <c r="I42" s="141">
        <v>0</v>
      </c>
      <c r="J42" s="141">
        <v>0</v>
      </c>
      <c r="K42" s="141"/>
      <c r="L42" s="141">
        <f t="shared" si="6"/>
        <v>99357</v>
      </c>
      <c r="M42" s="141">
        <f t="shared" si="7"/>
        <v>23318</v>
      </c>
      <c r="N42" s="141">
        <v>23318</v>
      </c>
      <c r="O42" s="141">
        <v>0</v>
      </c>
      <c r="P42" s="141">
        <v>0</v>
      </c>
      <c r="Q42" s="141">
        <v>0</v>
      </c>
      <c r="R42" s="141">
        <f t="shared" si="8"/>
        <v>64531</v>
      </c>
      <c r="S42" s="141">
        <v>0</v>
      </c>
      <c r="T42" s="141">
        <v>0</v>
      </c>
      <c r="U42" s="141">
        <v>64531</v>
      </c>
      <c r="V42" s="141">
        <v>0</v>
      </c>
      <c r="W42" s="141">
        <f t="shared" si="9"/>
        <v>11508</v>
      </c>
      <c r="X42" s="141">
        <v>0</v>
      </c>
      <c r="Y42" s="141">
        <v>0</v>
      </c>
      <c r="Z42" s="141">
        <v>11508</v>
      </c>
      <c r="AA42" s="141">
        <v>0</v>
      </c>
      <c r="AB42" s="141"/>
      <c r="AC42" s="141">
        <v>0</v>
      </c>
      <c r="AD42" s="141">
        <v>18392</v>
      </c>
      <c r="AE42" s="141">
        <f t="shared" si="10"/>
        <v>164038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/>
      <c r="BE42" s="141">
        <v>0</v>
      </c>
      <c r="BF42" s="141">
        <v>0</v>
      </c>
      <c r="BG42" s="141">
        <f t="shared" si="17"/>
        <v>0</v>
      </c>
      <c r="BH42" s="141">
        <f t="shared" si="18"/>
        <v>46289</v>
      </c>
      <c r="BI42" s="141">
        <f t="shared" si="19"/>
        <v>46289</v>
      </c>
      <c r="BJ42" s="141">
        <f t="shared" si="20"/>
        <v>0</v>
      </c>
      <c r="BK42" s="141">
        <f t="shared" si="21"/>
        <v>0</v>
      </c>
      <c r="BL42" s="141">
        <f t="shared" si="22"/>
        <v>46289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99357</v>
      </c>
      <c r="BQ42" s="141">
        <f t="shared" si="27"/>
        <v>23318</v>
      </c>
      <c r="BR42" s="141">
        <f t="shared" si="28"/>
        <v>23318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64531</v>
      </c>
      <c r="BW42" s="141">
        <f t="shared" si="33"/>
        <v>0</v>
      </c>
      <c r="BX42" s="141">
        <f t="shared" si="34"/>
        <v>0</v>
      </c>
      <c r="BY42" s="141">
        <f t="shared" si="35"/>
        <v>64531</v>
      </c>
      <c r="BZ42" s="141">
        <f t="shared" si="36"/>
        <v>0</v>
      </c>
      <c r="CA42" s="141">
        <f t="shared" si="37"/>
        <v>11508</v>
      </c>
      <c r="CB42" s="141">
        <f t="shared" si="38"/>
        <v>0</v>
      </c>
      <c r="CC42" s="141">
        <f t="shared" si="39"/>
        <v>0</v>
      </c>
      <c r="CD42" s="141">
        <f t="shared" si="40"/>
        <v>11508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18392</v>
      </c>
      <c r="CI42" s="141">
        <f t="shared" si="45"/>
        <v>164038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409</v>
      </c>
      <c r="B7" s="140" t="s">
        <v>378</v>
      </c>
      <c r="C7" s="139" t="s">
        <v>410</v>
      </c>
      <c r="D7" s="141">
        <f aca="true" t="shared" si="0" ref="D7:I7">SUM(D8:D33)</f>
        <v>150000</v>
      </c>
      <c r="E7" s="141">
        <f t="shared" si="0"/>
        <v>2672558</v>
      </c>
      <c r="F7" s="141">
        <f t="shared" si="0"/>
        <v>2822558</v>
      </c>
      <c r="G7" s="141">
        <f t="shared" si="0"/>
        <v>302666</v>
      </c>
      <c r="H7" s="141">
        <f t="shared" si="0"/>
        <v>1092406</v>
      </c>
      <c r="I7" s="141">
        <f t="shared" si="0"/>
        <v>1395072</v>
      </c>
      <c r="J7" s="143" t="s">
        <v>403</v>
      </c>
      <c r="K7" s="143" t="s">
        <v>403</v>
      </c>
      <c r="L7" s="141">
        <f aca="true" t="shared" si="1" ref="L7:Q7">SUM(L8:L33)</f>
        <v>150000</v>
      </c>
      <c r="M7" s="141">
        <f t="shared" si="1"/>
        <v>2535631</v>
      </c>
      <c r="N7" s="141">
        <f t="shared" si="1"/>
        <v>2685631</v>
      </c>
      <c r="O7" s="141">
        <f t="shared" si="1"/>
        <v>0</v>
      </c>
      <c r="P7" s="141">
        <f t="shared" si="1"/>
        <v>813922</v>
      </c>
      <c r="Q7" s="141">
        <f t="shared" si="1"/>
        <v>813922</v>
      </c>
      <c r="R7" s="143" t="s">
        <v>403</v>
      </c>
      <c r="S7" s="143" t="s">
        <v>403</v>
      </c>
      <c r="T7" s="141">
        <f aca="true" t="shared" si="2" ref="T7:Y7">SUM(T8:T33)</f>
        <v>0</v>
      </c>
      <c r="U7" s="141">
        <f t="shared" si="2"/>
        <v>127215</v>
      </c>
      <c r="V7" s="141">
        <f t="shared" si="2"/>
        <v>127215</v>
      </c>
      <c r="W7" s="141">
        <f t="shared" si="2"/>
        <v>15806</v>
      </c>
      <c r="X7" s="141">
        <f t="shared" si="2"/>
        <v>146905</v>
      </c>
      <c r="Y7" s="141">
        <f t="shared" si="2"/>
        <v>162711</v>
      </c>
      <c r="Z7" s="143" t="s">
        <v>403</v>
      </c>
      <c r="AA7" s="143" t="s">
        <v>403</v>
      </c>
      <c r="AB7" s="141">
        <f>SUM(AB8:AB33)</f>
        <v>0</v>
      </c>
      <c r="AC7" s="141">
        <f>SUM(AC8:AC33)</f>
        <v>9712</v>
      </c>
      <c r="AD7" s="141">
        <f>SUM(AD8:AD33)</f>
        <v>9712</v>
      </c>
      <c r="AE7" s="141"/>
      <c r="AF7" s="141"/>
      <c r="AG7" s="141"/>
      <c r="AH7" s="143" t="s">
        <v>403</v>
      </c>
      <c r="AI7" s="143" t="s">
        <v>403</v>
      </c>
      <c r="AJ7" s="141">
        <f aca="true" t="shared" si="3" ref="AJ7:AO7">SUM(AJ8:AJ33)</f>
        <v>0</v>
      </c>
      <c r="AK7" s="141">
        <f t="shared" si="3"/>
        <v>0</v>
      </c>
      <c r="AL7" s="141">
        <f t="shared" si="3"/>
        <v>0</v>
      </c>
      <c r="AM7" s="141">
        <f t="shared" si="3"/>
        <v>286860</v>
      </c>
      <c r="AN7" s="141">
        <f t="shared" si="3"/>
        <v>131579</v>
      </c>
      <c r="AO7" s="141">
        <f t="shared" si="3"/>
        <v>418439</v>
      </c>
      <c r="AP7" s="143" t="s">
        <v>403</v>
      </c>
      <c r="AQ7" s="143" t="s">
        <v>403</v>
      </c>
      <c r="AR7" s="141">
        <f aca="true" t="shared" si="4" ref="AR7:AW7">SUM(AR8:AR33)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403</v>
      </c>
      <c r="AY7" s="143" t="s">
        <v>403</v>
      </c>
      <c r="AZ7" s="141">
        <f aca="true" t="shared" si="5" ref="AZ7:BE7">SUM(AZ8:AZ33)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103</v>
      </c>
      <c r="B8" s="140" t="s">
        <v>326</v>
      </c>
      <c r="C8" s="142" t="s">
        <v>351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103</v>
      </c>
      <c r="B9" s="140" t="s">
        <v>327</v>
      </c>
      <c r="C9" s="142" t="s">
        <v>352</v>
      </c>
      <c r="D9" s="141">
        <f aca="true" t="shared" si="6" ref="D9:D33">SUM(L9,T9,AB9,AJ9,AR9,AZ9)</f>
        <v>0</v>
      </c>
      <c r="E9" s="141">
        <f aca="true" t="shared" si="7" ref="E9:E33">SUM(M9,U9,AC9,AK9,AS9,BA9)</f>
        <v>72447</v>
      </c>
      <c r="F9" s="141">
        <f aca="true" t="shared" si="8" ref="F9:F33">SUM(D9:E9)</f>
        <v>72447</v>
      </c>
      <c r="G9" s="141">
        <f aca="true" t="shared" si="9" ref="G9:G33">SUM(O9,W9,AE9,AM9,AU9,BC9)</f>
        <v>0</v>
      </c>
      <c r="H9" s="141">
        <f aca="true" t="shared" si="10" ref="H9:H33">SUM(P9,X9,AF9,AN9,AV9,BD9)</f>
        <v>0</v>
      </c>
      <c r="I9" s="141">
        <f aca="true" t="shared" si="11" ref="I9:I33">SUM(G9:H9)</f>
        <v>0</v>
      </c>
      <c r="J9" s="143" t="s">
        <v>387</v>
      </c>
      <c r="K9" s="143" t="s">
        <v>398</v>
      </c>
      <c r="L9" s="141">
        <v>0</v>
      </c>
      <c r="M9" s="141">
        <v>72447</v>
      </c>
      <c r="N9" s="141">
        <f aca="true" t="shared" si="12" ref="N9:N33">SUM(L9,+M9)</f>
        <v>72447</v>
      </c>
      <c r="O9" s="141">
        <v>0</v>
      </c>
      <c r="P9" s="141">
        <v>0</v>
      </c>
      <c r="Q9" s="141">
        <f aca="true" t="shared" si="13" ref="Q9:Q33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3">+SUM(T9,U9)</f>
        <v>0</v>
      </c>
      <c r="W9" s="141">
        <v>0</v>
      </c>
      <c r="X9" s="141">
        <v>0</v>
      </c>
      <c r="Y9" s="141">
        <f aca="true" t="shared" si="15" ref="Y9:Y33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3">+SUM(AB9,AC9)</f>
        <v>0</v>
      </c>
      <c r="AE9" s="141">
        <v>0</v>
      </c>
      <c r="AF9" s="141">
        <v>0</v>
      </c>
      <c r="AG9" s="141">
        <f aca="true" t="shared" si="17" ref="AG9:AG33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3">SUM(AJ9,+AK9)</f>
        <v>0</v>
      </c>
      <c r="AM9" s="141">
        <v>0</v>
      </c>
      <c r="AN9" s="141">
        <v>0</v>
      </c>
      <c r="AO9" s="141">
        <f aca="true" t="shared" si="19" ref="AO9:AO33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3">SUM(AR9,+AS9)</f>
        <v>0</v>
      </c>
      <c r="AU9" s="141">
        <v>0</v>
      </c>
      <c r="AV9" s="141">
        <v>0</v>
      </c>
      <c r="AW9" s="141">
        <f aca="true" t="shared" si="21" ref="AW9:AW33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3">SUM(AZ9,BA9)</f>
        <v>0</v>
      </c>
      <c r="BC9" s="141">
        <v>0</v>
      </c>
      <c r="BD9" s="141">
        <v>0</v>
      </c>
      <c r="BE9" s="141">
        <f aca="true" t="shared" si="23" ref="BE9:BE33">SUM(BC9,+BD9)</f>
        <v>0</v>
      </c>
    </row>
    <row r="10" spans="1:57" ht="12" customHeight="1">
      <c r="A10" s="142" t="s">
        <v>103</v>
      </c>
      <c r="B10" s="140" t="s">
        <v>328</v>
      </c>
      <c r="C10" s="142" t="s">
        <v>353</v>
      </c>
      <c r="D10" s="141">
        <f t="shared" si="6"/>
        <v>0</v>
      </c>
      <c r="E10" s="141">
        <f t="shared" si="7"/>
        <v>712171</v>
      </c>
      <c r="F10" s="141">
        <f t="shared" si="8"/>
        <v>712171</v>
      </c>
      <c r="G10" s="141">
        <f t="shared" si="9"/>
        <v>0</v>
      </c>
      <c r="H10" s="141">
        <f t="shared" si="10"/>
        <v>123501</v>
      </c>
      <c r="I10" s="141">
        <f t="shared" si="11"/>
        <v>123501</v>
      </c>
      <c r="J10" s="143" t="s">
        <v>379</v>
      </c>
      <c r="K10" s="143" t="s">
        <v>388</v>
      </c>
      <c r="L10" s="141">
        <v>0</v>
      </c>
      <c r="M10" s="141">
        <v>712171</v>
      </c>
      <c r="N10" s="141">
        <f t="shared" si="12"/>
        <v>712171</v>
      </c>
      <c r="O10" s="141">
        <v>0</v>
      </c>
      <c r="P10" s="141">
        <v>123501</v>
      </c>
      <c r="Q10" s="141">
        <f t="shared" si="13"/>
        <v>123501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103</v>
      </c>
      <c r="B11" s="140" t="s">
        <v>397</v>
      </c>
      <c r="C11" s="142" t="s">
        <v>354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103</v>
      </c>
      <c r="B12" s="140" t="s">
        <v>329</v>
      </c>
      <c r="C12" s="142" t="s">
        <v>355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68106</v>
      </c>
      <c r="I12" s="141">
        <f t="shared" si="11"/>
        <v>68106</v>
      </c>
      <c r="J12" s="143" t="s">
        <v>386</v>
      </c>
      <c r="K12" s="143" t="s">
        <v>395</v>
      </c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68106</v>
      </c>
      <c r="Q12" s="141">
        <f t="shared" si="13"/>
        <v>68106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103</v>
      </c>
      <c r="B13" s="140" t="s">
        <v>330</v>
      </c>
      <c r="C13" s="142" t="s">
        <v>356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52056</v>
      </c>
      <c r="I13" s="141">
        <f t="shared" si="11"/>
        <v>52056</v>
      </c>
      <c r="J13" s="143" t="s">
        <v>386</v>
      </c>
      <c r="K13" s="143" t="s">
        <v>395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52056</v>
      </c>
      <c r="Q13" s="141">
        <f t="shared" si="13"/>
        <v>52056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103</v>
      </c>
      <c r="B14" s="140" t="s">
        <v>331</v>
      </c>
      <c r="C14" s="142" t="s">
        <v>357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41864</v>
      </c>
      <c r="I14" s="141">
        <f t="shared" si="11"/>
        <v>41864</v>
      </c>
      <c r="J14" s="143" t="s">
        <v>386</v>
      </c>
      <c r="K14" s="143" t="s">
        <v>395</v>
      </c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41864</v>
      </c>
      <c r="Q14" s="141">
        <f t="shared" si="13"/>
        <v>41864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103</v>
      </c>
      <c r="B15" s="140" t="s">
        <v>332</v>
      </c>
      <c r="C15" s="142" t="s">
        <v>358</v>
      </c>
      <c r="D15" s="141">
        <f t="shared" si="6"/>
        <v>0</v>
      </c>
      <c r="E15" s="141">
        <f t="shared" si="7"/>
        <v>265698</v>
      </c>
      <c r="F15" s="141">
        <f t="shared" si="8"/>
        <v>265698</v>
      </c>
      <c r="G15" s="141">
        <f t="shared" si="9"/>
        <v>0</v>
      </c>
      <c r="H15" s="141">
        <f t="shared" si="10"/>
        <v>163956</v>
      </c>
      <c r="I15" s="141">
        <f t="shared" si="11"/>
        <v>163956</v>
      </c>
      <c r="J15" s="143"/>
      <c r="K15" s="143"/>
      <c r="L15" s="141">
        <v>0</v>
      </c>
      <c r="M15" s="141">
        <v>265698</v>
      </c>
      <c r="N15" s="141">
        <f t="shared" si="12"/>
        <v>265698</v>
      </c>
      <c r="O15" s="141">
        <v>0</v>
      </c>
      <c r="P15" s="141">
        <v>163956</v>
      </c>
      <c r="Q15" s="141">
        <f t="shared" si="13"/>
        <v>163956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103</v>
      </c>
      <c r="B16" s="140" t="s">
        <v>333</v>
      </c>
      <c r="C16" s="142" t="s">
        <v>359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33232</v>
      </c>
      <c r="I16" s="141">
        <f t="shared" si="11"/>
        <v>33232</v>
      </c>
      <c r="J16" s="143" t="s">
        <v>386</v>
      </c>
      <c r="K16" s="143" t="s">
        <v>395</v>
      </c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33232</v>
      </c>
      <c r="Q16" s="141">
        <f t="shared" si="13"/>
        <v>33232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103</v>
      </c>
      <c r="B17" s="140" t="s">
        <v>334</v>
      </c>
      <c r="C17" s="142" t="s">
        <v>360</v>
      </c>
      <c r="D17" s="141">
        <f t="shared" si="6"/>
        <v>0</v>
      </c>
      <c r="E17" s="141">
        <f t="shared" si="7"/>
        <v>128455</v>
      </c>
      <c r="F17" s="141">
        <f t="shared" si="8"/>
        <v>128455</v>
      </c>
      <c r="G17" s="141">
        <f t="shared" si="9"/>
        <v>0</v>
      </c>
      <c r="H17" s="141">
        <f t="shared" si="10"/>
        <v>79266</v>
      </c>
      <c r="I17" s="141">
        <f t="shared" si="11"/>
        <v>79266</v>
      </c>
      <c r="J17" s="143" t="s">
        <v>383</v>
      </c>
      <c r="K17" s="143" t="s">
        <v>392</v>
      </c>
      <c r="L17" s="141">
        <v>0</v>
      </c>
      <c r="M17" s="141">
        <v>128455</v>
      </c>
      <c r="N17" s="141">
        <f t="shared" si="12"/>
        <v>128455</v>
      </c>
      <c r="O17" s="141">
        <v>0</v>
      </c>
      <c r="P17" s="141">
        <v>79266</v>
      </c>
      <c r="Q17" s="141">
        <f t="shared" si="13"/>
        <v>79266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103</v>
      </c>
      <c r="B18" s="140" t="s">
        <v>335</v>
      </c>
      <c r="C18" s="142" t="s">
        <v>361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103</v>
      </c>
      <c r="B19" s="140" t="s">
        <v>336</v>
      </c>
      <c r="C19" s="142" t="s">
        <v>362</v>
      </c>
      <c r="D19" s="141">
        <f t="shared" si="6"/>
        <v>105300</v>
      </c>
      <c r="E19" s="141">
        <f t="shared" si="7"/>
        <v>383886</v>
      </c>
      <c r="F19" s="141">
        <f t="shared" si="8"/>
        <v>489186</v>
      </c>
      <c r="G19" s="141">
        <f t="shared" si="9"/>
        <v>286860</v>
      </c>
      <c r="H19" s="141">
        <f t="shared" si="10"/>
        <v>184961</v>
      </c>
      <c r="I19" s="141">
        <f t="shared" si="11"/>
        <v>471821</v>
      </c>
      <c r="J19" s="143" t="s">
        <v>382</v>
      </c>
      <c r="K19" s="143" t="s">
        <v>391</v>
      </c>
      <c r="L19" s="141">
        <v>105300</v>
      </c>
      <c r="M19" s="141">
        <v>318346</v>
      </c>
      <c r="N19" s="141">
        <f t="shared" si="12"/>
        <v>423646</v>
      </c>
      <c r="O19" s="141">
        <v>0</v>
      </c>
      <c r="P19" s="141">
        <v>0</v>
      </c>
      <c r="Q19" s="141">
        <f t="shared" si="13"/>
        <v>0</v>
      </c>
      <c r="R19" s="143" t="s">
        <v>384</v>
      </c>
      <c r="S19" s="143" t="s">
        <v>393</v>
      </c>
      <c r="T19" s="141">
        <v>0</v>
      </c>
      <c r="U19" s="141">
        <v>55828</v>
      </c>
      <c r="V19" s="141">
        <f t="shared" si="14"/>
        <v>55828</v>
      </c>
      <c r="W19" s="141">
        <v>0</v>
      </c>
      <c r="X19" s="141">
        <v>53382</v>
      </c>
      <c r="Y19" s="141">
        <f t="shared" si="15"/>
        <v>53382</v>
      </c>
      <c r="Z19" s="143" t="s">
        <v>385</v>
      </c>
      <c r="AA19" s="141" t="s">
        <v>394</v>
      </c>
      <c r="AB19" s="141">
        <v>0</v>
      </c>
      <c r="AC19" s="141">
        <v>9712</v>
      </c>
      <c r="AD19" s="141">
        <f t="shared" si="16"/>
        <v>9712</v>
      </c>
      <c r="AE19" s="141">
        <v>0</v>
      </c>
      <c r="AF19" s="141">
        <v>0</v>
      </c>
      <c r="AG19" s="141">
        <f t="shared" si="17"/>
        <v>0</v>
      </c>
      <c r="AH19" s="143" t="s">
        <v>380</v>
      </c>
      <c r="AI19" s="143" t="s">
        <v>389</v>
      </c>
      <c r="AJ19" s="141">
        <v>0</v>
      </c>
      <c r="AK19" s="141">
        <v>0</v>
      </c>
      <c r="AL19" s="141">
        <f t="shared" si="18"/>
        <v>0</v>
      </c>
      <c r="AM19" s="141">
        <v>286860</v>
      </c>
      <c r="AN19" s="141">
        <v>131579</v>
      </c>
      <c r="AO19" s="141">
        <f t="shared" si="19"/>
        <v>418439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103</v>
      </c>
      <c r="B20" s="140" t="s">
        <v>337</v>
      </c>
      <c r="C20" s="142" t="s">
        <v>363</v>
      </c>
      <c r="D20" s="141">
        <f t="shared" si="6"/>
        <v>0</v>
      </c>
      <c r="E20" s="141">
        <f t="shared" si="7"/>
        <v>326214</v>
      </c>
      <c r="F20" s="141">
        <f t="shared" si="8"/>
        <v>326214</v>
      </c>
      <c r="G20" s="141">
        <f t="shared" si="9"/>
        <v>0</v>
      </c>
      <c r="H20" s="141">
        <f t="shared" si="10"/>
        <v>65667</v>
      </c>
      <c r="I20" s="141">
        <f t="shared" si="11"/>
        <v>65667</v>
      </c>
      <c r="J20" s="143" t="s">
        <v>379</v>
      </c>
      <c r="K20" s="143" t="s">
        <v>388</v>
      </c>
      <c r="L20" s="141">
        <v>0</v>
      </c>
      <c r="M20" s="141">
        <v>326214</v>
      </c>
      <c r="N20" s="141">
        <f t="shared" si="12"/>
        <v>326214</v>
      </c>
      <c r="O20" s="141">
        <v>0</v>
      </c>
      <c r="P20" s="141">
        <v>65667</v>
      </c>
      <c r="Q20" s="141">
        <f t="shared" si="13"/>
        <v>65667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103</v>
      </c>
      <c r="B21" s="140" t="s">
        <v>338</v>
      </c>
      <c r="C21" s="142" t="s">
        <v>364</v>
      </c>
      <c r="D21" s="141">
        <f t="shared" si="6"/>
        <v>11400</v>
      </c>
      <c r="E21" s="141">
        <f t="shared" si="7"/>
        <v>34808</v>
      </c>
      <c r="F21" s="141">
        <f t="shared" si="8"/>
        <v>46208</v>
      </c>
      <c r="G21" s="141">
        <f t="shared" si="9"/>
        <v>0</v>
      </c>
      <c r="H21" s="141">
        <f t="shared" si="10"/>
        <v>9587</v>
      </c>
      <c r="I21" s="141">
        <f t="shared" si="11"/>
        <v>9587</v>
      </c>
      <c r="J21" s="143" t="s">
        <v>382</v>
      </c>
      <c r="K21" s="143" t="s">
        <v>391</v>
      </c>
      <c r="L21" s="141">
        <v>11400</v>
      </c>
      <c r="M21" s="141">
        <v>34808</v>
      </c>
      <c r="N21" s="141">
        <f t="shared" si="12"/>
        <v>46208</v>
      </c>
      <c r="O21" s="141">
        <v>0</v>
      </c>
      <c r="P21" s="141">
        <v>0</v>
      </c>
      <c r="Q21" s="141">
        <f t="shared" si="13"/>
        <v>0</v>
      </c>
      <c r="R21" s="143" t="s">
        <v>380</v>
      </c>
      <c r="S21" s="143" t="s">
        <v>389</v>
      </c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9587</v>
      </c>
      <c r="Y21" s="141">
        <f t="shared" si="15"/>
        <v>9587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103</v>
      </c>
      <c r="B22" s="140" t="s">
        <v>339</v>
      </c>
      <c r="C22" s="142" t="s">
        <v>365</v>
      </c>
      <c r="D22" s="141">
        <f t="shared" si="6"/>
        <v>21300</v>
      </c>
      <c r="E22" s="141">
        <f t="shared" si="7"/>
        <v>59638</v>
      </c>
      <c r="F22" s="141">
        <f t="shared" si="8"/>
        <v>80938</v>
      </c>
      <c r="G22" s="141">
        <f t="shared" si="9"/>
        <v>0</v>
      </c>
      <c r="H22" s="141">
        <f t="shared" si="10"/>
        <v>33518</v>
      </c>
      <c r="I22" s="141">
        <f t="shared" si="11"/>
        <v>33518</v>
      </c>
      <c r="J22" s="143" t="s">
        <v>382</v>
      </c>
      <c r="K22" s="143" t="s">
        <v>391</v>
      </c>
      <c r="L22" s="141">
        <v>21300</v>
      </c>
      <c r="M22" s="141">
        <v>59638</v>
      </c>
      <c r="N22" s="141">
        <f t="shared" si="12"/>
        <v>80938</v>
      </c>
      <c r="O22" s="141">
        <v>0</v>
      </c>
      <c r="P22" s="141">
        <v>0</v>
      </c>
      <c r="Q22" s="141">
        <f t="shared" si="13"/>
        <v>0</v>
      </c>
      <c r="R22" s="143" t="s">
        <v>401</v>
      </c>
      <c r="S22" s="143" t="s">
        <v>389</v>
      </c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33518</v>
      </c>
      <c r="Y22" s="141">
        <f t="shared" si="15"/>
        <v>33518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103</v>
      </c>
      <c r="B23" s="140" t="s">
        <v>340</v>
      </c>
      <c r="C23" s="142" t="s">
        <v>366</v>
      </c>
      <c r="D23" s="141">
        <f t="shared" si="6"/>
        <v>12000</v>
      </c>
      <c r="E23" s="141">
        <f t="shared" si="7"/>
        <v>35424</v>
      </c>
      <c r="F23" s="141">
        <f t="shared" si="8"/>
        <v>47424</v>
      </c>
      <c r="G23" s="141">
        <f t="shared" si="9"/>
        <v>15806</v>
      </c>
      <c r="H23" s="141">
        <f t="shared" si="10"/>
        <v>2821</v>
      </c>
      <c r="I23" s="141">
        <f t="shared" si="11"/>
        <v>18627</v>
      </c>
      <c r="J23" s="143" t="s">
        <v>382</v>
      </c>
      <c r="K23" s="143" t="s">
        <v>391</v>
      </c>
      <c r="L23" s="141">
        <v>12000</v>
      </c>
      <c r="M23" s="141">
        <v>35424</v>
      </c>
      <c r="N23" s="141">
        <f t="shared" si="12"/>
        <v>47424</v>
      </c>
      <c r="O23" s="141">
        <v>0</v>
      </c>
      <c r="P23" s="141">
        <v>0</v>
      </c>
      <c r="Q23" s="141">
        <f t="shared" si="13"/>
        <v>0</v>
      </c>
      <c r="R23" s="143" t="s">
        <v>380</v>
      </c>
      <c r="S23" s="143" t="s">
        <v>402</v>
      </c>
      <c r="T23" s="141">
        <v>0</v>
      </c>
      <c r="U23" s="141">
        <v>0</v>
      </c>
      <c r="V23" s="141">
        <f t="shared" si="14"/>
        <v>0</v>
      </c>
      <c r="W23" s="141">
        <v>15806</v>
      </c>
      <c r="X23" s="141">
        <v>2821</v>
      </c>
      <c r="Y23" s="141">
        <f t="shared" si="15"/>
        <v>18627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103</v>
      </c>
      <c r="B24" s="140" t="s">
        <v>341</v>
      </c>
      <c r="C24" s="142" t="s">
        <v>367</v>
      </c>
      <c r="D24" s="141">
        <f t="shared" si="6"/>
        <v>0</v>
      </c>
      <c r="E24" s="141">
        <f t="shared" si="7"/>
        <v>91088</v>
      </c>
      <c r="F24" s="141">
        <f t="shared" si="8"/>
        <v>91088</v>
      </c>
      <c r="G24" s="141">
        <f t="shared" si="9"/>
        <v>0</v>
      </c>
      <c r="H24" s="141">
        <f t="shared" si="10"/>
        <v>60257</v>
      </c>
      <c r="I24" s="141">
        <f t="shared" si="11"/>
        <v>60257</v>
      </c>
      <c r="J24" s="143" t="s">
        <v>384</v>
      </c>
      <c r="K24" s="143" t="s">
        <v>393</v>
      </c>
      <c r="L24" s="141">
        <v>0</v>
      </c>
      <c r="M24" s="141">
        <v>78018</v>
      </c>
      <c r="N24" s="141">
        <f t="shared" si="12"/>
        <v>78018</v>
      </c>
      <c r="O24" s="141">
        <v>0</v>
      </c>
      <c r="P24" s="141">
        <v>60257</v>
      </c>
      <c r="Q24" s="141">
        <f t="shared" si="13"/>
        <v>60257</v>
      </c>
      <c r="R24" s="143" t="s">
        <v>385</v>
      </c>
      <c r="S24" s="143" t="s">
        <v>394</v>
      </c>
      <c r="T24" s="141">
        <v>0</v>
      </c>
      <c r="U24" s="141">
        <v>13070</v>
      </c>
      <c r="V24" s="141">
        <f t="shared" si="14"/>
        <v>13070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103</v>
      </c>
      <c r="B25" s="140" t="s">
        <v>342</v>
      </c>
      <c r="C25" s="142" t="s">
        <v>368</v>
      </c>
      <c r="D25" s="141">
        <f t="shared" si="6"/>
        <v>0</v>
      </c>
      <c r="E25" s="141">
        <f t="shared" si="7"/>
        <v>41283</v>
      </c>
      <c r="F25" s="141">
        <f t="shared" si="8"/>
        <v>41283</v>
      </c>
      <c r="G25" s="141">
        <f t="shared" si="9"/>
        <v>0</v>
      </c>
      <c r="H25" s="141">
        <f t="shared" si="10"/>
        <v>22813</v>
      </c>
      <c r="I25" s="141">
        <f t="shared" si="11"/>
        <v>22813</v>
      </c>
      <c r="J25" s="143" t="s">
        <v>384</v>
      </c>
      <c r="K25" s="143" t="s">
        <v>393</v>
      </c>
      <c r="L25" s="141">
        <v>0</v>
      </c>
      <c r="M25" s="141">
        <v>28391</v>
      </c>
      <c r="N25" s="141">
        <f t="shared" si="12"/>
        <v>28391</v>
      </c>
      <c r="O25" s="141">
        <v>0</v>
      </c>
      <c r="P25" s="141">
        <v>22813</v>
      </c>
      <c r="Q25" s="141">
        <f t="shared" si="13"/>
        <v>22813</v>
      </c>
      <c r="R25" s="143" t="s">
        <v>387</v>
      </c>
      <c r="S25" s="143" t="s">
        <v>396</v>
      </c>
      <c r="T25" s="141">
        <v>0</v>
      </c>
      <c r="U25" s="141">
        <v>12892</v>
      </c>
      <c r="V25" s="141">
        <f t="shared" si="14"/>
        <v>12892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103</v>
      </c>
      <c r="B26" s="140" t="s">
        <v>343</v>
      </c>
      <c r="C26" s="142" t="s">
        <v>369</v>
      </c>
      <c r="D26" s="141">
        <f t="shared" si="6"/>
        <v>0</v>
      </c>
      <c r="E26" s="141">
        <f t="shared" si="7"/>
        <v>44562</v>
      </c>
      <c r="F26" s="141">
        <f t="shared" si="8"/>
        <v>44562</v>
      </c>
      <c r="G26" s="141">
        <f t="shared" si="9"/>
        <v>0</v>
      </c>
      <c r="H26" s="141">
        <f t="shared" si="10"/>
        <v>30117</v>
      </c>
      <c r="I26" s="141">
        <f t="shared" si="11"/>
        <v>30117</v>
      </c>
      <c r="J26" s="143" t="s">
        <v>384</v>
      </c>
      <c r="K26" s="143" t="s">
        <v>393</v>
      </c>
      <c r="L26" s="141">
        <v>0</v>
      </c>
      <c r="M26" s="141">
        <v>31028</v>
      </c>
      <c r="N26" s="141">
        <f t="shared" si="12"/>
        <v>31028</v>
      </c>
      <c r="O26" s="141">
        <v>0</v>
      </c>
      <c r="P26" s="141">
        <v>30117</v>
      </c>
      <c r="Q26" s="141">
        <f t="shared" si="13"/>
        <v>30117</v>
      </c>
      <c r="R26" s="143" t="s">
        <v>387</v>
      </c>
      <c r="S26" s="143" t="s">
        <v>396</v>
      </c>
      <c r="T26" s="141">
        <v>0</v>
      </c>
      <c r="U26" s="141">
        <v>13534</v>
      </c>
      <c r="V26" s="141">
        <f t="shared" si="14"/>
        <v>13534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103</v>
      </c>
      <c r="B27" s="140" t="s">
        <v>344</v>
      </c>
      <c r="C27" s="142" t="s">
        <v>370</v>
      </c>
      <c r="D27" s="141">
        <f t="shared" si="6"/>
        <v>0</v>
      </c>
      <c r="E27" s="141">
        <f t="shared" si="7"/>
        <v>45498</v>
      </c>
      <c r="F27" s="141">
        <f t="shared" si="8"/>
        <v>45498</v>
      </c>
      <c r="G27" s="141">
        <f t="shared" si="9"/>
        <v>0</v>
      </c>
      <c r="H27" s="141">
        <f t="shared" si="10"/>
        <v>28955</v>
      </c>
      <c r="I27" s="141">
        <f t="shared" si="11"/>
        <v>28955</v>
      </c>
      <c r="J27" s="143" t="s">
        <v>387</v>
      </c>
      <c r="K27" s="143" t="s">
        <v>396</v>
      </c>
      <c r="L27" s="141">
        <v>0</v>
      </c>
      <c r="M27" s="141">
        <v>13607</v>
      </c>
      <c r="N27" s="141">
        <f t="shared" si="12"/>
        <v>13607</v>
      </c>
      <c r="O27" s="141">
        <v>0</v>
      </c>
      <c r="P27" s="141">
        <v>0</v>
      </c>
      <c r="Q27" s="141">
        <f t="shared" si="13"/>
        <v>0</v>
      </c>
      <c r="R27" s="143" t="s">
        <v>384</v>
      </c>
      <c r="S27" s="143" t="s">
        <v>393</v>
      </c>
      <c r="T27" s="141">
        <v>0</v>
      </c>
      <c r="U27" s="141">
        <v>31891</v>
      </c>
      <c r="V27" s="141">
        <f t="shared" si="14"/>
        <v>31891</v>
      </c>
      <c r="W27" s="141">
        <v>0</v>
      </c>
      <c r="X27" s="141">
        <v>28955</v>
      </c>
      <c r="Y27" s="141">
        <f t="shared" si="15"/>
        <v>28955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103</v>
      </c>
      <c r="B28" s="140" t="s">
        <v>345</v>
      </c>
      <c r="C28" s="142" t="s">
        <v>371</v>
      </c>
      <c r="D28" s="141">
        <f t="shared" si="6"/>
        <v>0</v>
      </c>
      <c r="E28" s="141">
        <f t="shared" si="7"/>
        <v>58799</v>
      </c>
      <c r="F28" s="141">
        <f t="shared" si="8"/>
        <v>58799</v>
      </c>
      <c r="G28" s="141">
        <f t="shared" si="9"/>
        <v>0</v>
      </c>
      <c r="H28" s="141">
        <f t="shared" si="10"/>
        <v>8515</v>
      </c>
      <c r="I28" s="141">
        <f t="shared" si="11"/>
        <v>8515</v>
      </c>
      <c r="J28" s="143" t="s">
        <v>379</v>
      </c>
      <c r="K28" s="143" t="s">
        <v>388</v>
      </c>
      <c r="L28" s="141">
        <v>0</v>
      </c>
      <c r="M28" s="141">
        <v>58799</v>
      </c>
      <c r="N28" s="141">
        <f t="shared" si="12"/>
        <v>58799</v>
      </c>
      <c r="O28" s="141">
        <v>0</v>
      </c>
      <c r="P28" s="141">
        <v>8515</v>
      </c>
      <c r="Q28" s="141">
        <f t="shared" si="13"/>
        <v>8515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103</v>
      </c>
      <c r="B29" s="140" t="s">
        <v>346</v>
      </c>
      <c r="C29" s="142" t="s">
        <v>372</v>
      </c>
      <c r="D29" s="141">
        <f t="shared" si="6"/>
        <v>0</v>
      </c>
      <c r="E29" s="141">
        <f t="shared" si="7"/>
        <v>76534</v>
      </c>
      <c r="F29" s="141">
        <f t="shared" si="8"/>
        <v>76534</v>
      </c>
      <c r="G29" s="141">
        <f t="shared" si="9"/>
        <v>0</v>
      </c>
      <c r="H29" s="141">
        <f t="shared" si="10"/>
        <v>20306</v>
      </c>
      <c r="I29" s="141">
        <f t="shared" si="11"/>
        <v>20306</v>
      </c>
      <c r="J29" s="143" t="s">
        <v>379</v>
      </c>
      <c r="K29" s="143" t="s">
        <v>399</v>
      </c>
      <c r="L29" s="141">
        <v>0</v>
      </c>
      <c r="M29" s="141">
        <v>76534</v>
      </c>
      <c r="N29" s="141">
        <f t="shared" si="12"/>
        <v>76534</v>
      </c>
      <c r="O29" s="141">
        <v>0</v>
      </c>
      <c r="P29" s="141">
        <v>20306</v>
      </c>
      <c r="Q29" s="141">
        <f t="shared" si="13"/>
        <v>20306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103</v>
      </c>
      <c r="B30" s="140" t="s">
        <v>347</v>
      </c>
      <c r="C30" s="142" t="s">
        <v>373</v>
      </c>
      <c r="D30" s="141">
        <f t="shared" si="6"/>
        <v>0</v>
      </c>
      <c r="E30" s="141">
        <f t="shared" si="7"/>
        <v>90543</v>
      </c>
      <c r="F30" s="141">
        <f t="shared" si="8"/>
        <v>90543</v>
      </c>
      <c r="G30" s="141">
        <f t="shared" si="9"/>
        <v>0</v>
      </c>
      <c r="H30" s="141">
        <f t="shared" si="10"/>
        <v>18642</v>
      </c>
      <c r="I30" s="141">
        <f t="shared" si="11"/>
        <v>18642</v>
      </c>
      <c r="J30" s="143" t="s">
        <v>379</v>
      </c>
      <c r="K30" s="143" t="s">
        <v>388</v>
      </c>
      <c r="L30" s="141">
        <v>0</v>
      </c>
      <c r="M30" s="141">
        <v>90543</v>
      </c>
      <c r="N30" s="141">
        <f t="shared" si="12"/>
        <v>90543</v>
      </c>
      <c r="O30" s="141">
        <v>0</v>
      </c>
      <c r="P30" s="141">
        <v>0</v>
      </c>
      <c r="Q30" s="141">
        <f t="shared" si="13"/>
        <v>0</v>
      </c>
      <c r="R30" s="143" t="s">
        <v>381</v>
      </c>
      <c r="S30" s="143" t="s">
        <v>390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18642</v>
      </c>
      <c r="Y30" s="141">
        <f t="shared" si="15"/>
        <v>18642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103</v>
      </c>
      <c r="B31" s="140" t="s">
        <v>348</v>
      </c>
      <c r="C31" s="142" t="s">
        <v>374</v>
      </c>
      <c r="D31" s="141">
        <f t="shared" si="6"/>
        <v>0</v>
      </c>
      <c r="E31" s="141">
        <f t="shared" si="7"/>
        <v>95542</v>
      </c>
      <c r="F31" s="141">
        <f t="shared" si="8"/>
        <v>95542</v>
      </c>
      <c r="G31" s="141">
        <f t="shared" si="9"/>
        <v>0</v>
      </c>
      <c r="H31" s="141">
        <f t="shared" si="10"/>
        <v>18304</v>
      </c>
      <c r="I31" s="141">
        <f t="shared" si="11"/>
        <v>18304</v>
      </c>
      <c r="J31" s="143" t="s">
        <v>381</v>
      </c>
      <c r="K31" s="143" t="s">
        <v>390</v>
      </c>
      <c r="L31" s="141">
        <v>0</v>
      </c>
      <c r="M31" s="141">
        <v>95542</v>
      </c>
      <c r="N31" s="141">
        <f t="shared" si="12"/>
        <v>95542</v>
      </c>
      <c r="O31" s="141">
        <v>0</v>
      </c>
      <c r="P31" s="141">
        <v>18304</v>
      </c>
      <c r="Q31" s="141">
        <f t="shared" si="13"/>
        <v>18304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103</v>
      </c>
      <c r="B32" s="140" t="s">
        <v>349</v>
      </c>
      <c r="C32" s="142" t="s">
        <v>375</v>
      </c>
      <c r="D32" s="141">
        <f t="shared" si="6"/>
        <v>0</v>
      </c>
      <c r="E32" s="141">
        <f t="shared" si="7"/>
        <v>51552</v>
      </c>
      <c r="F32" s="141">
        <f t="shared" si="8"/>
        <v>51552</v>
      </c>
      <c r="G32" s="141">
        <f t="shared" si="9"/>
        <v>0</v>
      </c>
      <c r="H32" s="141">
        <f t="shared" si="10"/>
        <v>13232</v>
      </c>
      <c r="I32" s="141">
        <f t="shared" si="11"/>
        <v>13232</v>
      </c>
      <c r="J32" s="143" t="s">
        <v>381</v>
      </c>
      <c r="K32" s="143" t="s">
        <v>390</v>
      </c>
      <c r="L32" s="141">
        <v>0</v>
      </c>
      <c r="M32" s="141">
        <v>51552</v>
      </c>
      <c r="N32" s="141">
        <f t="shared" si="12"/>
        <v>51552</v>
      </c>
      <c r="O32" s="141">
        <v>0</v>
      </c>
      <c r="P32" s="141">
        <v>13232</v>
      </c>
      <c r="Q32" s="141">
        <f t="shared" si="13"/>
        <v>13232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103</v>
      </c>
      <c r="B33" s="140" t="s">
        <v>350</v>
      </c>
      <c r="C33" s="142" t="s">
        <v>376</v>
      </c>
      <c r="D33" s="141">
        <f t="shared" si="6"/>
        <v>0</v>
      </c>
      <c r="E33" s="141">
        <f t="shared" si="7"/>
        <v>58416</v>
      </c>
      <c r="F33" s="141">
        <f t="shared" si="8"/>
        <v>58416</v>
      </c>
      <c r="G33" s="141">
        <f t="shared" si="9"/>
        <v>0</v>
      </c>
      <c r="H33" s="141">
        <f t="shared" si="10"/>
        <v>12730</v>
      </c>
      <c r="I33" s="141">
        <f t="shared" si="11"/>
        <v>12730</v>
      </c>
      <c r="J33" s="143" t="s">
        <v>381</v>
      </c>
      <c r="K33" s="143" t="s">
        <v>400</v>
      </c>
      <c r="L33" s="141">
        <v>0</v>
      </c>
      <c r="M33" s="141">
        <v>58416</v>
      </c>
      <c r="N33" s="141">
        <f t="shared" si="12"/>
        <v>58416</v>
      </c>
      <c r="O33" s="141">
        <v>0</v>
      </c>
      <c r="P33" s="141">
        <v>12730</v>
      </c>
      <c r="Q33" s="141">
        <f t="shared" si="13"/>
        <v>12730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404</v>
      </c>
      <c r="B7" s="140" t="s">
        <v>405</v>
      </c>
      <c r="C7" s="139" t="s">
        <v>406</v>
      </c>
      <c r="D7" s="141">
        <f>SUM(D8:D16)</f>
        <v>2822700</v>
      </c>
      <c r="E7" s="141">
        <f>SUM(E8:E16)</f>
        <v>1106359</v>
      </c>
      <c r="F7" s="144"/>
      <c r="G7" s="143" t="s">
        <v>403</v>
      </c>
      <c r="H7" s="141">
        <f>SUM(H8:H16)</f>
        <v>1539673</v>
      </c>
      <c r="I7" s="141">
        <f>SUM(I8:I16)</f>
        <v>557403</v>
      </c>
      <c r="J7" s="144"/>
      <c r="K7" s="143" t="s">
        <v>403</v>
      </c>
      <c r="L7" s="141">
        <f>SUM(L8:L16)</f>
        <v>700380</v>
      </c>
      <c r="M7" s="141">
        <f>SUM(M8:M16)</f>
        <v>285047</v>
      </c>
      <c r="N7" s="144"/>
      <c r="O7" s="143" t="s">
        <v>403</v>
      </c>
      <c r="P7" s="141">
        <f>SUM(P8:P16)</f>
        <v>233204</v>
      </c>
      <c r="Q7" s="141">
        <f>SUM(Q8:Q16)</f>
        <v>105051</v>
      </c>
      <c r="R7" s="144"/>
      <c r="S7" s="143" t="s">
        <v>403</v>
      </c>
      <c r="T7" s="141">
        <f>SUM(T8:T16)</f>
        <v>227009</v>
      </c>
      <c r="U7" s="141">
        <f>SUM(U8:U16)</f>
        <v>129903</v>
      </c>
      <c r="V7" s="144"/>
      <c r="W7" s="143" t="s">
        <v>403</v>
      </c>
      <c r="X7" s="141">
        <f>SUM(X8:X16)</f>
        <v>122434</v>
      </c>
      <c r="Y7" s="141">
        <f>SUM(Y8:Y16)</f>
        <v>28955</v>
      </c>
      <c r="Z7" s="144"/>
      <c r="AA7" s="143" t="s">
        <v>403</v>
      </c>
      <c r="AB7" s="141">
        <f>SUM(AB8:AB16)</f>
        <v>0</v>
      </c>
      <c r="AC7" s="141">
        <f>SUM(AC8:AC16)</f>
        <v>0</v>
      </c>
      <c r="AD7" s="144"/>
      <c r="AE7" s="143" t="s">
        <v>403</v>
      </c>
      <c r="AF7" s="141">
        <f>SUM(AF8:AF16)</f>
        <v>0</v>
      </c>
      <c r="AG7" s="141">
        <f>SUM(AG8:AG16)</f>
        <v>0</v>
      </c>
      <c r="AH7" s="144"/>
      <c r="AI7" s="143" t="s">
        <v>403</v>
      </c>
      <c r="AJ7" s="141">
        <f>SUM(AJ8:AJ16)</f>
        <v>0</v>
      </c>
      <c r="AK7" s="141">
        <f>SUM(AK8:AK16)</f>
        <v>0</v>
      </c>
      <c r="AL7" s="144"/>
      <c r="AM7" s="143" t="s">
        <v>403</v>
      </c>
      <c r="AN7" s="141">
        <f>SUM(AN8:AN16)</f>
        <v>0</v>
      </c>
      <c r="AO7" s="141">
        <f>SUM(AO8:AO16)</f>
        <v>0</v>
      </c>
      <c r="AP7" s="144"/>
      <c r="AQ7" s="143" t="s">
        <v>403</v>
      </c>
      <c r="AR7" s="141">
        <f>SUM(AR8:AR16)</f>
        <v>0</v>
      </c>
      <c r="AS7" s="141">
        <f>SUM(AS8:AS16)</f>
        <v>0</v>
      </c>
      <c r="AT7" s="144"/>
      <c r="AU7" s="143" t="s">
        <v>403</v>
      </c>
      <c r="AV7" s="141">
        <f>SUM(AV8:AV16)</f>
        <v>0</v>
      </c>
      <c r="AW7" s="141">
        <f>SUM(AW8:AW16)</f>
        <v>0</v>
      </c>
      <c r="AX7" s="144"/>
      <c r="AY7" s="143" t="s">
        <v>403</v>
      </c>
      <c r="AZ7" s="141">
        <f>SUM(AZ8:AZ16)</f>
        <v>0</v>
      </c>
      <c r="BA7" s="141">
        <f>SUM(BA8:BA16)</f>
        <v>0</v>
      </c>
      <c r="BB7" s="144"/>
      <c r="BC7" s="143" t="s">
        <v>403</v>
      </c>
      <c r="BD7" s="141">
        <f>SUM(BD8:BD16)</f>
        <v>0</v>
      </c>
      <c r="BE7" s="141">
        <f>SUM(BE8:BE16)</f>
        <v>0</v>
      </c>
      <c r="BF7" s="144"/>
      <c r="BG7" s="143" t="s">
        <v>403</v>
      </c>
      <c r="BH7" s="141">
        <f>SUM(BH8:BH16)</f>
        <v>0</v>
      </c>
      <c r="BI7" s="141">
        <f>SUM(BI8:BI16)</f>
        <v>0</v>
      </c>
      <c r="BJ7" s="144"/>
      <c r="BK7" s="143" t="s">
        <v>403</v>
      </c>
      <c r="BL7" s="141">
        <f>SUM(BL8:BL16)</f>
        <v>0</v>
      </c>
      <c r="BM7" s="141">
        <f>SUM(BM8:BM16)</f>
        <v>0</v>
      </c>
      <c r="BN7" s="144"/>
      <c r="BO7" s="143" t="s">
        <v>403</v>
      </c>
      <c r="BP7" s="141">
        <f>SUM(BP8:BP16)</f>
        <v>0</v>
      </c>
      <c r="BQ7" s="141">
        <f>SUM(BQ8:BQ16)</f>
        <v>0</v>
      </c>
      <c r="BR7" s="144"/>
      <c r="BS7" s="143" t="s">
        <v>403</v>
      </c>
      <c r="BT7" s="141">
        <f>SUM(BT8:BT16)</f>
        <v>0</v>
      </c>
      <c r="BU7" s="141">
        <f>SUM(BU8:BU16)</f>
        <v>0</v>
      </c>
      <c r="BV7" s="144"/>
      <c r="BW7" s="143" t="s">
        <v>403</v>
      </c>
      <c r="BX7" s="141">
        <f>SUM(BX8:BX16)</f>
        <v>0</v>
      </c>
      <c r="BY7" s="141">
        <f>SUM(BY8:BY16)</f>
        <v>0</v>
      </c>
      <c r="BZ7" s="144"/>
      <c r="CA7" s="143" t="s">
        <v>403</v>
      </c>
      <c r="CB7" s="141">
        <f>SUM(CB8:CB16)</f>
        <v>0</v>
      </c>
      <c r="CC7" s="141">
        <f>SUM(CC8:CC16)</f>
        <v>0</v>
      </c>
      <c r="CD7" s="144"/>
      <c r="CE7" s="143" t="s">
        <v>403</v>
      </c>
      <c r="CF7" s="141">
        <f>SUM(CF8:CF16)</f>
        <v>0</v>
      </c>
      <c r="CG7" s="141">
        <f>SUM(CG8:CG16)</f>
        <v>0</v>
      </c>
      <c r="CH7" s="144"/>
      <c r="CI7" s="143" t="s">
        <v>403</v>
      </c>
      <c r="CJ7" s="141">
        <f>SUM(CJ8:CJ16)</f>
        <v>0</v>
      </c>
      <c r="CK7" s="141">
        <f>SUM(CK8:CK16)</f>
        <v>0</v>
      </c>
      <c r="CL7" s="144"/>
      <c r="CM7" s="143" t="s">
        <v>403</v>
      </c>
      <c r="CN7" s="141">
        <f>SUM(CN8:CN16)</f>
        <v>0</v>
      </c>
      <c r="CO7" s="141">
        <f>SUM(CO8:CO16)</f>
        <v>0</v>
      </c>
      <c r="CP7" s="144"/>
      <c r="CQ7" s="143" t="s">
        <v>403</v>
      </c>
      <c r="CR7" s="141">
        <f>SUM(CR8:CR16)</f>
        <v>0</v>
      </c>
      <c r="CS7" s="141">
        <f>SUM(CS8:CS16)</f>
        <v>0</v>
      </c>
      <c r="CT7" s="144"/>
      <c r="CU7" s="143" t="s">
        <v>403</v>
      </c>
      <c r="CV7" s="141">
        <f>SUM(CV8:CV16)</f>
        <v>0</v>
      </c>
      <c r="CW7" s="141">
        <f>SUM(CW8:CW16)</f>
        <v>0</v>
      </c>
      <c r="CX7" s="144"/>
      <c r="CY7" s="143" t="s">
        <v>403</v>
      </c>
      <c r="CZ7" s="141">
        <f>SUM(CZ8:CZ16)</f>
        <v>0</v>
      </c>
      <c r="DA7" s="141">
        <f>SUM(DA8:DA16)</f>
        <v>0</v>
      </c>
      <c r="DB7" s="144"/>
      <c r="DC7" s="143" t="s">
        <v>403</v>
      </c>
      <c r="DD7" s="141">
        <f>SUM(DD8:DD16)</f>
        <v>0</v>
      </c>
      <c r="DE7" s="141">
        <f>SUM(DE8:DE16)</f>
        <v>0</v>
      </c>
      <c r="DF7" s="144"/>
      <c r="DG7" s="143" t="s">
        <v>403</v>
      </c>
      <c r="DH7" s="141">
        <f>SUM(DH8:DH16)</f>
        <v>0</v>
      </c>
      <c r="DI7" s="141">
        <f>SUM(DI8:DI16)</f>
        <v>0</v>
      </c>
      <c r="DJ7" s="144"/>
      <c r="DK7" s="143" t="s">
        <v>403</v>
      </c>
      <c r="DL7" s="141">
        <f>SUM(DL8:DL16)</f>
        <v>0</v>
      </c>
      <c r="DM7" s="141">
        <f>SUM(DM8:DM16)</f>
        <v>0</v>
      </c>
      <c r="DN7" s="144"/>
      <c r="DO7" s="143" t="s">
        <v>403</v>
      </c>
      <c r="DP7" s="141">
        <f>SUM(DP8:DP16)</f>
        <v>0</v>
      </c>
      <c r="DQ7" s="141">
        <f>SUM(DQ8:DQ16)</f>
        <v>0</v>
      </c>
      <c r="DR7" s="144"/>
      <c r="DS7" s="143" t="s">
        <v>403</v>
      </c>
      <c r="DT7" s="141">
        <f>SUM(DT8:DT16)</f>
        <v>0</v>
      </c>
      <c r="DU7" s="141">
        <f>SUM(DU8:DU16)</f>
        <v>0</v>
      </c>
    </row>
    <row r="8" spans="1:125" ht="12" customHeight="1">
      <c r="A8" s="142" t="s">
        <v>103</v>
      </c>
      <c r="B8" s="140" t="s">
        <v>379</v>
      </c>
      <c r="C8" s="142" t="s">
        <v>388</v>
      </c>
      <c r="D8" s="141">
        <f>SUM(H8,L8,P8,T8,X8,AB8,AF8,AJ8,AN8,AR8,AV8,AZ8,BD8,BH8,BL8,BP8,BT8,BX8,CB8,CF8,CJ8,CN8,CR8,CV8,CZ8,DD8,DH8,DL8,DP8,DT8)</f>
        <v>1264261</v>
      </c>
      <c r="E8" s="141">
        <f>SUM(I8,M8,Q8,U8,Y8,AC8,AG8,AK8,AO8,AS8,AW8,BA8,BE8,BI8,BM8,BQ8,BU8,BY8,CC8,CG8,CK8,CO8,CS8,CW8,DA8,DE8,DI8,DM8,DQ8,DU8)</f>
        <v>217989</v>
      </c>
      <c r="F8" s="145">
        <v>25203</v>
      </c>
      <c r="G8" s="143" t="s">
        <v>353</v>
      </c>
      <c r="H8" s="141">
        <v>712171</v>
      </c>
      <c r="I8" s="141">
        <v>123501</v>
      </c>
      <c r="J8" s="145">
        <v>25214</v>
      </c>
      <c r="K8" s="143" t="s">
        <v>363</v>
      </c>
      <c r="L8" s="141">
        <v>326214</v>
      </c>
      <c r="M8" s="141">
        <v>65667</v>
      </c>
      <c r="N8" s="145">
        <v>25482</v>
      </c>
      <c r="O8" s="143" t="s">
        <v>371</v>
      </c>
      <c r="P8" s="141">
        <v>58799</v>
      </c>
      <c r="Q8" s="141">
        <v>8515</v>
      </c>
      <c r="R8" s="145">
        <v>25483</v>
      </c>
      <c r="S8" s="143" t="s">
        <v>372</v>
      </c>
      <c r="T8" s="141">
        <v>76534</v>
      </c>
      <c r="U8" s="141">
        <v>20306</v>
      </c>
      <c r="V8" s="145">
        <v>25501</v>
      </c>
      <c r="W8" s="143" t="s">
        <v>373</v>
      </c>
      <c r="X8" s="141">
        <v>90543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103</v>
      </c>
      <c r="B9" s="140" t="s">
        <v>380</v>
      </c>
      <c r="C9" s="142" t="s">
        <v>389</v>
      </c>
      <c r="D9" s="141">
        <f aca="true" t="shared" si="0" ref="D9:D16">SUM(H9,L9,P9,T9,X9,AB9,AF9,AJ9,AN9,AR9,AV9,AZ9,BD9,BH9,BL9,BP9,BT9,BX9,CB9,CF9,CJ9,CN9,CR9,CV9,CZ9,DD9,DH9,DL9,DP9,DT9)</f>
        <v>0</v>
      </c>
      <c r="E9" s="141">
        <f aca="true" t="shared" si="1" ref="E9:E16">SUM(I9,M9,Q9,U9,Y9,AC9,AG9,AK9,AO9,AS9,AW9,BA9,BE9,BI9,BM9,BQ9,BU9,BY9,CC9,CG9,CK9,CO9,CS9,CW9,DA9,DE9,DI9,DM9,DQ9,DU9)</f>
        <v>193311</v>
      </c>
      <c r="F9" s="145">
        <v>25213</v>
      </c>
      <c r="G9" s="143" t="s">
        <v>362</v>
      </c>
      <c r="H9" s="141">
        <v>0</v>
      </c>
      <c r="I9" s="141">
        <v>131579</v>
      </c>
      <c r="J9" s="145">
        <v>25381</v>
      </c>
      <c r="K9" s="143" t="s">
        <v>364</v>
      </c>
      <c r="L9" s="141">
        <v>0</v>
      </c>
      <c r="M9" s="141">
        <v>9587</v>
      </c>
      <c r="N9" s="145">
        <v>25384</v>
      </c>
      <c r="O9" s="143" t="s">
        <v>366</v>
      </c>
      <c r="P9" s="141">
        <v>0</v>
      </c>
      <c r="Q9" s="141">
        <v>18627</v>
      </c>
      <c r="R9" s="145">
        <v>25383</v>
      </c>
      <c r="S9" s="143" t="s">
        <v>365</v>
      </c>
      <c r="T9" s="141">
        <v>0</v>
      </c>
      <c r="U9" s="141">
        <v>33518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103</v>
      </c>
      <c r="B10" s="140" t="s">
        <v>381</v>
      </c>
      <c r="C10" s="142" t="s">
        <v>390</v>
      </c>
      <c r="D10" s="141">
        <f t="shared" si="0"/>
        <v>205510</v>
      </c>
      <c r="E10" s="141">
        <f t="shared" si="1"/>
        <v>62908</v>
      </c>
      <c r="F10" s="145">
        <v>25501</v>
      </c>
      <c r="G10" s="143" t="s">
        <v>373</v>
      </c>
      <c r="H10" s="141">
        <v>0</v>
      </c>
      <c r="I10" s="141">
        <v>18642</v>
      </c>
      <c r="J10" s="145">
        <v>25502</v>
      </c>
      <c r="K10" s="143" t="s">
        <v>374</v>
      </c>
      <c r="L10" s="141">
        <v>95542</v>
      </c>
      <c r="M10" s="141">
        <v>18304</v>
      </c>
      <c r="N10" s="145">
        <v>25503</v>
      </c>
      <c r="O10" s="143" t="s">
        <v>375</v>
      </c>
      <c r="P10" s="141">
        <v>51552</v>
      </c>
      <c r="Q10" s="141">
        <v>13232</v>
      </c>
      <c r="R10" s="145">
        <v>25504</v>
      </c>
      <c r="S10" s="143" t="s">
        <v>376</v>
      </c>
      <c r="T10" s="141">
        <v>58416</v>
      </c>
      <c r="U10" s="141">
        <v>12730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103</v>
      </c>
      <c r="B11" s="140" t="s">
        <v>382</v>
      </c>
      <c r="C11" s="142" t="s">
        <v>391</v>
      </c>
      <c r="D11" s="141">
        <f t="shared" si="0"/>
        <v>598206</v>
      </c>
      <c r="E11" s="141">
        <f t="shared" si="1"/>
        <v>0</v>
      </c>
      <c r="F11" s="145">
        <v>25213</v>
      </c>
      <c r="G11" s="143" t="s">
        <v>362</v>
      </c>
      <c r="H11" s="141">
        <v>423646</v>
      </c>
      <c r="I11" s="141">
        <v>0</v>
      </c>
      <c r="J11" s="145">
        <v>25381</v>
      </c>
      <c r="K11" s="143" t="s">
        <v>364</v>
      </c>
      <c r="L11" s="141">
        <v>46208</v>
      </c>
      <c r="M11" s="141">
        <v>0</v>
      </c>
      <c r="N11" s="145">
        <v>25383</v>
      </c>
      <c r="O11" s="143" t="s">
        <v>365</v>
      </c>
      <c r="P11" s="141">
        <v>80928</v>
      </c>
      <c r="Q11" s="141">
        <v>0</v>
      </c>
      <c r="R11" s="145">
        <v>25384</v>
      </c>
      <c r="S11" s="143" t="s">
        <v>366</v>
      </c>
      <c r="T11" s="141">
        <v>47424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103</v>
      </c>
      <c r="B12" s="140" t="s">
        <v>383</v>
      </c>
      <c r="C12" s="142" t="s">
        <v>392</v>
      </c>
      <c r="D12" s="141">
        <f t="shared" si="0"/>
        <v>394153</v>
      </c>
      <c r="E12" s="141">
        <f t="shared" si="1"/>
        <v>243222</v>
      </c>
      <c r="F12" s="145">
        <v>25209</v>
      </c>
      <c r="G12" s="143" t="s">
        <v>358</v>
      </c>
      <c r="H12" s="141">
        <v>265698</v>
      </c>
      <c r="I12" s="141">
        <v>163956</v>
      </c>
      <c r="J12" s="145">
        <v>25211</v>
      </c>
      <c r="K12" s="143" t="s">
        <v>360</v>
      </c>
      <c r="L12" s="141">
        <v>128455</v>
      </c>
      <c r="M12" s="141">
        <v>79266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103</v>
      </c>
      <c r="B13" s="140" t="s">
        <v>384</v>
      </c>
      <c r="C13" s="142" t="s">
        <v>393</v>
      </c>
      <c r="D13" s="141">
        <f t="shared" si="0"/>
        <v>225157</v>
      </c>
      <c r="E13" s="141">
        <f t="shared" si="1"/>
        <v>193671</v>
      </c>
      <c r="F13" s="145">
        <v>25213</v>
      </c>
      <c r="G13" s="143" t="s">
        <v>362</v>
      </c>
      <c r="H13" s="141">
        <v>55828</v>
      </c>
      <c r="I13" s="141">
        <v>51619</v>
      </c>
      <c r="J13" s="145">
        <v>25425</v>
      </c>
      <c r="K13" s="143" t="s">
        <v>367</v>
      </c>
      <c r="L13" s="141">
        <v>78019</v>
      </c>
      <c r="M13" s="141">
        <v>60167</v>
      </c>
      <c r="N13" s="145">
        <v>25441</v>
      </c>
      <c r="O13" s="143" t="s">
        <v>368</v>
      </c>
      <c r="P13" s="141">
        <v>28391</v>
      </c>
      <c r="Q13" s="141">
        <v>22813</v>
      </c>
      <c r="R13" s="145">
        <v>25442</v>
      </c>
      <c r="S13" s="143" t="s">
        <v>369</v>
      </c>
      <c r="T13" s="141">
        <v>31028</v>
      </c>
      <c r="U13" s="141">
        <v>30117</v>
      </c>
      <c r="V13" s="145">
        <v>25443</v>
      </c>
      <c r="W13" s="143" t="s">
        <v>370</v>
      </c>
      <c r="X13" s="141">
        <v>31891</v>
      </c>
      <c r="Y13" s="141">
        <v>28955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103</v>
      </c>
      <c r="B14" s="140" t="s">
        <v>385</v>
      </c>
      <c r="C14" s="142" t="s">
        <v>394</v>
      </c>
      <c r="D14" s="141">
        <f t="shared" si="0"/>
        <v>22782</v>
      </c>
      <c r="E14" s="141">
        <f t="shared" si="1"/>
        <v>0</v>
      </c>
      <c r="F14" s="145">
        <v>25213</v>
      </c>
      <c r="G14" s="143" t="s">
        <v>362</v>
      </c>
      <c r="H14" s="141">
        <v>9712</v>
      </c>
      <c r="I14" s="141">
        <v>0</v>
      </c>
      <c r="J14" s="145">
        <v>25425</v>
      </c>
      <c r="K14" s="143" t="s">
        <v>367</v>
      </c>
      <c r="L14" s="141">
        <v>13070</v>
      </c>
      <c r="M14" s="141">
        <v>0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103</v>
      </c>
      <c r="B15" s="140" t="s">
        <v>386</v>
      </c>
      <c r="C15" s="142" t="s">
        <v>395</v>
      </c>
      <c r="D15" s="141">
        <f t="shared" si="0"/>
        <v>0</v>
      </c>
      <c r="E15" s="141">
        <f t="shared" si="1"/>
        <v>195258</v>
      </c>
      <c r="F15" s="145">
        <v>25206</v>
      </c>
      <c r="G15" s="143" t="s">
        <v>355</v>
      </c>
      <c r="H15" s="141">
        <v>0</v>
      </c>
      <c r="I15" s="141">
        <v>68106</v>
      </c>
      <c r="J15" s="145">
        <v>25207</v>
      </c>
      <c r="K15" s="143" t="s">
        <v>356</v>
      </c>
      <c r="L15" s="141">
        <v>0</v>
      </c>
      <c r="M15" s="141">
        <v>52056</v>
      </c>
      <c r="N15" s="145">
        <v>25208</v>
      </c>
      <c r="O15" s="143" t="s">
        <v>357</v>
      </c>
      <c r="P15" s="141">
        <v>0</v>
      </c>
      <c r="Q15" s="141">
        <v>41864</v>
      </c>
      <c r="R15" s="145">
        <v>25210</v>
      </c>
      <c r="S15" s="143" t="s">
        <v>359</v>
      </c>
      <c r="T15" s="141">
        <v>0</v>
      </c>
      <c r="U15" s="141">
        <v>33232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103</v>
      </c>
      <c r="B16" s="140" t="s">
        <v>387</v>
      </c>
      <c r="C16" s="142" t="s">
        <v>396</v>
      </c>
      <c r="D16" s="141">
        <f t="shared" si="0"/>
        <v>112631</v>
      </c>
      <c r="E16" s="141">
        <f t="shared" si="1"/>
        <v>0</v>
      </c>
      <c r="F16" s="145">
        <v>25202</v>
      </c>
      <c r="G16" s="143" t="s">
        <v>352</v>
      </c>
      <c r="H16" s="141">
        <v>72618</v>
      </c>
      <c r="I16" s="141">
        <v>0</v>
      </c>
      <c r="J16" s="145">
        <v>25441</v>
      </c>
      <c r="K16" s="143" t="s">
        <v>368</v>
      </c>
      <c r="L16" s="141">
        <v>12872</v>
      </c>
      <c r="M16" s="141">
        <v>0</v>
      </c>
      <c r="N16" s="145">
        <v>25442</v>
      </c>
      <c r="O16" s="143" t="s">
        <v>369</v>
      </c>
      <c r="P16" s="141">
        <v>13534</v>
      </c>
      <c r="Q16" s="141">
        <v>0</v>
      </c>
      <c r="R16" s="145">
        <v>25443</v>
      </c>
      <c r="S16" s="143" t="s">
        <v>370</v>
      </c>
      <c r="T16" s="141">
        <v>13607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411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25</v>
      </c>
      <c r="M2" s="12" t="str">
        <f>IF(L2&lt;&gt;"",VLOOKUP(L2,$AK$6:$AL$52,2,FALSE),"-")</f>
        <v>滋賀県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353</v>
      </c>
      <c r="F7" s="27">
        <f aca="true" t="shared" si="1" ref="F7:F12">AF14</f>
        <v>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353</v>
      </c>
      <c r="AG7" s="137"/>
      <c r="AH7" s="11" t="str">
        <f>'廃棄物事業経費（市町村）'!B7</f>
        <v>25000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7058</v>
      </c>
      <c r="F8" s="27">
        <f t="shared" si="1"/>
        <v>18311</v>
      </c>
      <c r="H8" s="188"/>
      <c r="I8" s="188"/>
      <c r="J8" s="182" t="s">
        <v>42</v>
      </c>
      <c r="K8" s="184"/>
      <c r="L8" s="27">
        <f t="shared" si="2"/>
        <v>614651</v>
      </c>
      <c r="M8" s="27">
        <f t="shared" si="3"/>
        <v>17875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7058</v>
      </c>
      <c r="AG8" s="137"/>
      <c r="AH8" s="11" t="str">
        <f>'廃棄物事業経費（市町村）'!B8</f>
        <v>25201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41400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277349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41400</v>
      </c>
      <c r="AG9" s="137"/>
      <c r="AH9" s="11" t="str">
        <f>'廃棄物事業経費（市町村）'!B9</f>
        <v>25202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2266181</v>
      </c>
      <c r="F10" s="27">
        <f t="shared" si="1"/>
        <v>928833</v>
      </c>
      <c r="H10" s="188"/>
      <c r="I10" s="189"/>
      <c r="J10" s="200" t="s">
        <v>46</v>
      </c>
      <c r="K10" s="202"/>
      <c r="L10" s="27">
        <f t="shared" si="2"/>
        <v>625</v>
      </c>
      <c r="M10" s="27">
        <f t="shared" si="3"/>
        <v>3623</v>
      </c>
      <c r="AC10" s="25" t="s">
        <v>45</v>
      </c>
      <c r="AD10" s="138" t="s">
        <v>62</v>
      </c>
      <c r="AE10" s="137" t="s">
        <v>66</v>
      </c>
      <c r="AF10" s="133">
        <f ca="1" t="shared" si="4"/>
        <v>2266181</v>
      </c>
      <c r="AG10" s="137"/>
      <c r="AH10" s="11" t="str">
        <f>'廃棄物事業経費（市町村）'!B10</f>
        <v>25203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2822700</v>
      </c>
      <c r="F11" s="27">
        <f t="shared" si="1"/>
        <v>1106359</v>
      </c>
      <c r="H11" s="188"/>
      <c r="I11" s="191" t="s">
        <v>47</v>
      </c>
      <c r="J11" s="191"/>
      <c r="K11" s="191"/>
      <c r="L11" s="27">
        <f t="shared" si="2"/>
        <v>10789</v>
      </c>
      <c r="M11" s="27">
        <f t="shared" si="3"/>
        <v>1449</v>
      </c>
      <c r="AC11" s="25" t="s">
        <v>303</v>
      </c>
      <c r="AD11" s="138" t="s">
        <v>62</v>
      </c>
      <c r="AE11" s="137" t="s">
        <v>67</v>
      </c>
      <c r="AF11" s="133">
        <f ca="1" t="shared" si="4"/>
        <v>2822700</v>
      </c>
      <c r="AG11" s="137"/>
      <c r="AH11" s="11" t="str">
        <f>'廃棄物事業経費（市町村）'!B11</f>
        <v>25204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465822</v>
      </c>
      <c r="F12" s="27">
        <f t="shared" si="1"/>
        <v>204136</v>
      </c>
      <c r="H12" s="188"/>
      <c r="I12" s="191" t="s">
        <v>48</v>
      </c>
      <c r="J12" s="191"/>
      <c r="K12" s="191"/>
      <c r="L12" s="27">
        <f t="shared" si="2"/>
        <v>150000</v>
      </c>
      <c r="M12" s="27">
        <f t="shared" si="3"/>
        <v>302666</v>
      </c>
      <c r="AC12" s="25" t="s">
        <v>46</v>
      </c>
      <c r="AD12" s="138" t="s">
        <v>62</v>
      </c>
      <c r="AE12" s="137" t="s">
        <v>68</v>
      </c>
      <c r="AF12" s="133">
        <f ca="1" t="shared" si="4"/>
        <v>465822</v>
      </c>
      <c r="AG12" s="137"/>
      <c r="AH12" s="11" t="str">
        <f>'廃棄物事業経費（市町村）'!B12</f>
        <v>25206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5603514</v>
      </c>
      <c r="F13" s="28">
        <f>SUM(F7:F12)</f>
        <v>2257639</v>
      </c>
      <c r="H13" s="188"/>
      <c r="I13" s="179" t="s">
        <v>32</v>
      </c>
      <c r="J13" s="194"/>
      <c r="K13" s="195"/>
      <c r="L13" s="29">
        <f>SUM(L7:L12)</f>
        <v>1053414</v>
      </c>
      <c r="M13" s="29">
        <f>SUM(M7:M12)</f>
        <v>325613</v>
      </c>
      <c r="AC13" s="25" t="s">
        <v>51</v>
      </c>
      <c r="AD13" s="138" t="s">
        <v>62</v>
      </c>
      <c r="AE13" s="137" t="s">
        <v>69</v>
      </c>
      <c r="AF13" s="133">
        <f ca="1" t="shared" si="4"/>
        <v>13999779</v>
      </c>
      <c r="AG13" s="137"/>
      <c r="AH13" s="11" t="str">
        <f>'廃棄物事業経費（市町村）'!B13</f>
        <v>25207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2780814</v>
      </c>
      <c r="F14" s="32">
        <f>F13-F11</f>
        <v>1151280</v>
      </c>
      <c r="H14" s="189"/>
      <c r="I14" s="30"/>
      <c r="J14" s="34"/>
      <c r="K14" s="31" t="s">
        <v>50</v>
      </c>
      <c r="L14" s="33">
        <f>L13-L12</f>
        <v>903414</v>
      </c>
      <c r="M14" s="33">
        <f>M13-M12</f>
        <v>22947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25208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13999779</v>
      </c>
      <c r="F15" s="27">
        <f>AF20</f>
        <v>2278625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1318693</v>
      </c>
      <c r="M15" s="27">
        <f>AF48</f>
        <v>503649</v>
      </c>
      <c r="AC15" s="25" t="s">
        <v>41</v>
      </c>
      <c r="AD15" s="138" t="s">
        <v>62</v>
      </c>
      <c r="AE15" s="137" t="s">
        <v>71</v>
      </c>
      <c r="AF15" s="133">
        <f ca="1" t="shared" si="4"/>
        <v>18311</v>
      </c>
      <c r="AG15" s="137"/>
      <c r="AH15" s="11" t="str">
        <f>'廃棄物事業経費（市町村）'!B15</f>
        <v>25209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19603293</v>
      </c>
      <c r="F16" s="28">
        <f>SUM(F13,F15)</f>
        <v>4536264</v>
      </c>
      <c r="H16" s="204"/>
      <c r="I16" s="188"/>
      <c r="J16" s="188" t="s">
        <v>183</v>
      </c>
      <c r="K16" s="23" t="s">
        <v>132</v>
      </c>
      <c r="L16" s="27">
        <f>AF28</f>
        <v>505852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25210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16780593</v>
      </c>
      <c r="F17" s="32">
        <f>SUM(F14:F15)</f>
        <v>3429905</v>
      </c>
      <c r="H17" s="204"/>
      <c r="I17" s="188"/>
      <c r="J17" s="188"/>
      <c r="K17" s="23" t="s">
        <v>133</v>
      </c>
      <c r="L17" s="27">
        <f>AF29</f>
        <v>400428</v>
      </c>
      <c r="M17" s="27">
        <f t="shared" si="5"/>
        <v>59151</v>
      </c>
      <c r="AC17" s="25" t="s">
        <v>45</v>
      </c>
      <c r="AD17" s="138" t="s">
        <v>62</v>
      </c>
      <c r="AE17" s="137" t="s">
        <v>73</v>
      </c>
      <c r="AF17" s="133">
        <f ca="1" t="shared" si="4"/>
        <v>928833</v>
      </c>
      <c r="AG17" s="137"/>
      <c r="AH17" s="11" t="str">
        <f>'廃棄物事業経費（市町村）'!B17</f>
        <v>25211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92474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1106359</v>
      </c>
      <c r="AG18" s="137"/>
      <c r="AH18" s="11" t="str">
        <f>'廃棄物事業経費（市町村）'!B18</f>
        <v>25212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275477</v>
      </c>
      <c r="M19" s="27">
        <f t="shared" si="5"/>
        <v>48240</v>
      </c>
      <c r="AC19" s="25" t="s">
        <v>46</v>
      </c>
      <c r="AD19" s="138" t="s">
        <v>62</v>
      </c>
      <c r="AE19" s="137" t="s">
        <v>75</v>
      </c>
      <c r="AF19" s="133">
        <f ca="1" t="shared" si="4"/>
        <v>204136</v>
      </c>
      <c r="AG19" s="137"/>
      <c r="AH19" s="11" t="str">
        <f>'廃棄物事業経費（市町村）'!B19</f>
        <v>25213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2822700</v>
      </c>
      <c r="F20" s="39">
        <f>F11</f>
        <v>1106359</v>
      </c>
      <c r="H20" s="204"/>
      <c r="I20" s="188"/>
      <c r="J20" s="200" t="s">
        <v>56</v>
      </c>
      <c r="K20" s="202"/>
      <c r="L20" s="27">
        <f t="shared" si="6"/>
        <v>3189908</v>
      </c>
      <c r="M20" s="27">
        <f t="shared" si="5"/>
        <v>858314</v>
      </c>
      <c r="AC20" s="25" t="s">
        <v>51</v>
      </c>
      <c r="AD20" s="138" t="s">
        <v>62</v>
      </c>
      <c r="AE20" s="137" t="s">
        <v>76</v>
      </c>
      <c r="AF20" s="133">
        <f ca="1" t="shared" si="4"/>
        <v>2278625</v>
      </c>
      <c r="AG20" s="137"/>
      <c r="AH20" s="11" t="str">
        <f>'廃棄物事業経費（市町村）'!B20</f>
        <v>25214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2822558</v>
      </c>
      <c r="F21" s="39">
        <f>M12+M27</f>
        <v>1395072</v>
      </c>
      <c r="H21" s="204"/>
      <c r="I21" s="189"/>
      <c r="J21" s="200" t="s">
        <v>57</v>
      </c>
      <c r="K21" s="202"/>
      <c r="L21" s="27">
        <f t="shared" si="6"/>
        <v>375236</v>
      </c>
      <c r="M21" s="27">
        <f t="shared" si="5"/>
        <v>142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25381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7437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614651</v>
      </c>
      <c r="AH22" s="11" t="str">
        <f>'廃棄物事業経費（市町村）'!B22</f>
        <v>25383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4908150</v>
      </c>
      <c r="M23" s="27">
        <f t="shared" si="5"/>
        <v>866251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277349</v>
      </c>
      <c r="AH23" s="11" t="str">
        <f>'廃棄物事業経費（市町村）'!B23</f>
        <v>25384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3433202</v>
      </c>
      <c r="M24" s="27">
        <f t="shared" si="5"/>
        <v>562562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625</v>
      </c>
      <c r="AH24" s="11" t="str">
        <f>'廃棄物事業経費（市町村）'!B24</f>
        <v>25425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421381</v>
      </c>
      <c r="M25" s="27">
        <f t="shared" si="5"/>
        <v>17294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10789</v>
      </c>
      <c r="AH25" s="11" t="str">
        <f>'廃棄物事業経費（市町村）'!B25</f>
        <v>25441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155841</v>
      </c>
      <c r="M26" s="27">
        <f t="shared" si="5"/>
        <v>78037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150000</v>
      </c>
      <c r="AH26" s="11" t="str">
        <f>'廃棄物事業経費（市町村）'!B26</f>
        <v>25442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2672558</v>
      </c>
      <c r="M27" s="27">
        <f t="shared" si="5"/>
        <v>1092406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1318693</v>
      </c>
      <c r="AH27" s="11" t="str">
        <f>'廃棄物事業経費（市町村）'!B27</f>
        <v>25443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32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505852</v>
      </c>
      <c r="AH28" s="11" t="str">
        <f>'廃棄物事業経費（市町村）'!B28</f>
        <v>25482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17756669</v>
      </c>
      <c r="M29" s="29">
        <f>SUM(M15:M28)</f>
        <v>4086046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400428</v>
      </c>
      <c r="AH29" s="11" t="str">
        <f>'廃棄物事業経費（市町村）'!B29</f>
        <v>25483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15084111</v>
      </c>
      <c r="M30" s="33">
        <f>M29-M27</f>
        <v>2993640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92474</v>
      </c>
      <c r="AH30" s="11" t="str">
        <f>'廃棄物事業経費（市町村）'!B30</f>
        <v>25501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793210</v>
      </c>
      <c r="M31" s="27">
        <f>AF62</f>
        <v>124605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275477</v>
      </c>
      <c r="AH31" s="11" t="str">
        <f>'廃棄物事業経費（市町村）'!B31</f>
        <v>25502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19603293</v>
      </c>
      <c r="M32" s="29">
        <f>SUM(M13,M29,M31)</f>
        <v>4536264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3189908</v>
      </c>
      <c r="AH32" s="11" t="str">
        <f>'廃棄物事業経費（市町村）'!B32</f>
        <v>25503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16780735</v>
      </c>
      <c r="M33" s="33">
        <f>SUM(M14,M30,M31)</f>
        <v>3141192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375236</v>
      </c>
      <c r="AH33" s="11" t="str">
        <f>'廃棄物事業経費（市町村）'!B33</f>
        <v>25504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7437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4908150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3433202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421381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155841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2672558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32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793210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17875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3623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1449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302666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503649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59151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48240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858314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142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866251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562562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17294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78037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1092406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124605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2010-04-10T02:08:26Z</dcterms:modified>
  <cp:category/>
  <cp:version/>
  <cp:contentType/>
  <cp:contentStatus/>
</cp:coreProperties>
</file>