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<sst xmlns="http://schemas.openxmlformats.org/spreadsheetml/2006/main" count="2122" uniqueCount="428">
  <si>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</si>
  <si>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</si>
  <si>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</si>
  <si>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</si>
  <si>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</si>
  <si>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</si>
  <si>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</si>
  <si>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</si>
  <si>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</si>
  <si>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</si>
  <si>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</si>
  <si>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</si>
  <si>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</si>
  <si>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</si>
  <si>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</si>
  <si>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</si>
  <si>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</si>
  <si>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</si>
  <si>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</si>
  <si>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</si>
  <si>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</si>
  <si>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</si>
  <si>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</si>
  <si>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</si>
  <si>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</si>
  <si>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</si>
  <si>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</si>
  <si>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</si>
  <si>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</si>
  <si>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</si>
  <si>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</si>
  <si>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</si>
  <si>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</si>
  <si>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</si>
  <si>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</si>
  <si>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</si>
  <si>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</si>
  <si>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</si>
  <si>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</si>
  <si>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</si>
  <si>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</si>
  <si>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</si>
  <si>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</si>
  <si>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</si>
  <si>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</si>
  <si>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</si>
  <si>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</si>
  <si>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</si>
  <si>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</si>
  <si>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</si>
  <si>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</si>
  <si>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</si>
  <si>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</si>
  <si>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</si>
  <si>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</si>
  <si>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</si>
  <si>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</si>
  <si>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</si>
  <si>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</si>
  <si>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</si>
  <si>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</si>
  <si>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</si>
  <si>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</si>
  <si>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</si>
  <si>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</si>
  <si>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</si>
  <si>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</si>
  <si>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</si>
  <si>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</si>
  <si>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</si>
  <si>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</si>
  <si>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</si>
  <si>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</si>
  <si>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</si>
  <si>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</si>
  <si>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</si>
  <si>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</si>
  <si>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</si>
  <si>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</si>
  <si>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</si>
  <si>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</si>
  <si>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</si>
  <si>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</si>
  <si>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</si>
  <si>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</si>
  <si>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</si>
  <si>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</si>
  <si>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</si>
  <si>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</si>
  <si>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</si>
  <si>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</si>
  <si>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</si>
  <si>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</si>
  <si>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</si>
  <si>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</si>
  <si>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</si>
  <si>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</si>
  <si>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</si>
  <si>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</si>
  <si>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</si>
  <si>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</si>
  <si>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</si>
  <si>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</si>
  <si>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</si>
  <si>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</si>
  <si>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</si>
  <si>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</si>
  <si>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</si>
  <si>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</si>
  <si>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</si>
  <si>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</si>
  <si>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</si>
  <si>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</si>
  <si>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</si>
  <si>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</si>
  <si>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</si>
  <si>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</si>
  <si>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</si>
  <si>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</si>
  <si>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</si>
  <si>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</si>
  <si>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</si>
  <si>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</si>
  <si>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</si>
  <si>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</si>
  <si>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</si>
  <si>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</si>
  <si>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</si>
  <si>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</si>
  <si>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</si>
  <si>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</si>
  <si>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</si>
  <si>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</si>
  <si>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</si>
  <si>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</si>
  <si>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</si>
  <si>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</si>
  <si>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</si>
  <si>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</si>
  <si>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</si>
  <si>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</si>
  <si>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</si>
  <si>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</si>
  <si>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</si>
  <si>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</si>
  <si>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</si>
  <si>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</si>
  <si>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</si>
  <si>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</si>
  <si>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</si>
  <si>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</si>
  <si>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</si>
  <si>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</si>
  <si>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</si>
  <si>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</si>
  <si>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</si>
  <si>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</si>
  <si>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</si>
  <si>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</si>
  <si>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</si>
  <si>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</si>
  <si>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</si>
  <si>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</si>
  <si>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</si>
  <si>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</si>
  <si>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</si>
  <si>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</si>
  <si>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</si>
  <si>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</si>
  <si>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</si>
  <si>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</si>
  <si>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</si>
  <si>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</si>
  <si>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</si>
  <si>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</si>
  <si>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</si>
  <si>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</si>
  <si>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</si>
  <si>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</si>
  <si>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</si>
  <si>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</si>
  <si>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</si>
  <si>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</si>
  <si>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</si>
  <si>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</si>
  <si>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</si>
  <si>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</si>
  <si>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</si>
  <si>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</si>
  <si>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</si>
  <si>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</si>
  <si>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</si>
  <si>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</si>
  <si>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</si>
  <si>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</si>
  <si>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</si>
  <si>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</si>
  <si>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</si>
  <si>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</si>
  <si>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</si>
  <si>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</si>
  <si>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</si>
  <si>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</si>
  <si>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</si>
  <si>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</si>
  <si>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</si>
  <si>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</si>
  <si>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</si>
  <si>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</si>
  <si>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</si>
  <si>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</si>
  <si>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</si>
  <si>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</si>
  <si>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</si>
  <si>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</si>
  <si>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</si>
  <si>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</si>
  <si>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</si>
  <si>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</si>
  <si>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</si>
  <si>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</si>
  <si>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</si>
  <si>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</si>
  <si>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</si>
  <si>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</si>
  <si>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</si>
  <si>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</si>
  <si>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</si>
  <si>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</si>
  <si>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</si>
  <si>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</si>
  <si>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</si>
  <si>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</si>
  <si>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</si>
  <si>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</si>
  <si>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</si>
  <si>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</si>
  <si>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</si>
  <si>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</si>
  <si>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</si>
  <si>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</si>
  <si>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</si>
  <si>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</si>
  <si>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</si>
  <si>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</si>
  <si>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</si>
  <si>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</si>
  <si>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</si>
  <si>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</si>
  <si>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</si>
  <si>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</si>
  <si>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</si>
  <si>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</si>
  <si>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</si>
  <si>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</si>
  <si>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</si>
  <si>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</si>
  <si>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</si>
  <si>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</si>
  <si>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</si>
  <si>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</si>
  <si>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</si>
  <si>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</si>
  <si>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</si>
  <si>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</si>
  <si>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</si>
  <si>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</si>
  <si>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</si>
  <si>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</si>
  <si>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</si>
  <si>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</si>
  <si>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</si>
  <si>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</si>
  <si>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</si>
  <si>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</si>
  <si>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</si>
  <si>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</si>
  <si>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</si>
  <si>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</si>
  <si>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</si>
  <si>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</si>
  <si>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</si>
  <si>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</si>
  <si>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</si>
  <si>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</si>
  <si>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</si>
  <si>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</si>
  <si>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</si>
  <si>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</si>
  <si>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</si>
  <si>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</si>
  <si>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</si>
  <si>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</si>
  <si>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</si>
  <si>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</si>
  <si>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</si>
  <si>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</si>
  <si>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</si>
  <si>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</si>
  <si>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</si>
  <si>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</si>
  <si>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</si>
  <si>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</si>
  <si>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</si>
  <si>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</si>
  <si>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</si>
  <si>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</si>
  <si>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</si>
  <si>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</si>
  <si>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</si>
  <si>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</si>
  <si>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</si>
  <si>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</si>
  <si>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</si>
  <si>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</si>
  <si>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</si>
  <si>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</si>
  <si>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</si>
  <si>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</si>
  <si>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</si>
  <si>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</si>
  <si>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</si>
  <si>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</si>
  <si>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</si>
  <si>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</si>
  <si>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</si>
  <si>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24201</t>
  </si>
  <si>
    <t>24202</t>
  </si>
  <si>
    <t>24203</t>
  </si>
  <si>
    <t>24204</t>
  </si>
  <si>
    <t>24205</t>
  </si>
  <si>
    <t>24207</t>
  </si>
  <si>
    <t>24208</t>
  </si>
  <si>
    <t>24209</t>
  </si>
  <si>
    <t>24210</t>
  </si>
  <si>
    <t>24211</t>
  </si>
  <si>
    <t>24212</t>
  </si>
  <si>
    <t>24214</t>
  </si>
  <si>
    <t>24215</t>
  </si>
  <si>
    <t>24216</t>
  </si>
  <si>
    <t>24303</t>
  </si>
  <si>
    <t>24324</t>
  </si>
  <si>
    <t>24341</t>
  </si>
  <si>
    <t>24343</t>
  </si>
  <si>
    <t>24344</t>
  </si>
  <si>
    <t>24441</t>
  </si>
  <si>
    <t>24442</t>
  </si>
  <si>
    <t>24443</t>
  </si>
  <si>
    <t>24461</t>
  </si>
  <si>
    <t>24470</t>
  </si>
  <si>
    <t>24471</t>
  </si>
  <si>
    <t>24472</t>
  </si>
  <si>
    <t>24543</t>
  </si>
  <si>
    <t>24561</t>
  </si>
  <si>
    <t>24562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</si>
  <si>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</si>
  <si>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</si>
  <si>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</si>
  <si>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</si>
  <si>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</si>
  <si>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</si>
  <si>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</si>
  <si>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</si>
  <si>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</si>
  <si>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</si>
  <si>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</si>
  <si>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</si>
  <si>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</si>
  <si>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</si>
  <si>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</si>
  <si>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</si>
  <si>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</si>
  <si>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</si>
  <si>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</si>
  <si>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</si>
  <si>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</si>
  <si>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</si>
  <si>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</si>
  <si>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</si>
  <si>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</si>
  <si>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</si>
  <si>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</si>
  <si>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</si>
  <si>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</si>
  <si>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三重県</t>
  </si>
  <si>
    <t>24000</t>
  </si>
  <si>
    <t>合計</t>
  </si>
  <si>
    <t>24853</t>
  </si>
  <si>
    <t>24859</t>
  </si>
  <si>
    <t>24862</t>
  </si>
  <si>
    <t>24863</t>
  </si>
  <si>
    <t>24866</t>
  </si>
  <si>
    <t>24875</t>
  </si>
  <si>
    <t>24878</t>
  </si>
  <si>
    <t>24895</t>
  </si>
  <si>
    <t>24918</t>
  </si>
  <si>
    <t>24920</t>
  </si>
  <si>
    <t>24928</t>
  </si>
  <si>
    <t>24933</t>
  </si>
  <si>
    <t>朝日町、川越町組合立環境クリーンセンター</t>
  </si>
  <si>
    <t>奥伊勢広域行政組合</t>
  </si>
  <si>
    <t>朝明広域衛生組合</t>
  </si>
  <si>
    <t>松阪地区広域衛生組合</t>
  </si>
  <si>
    <t>菊狭間環境整備施設組合</t>
  </si>
  <si>
    <t>伊賀南部環境衛生組合</t>
  </si>
  <si>
    <t>南牟婁清掃施設組合</t>
  </si>
  <si>
    <t>桑名広域清掃事業組合</t>
  </si>
  <si>
    <t>香肌奥伊勢資源化広域連合</t>
  </si>
  <si>
    <t>鳥羽志勢広域連合</t>
  </si>
  <si>
    <t>桑名・員弁広域連合</t>
  </si>
  <si>
    <t>伊勢広域環境組合</t>
  </si>
  <si>
    <t>24886</t>
  </si>
  <si>
    <t>30850</t>
  </si>
  <si>
    <t>桑名市清掃事業組合</t>
  </si>
  <si>
    <t>桑名員弁広域連合</t>
  </si>
  <si>
    <t>菊狭間環境施設整備組合</t>
  </si>
  <si>
    <t>24939</t>
  </si>
  <si>
    <t>朝日町・川越町組合立環境クリーンセンター</t>
  </si>
  <si>
    <t>紀南環境衛生施設事務組合</t>
  </si>
  <si>
    <t/>
  </si>
  <si>
    <t>24000</t>
  </si>
  <si>
    <t>三重県</t>
  </si>
  <si>
    <t>24000</t>
  </si>
  <si>
    <t>合計</t>
  </si>
  <si>
    <t>三重県</t>
  </si>
  <si>
    <t>合計</t>
  </si>
  <si>
    <t>三重県</t>
  </si>
  <si>
    <t>24000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</si>
</sst>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421</v>
      </c>
      <c r="B7" s="140" t="s">
        <v>422</v>
      </c>
      <c r="C7" s="139" t="s">
        <v>423</v>
      </c>
      <c r="D7" s="141">
        <f aca="true" t="shared" si="0" ref="D7:AI7">SUM(D8:D36)</f>
        <v>26967470</v>
      </c>
      <c r="E7" s="141">
        <f t="shared" si="0"/>
        <v>3938853</v>
      </c>
      <c r="F7" s="141">
        <f t="shared" si="0"/>
        <v>97651</v>
      </c>
      <c r="G7" s="141">
        <f t="shared" si="0"/>
        <v>78647</v>
      </c>
      <c r="H7" s="141">
        <f t="shared" si="0"/>
        <v>202600</v>
      </c>
      <c r="I7" s="141">
        <f t="shared" si="0"/>
        <v>2087806</v>
      </c>
      <c r="J7" s="141">
        <f t="shared" si="0"/>
        <v>0</v>
      </c>
      <c r="K7" s="141">
        <f t="shared" si="0"/>
        <v>1472149</v>
      </c>
      <c r="L7" s="141">
        <f t="shared" si="0"/>
        <v>23028617</v>
      </c>
      <c r="M7" s="141">
        <f t="shared" si="0"/>
        <v>6136313</v>
      </c>
      <c r="N7" s="141">
        <f t="shared" si="0"/>
        <v>801149</v>
      </c>
      <c r="O7" s="141">
        <f t="shared" si="0"/>
        <v>83598</v>
      </c>
      <c r="P7" s="141">
        <f t="shared" si="0"/>
        <v>49215</v>
      </c>
      <c r="Q7" s="141">
        <f t="shared" si="0"/>
        <v>59200</v>
      </c>
      <c r="R7" s="141">
        <f t="shared" si="0"/>
        <v>414117</v>
      </c>
      <c r="S7" s="141">
        <f t="shared" si="0"/>
        <v>0</v>
      </c>
      <c r="T7" s="141">
        <f t="shared" si="0"/>
        <v>195019</v>
      </c>
      <c r="U7" s="141">
        <f t="shared" si="0"/>
        <v>5335164</v>
      </c>
      <c r="V7" s="141">
        <f t="shared" si="0"/>
        <v>33103783</v>
      </c>
      <c r="W7" s="141">
        <f t="shared" si="0"/>
        <v>4740002</v>
      </c>
      <c r="X7" s="141">
        <f t="shared" si="0"/>
        <v>181249</v>
      </c>
      <c r="Y7" s="141">
        <f t="shared" si="0"/>
        <v>127862</v>
      </c>
      <c r="Z7" s="141">
        <f t="shared" si="0"/>
        <v>261800</v>
      </c>
      <c r="AA7" s="141">
        <f t="shared" si="0"/>
        <v>2501923</v>
      </c>
      <c r="AB7" s="141">
        <f t="shared" si="0"/>
        <v>0</v>
      </c>
      <c r="AC7" s="141">
        <f t="shared" si="0"/>
        <v>1667168</v>
      </c>
      <c r="AD7" s="141">
        <f t="shared" si="0"/>
        <v>28363781</v>
      </c>
      <c r="AE7" s="141">
        <f t="shared" si="0"/>
        <v>658175</v>
      </c>
      <c r="AF7" s="141">
        <f t="shared" si="0"/>
        <v>619851</v>
      </c>
      <c r="AG7" s="141">
        <f t="shared" si="0"/>
        <v>2602</v>
      </c>
      <c r="AH7" s="141">
        <f t="shared" si="0"/>
        <v>565491</v>
      </c>
      <c r="AI7" s="141">
        <f t="shared" si="0"/>
        <v>47869</v>
      </c>
      <c r="AJ7" s="141">
        <f aca="true" t="shared" si="1" ref="AJ7:BO7">SUM(AJ8:AJ36)</f>
        <v>3889</v>
      </c>
      <c r="AK7" s="141">
        <f t="shared" si="1"/>
        <v>38324</v>
      </c>
      <c r="AL7" s="141">
        <f t="shared" si="1"/>
        <v>1310935</v>
      </c>
      <c r="AM7" s="141">
        <f t="shared" si="1"/>
        <v>19863352</v>
      </c>
      <c r="AN7" s="141">
        <f t="shared" si="1"/>
        <v>6485286</v>
      </c>
      <c r="AO7" s="141">
        <f t="shared" si="1"/>
        <v>1842338</v>
      </c>
      <c r="AP7" s="141">
        <f t="shared" si="1"/>
        <v>3371053</v>
      </c>
      <c r="AQ7" s="141">
        <f t="shared" si="1"/>
        <v>990796</v>
      </c>
      <c r="AR7" s="141">
        <f t="shared" si="1"/>
        <v>281099</v>
      </c>
      <c r="AS7" s="141">
        <f t="shared" si="1"/>
        <v>4857972</v>
      </c>
      <c r="AT7" s="141">
        <f t="shared" si="1"/>
        <v>888360</v>
      </c>
      <c r="AU7" s="141">
        <f t="shared" si="1"/>
        <v>3499951</v>
      </c>
      <c r="AV7" s="141">
        <f t="shared" si="1"/>
        <v>469661</v>
      </c>
      <c r="AW7" s="141">
        <f t="shared" si="1"/>
        <v>132425</v>
      </c>
      <c r="AX7" s="141">
        <f t="shared" si="1"/>
        <v>8060193</v>
      </c>
      <c r="AY7" s="141">
        <f t="shared" si="1"/>
        <v>3122743</v>
      </c>
      <c r="AZ7" s="141">
        <f t="shared" si="1"/>
        <v>3446981</v>
      </c>
      <c r="BA7" s="141">
        <f t="shared" si="1"/>
        <v>1322679</v>
      </c>
      <c r="BB7" s="141">
        <f t="shared" si="1"/>
        <v>167790</v>
      </c>
      <c r="BC7" s="141">
        <f t="shared" si="1"/>
        <v>3097075</v>
      </c>
      <c r="BD7" s="141">
        <f t="shared" si="1"/>
        <v>327476</v>
      </c>
      <c r="BE7" s="141">
        <f t="shared" si="1"/>
        <v>2037933</v>
      </c>
      <c r="BF7" s="141">
        <f t="shared" si="1"/>
        <v>22559460</v>
      </c>
      <c r="BG7" s="141">
        <f t="shared" si="1"/>
        <v>280182</v>
      </c>
      <c r="BH7" s="141">
        <f t="shared" si="1"/>
        <v>280182</v>
      </c>
      <c r="BI7" s="141">
        <f t="shared" si="1"/>
        <v>0</v>
      </c>
      <c r="BJ7" s="141">
        <f t="shared" si="1"/>
        <v>127353</v>
      </c>
      <c r="BK7" s="141">
        <f t="shared" si="1"/>
        <v>50123</v>
      </c>
      <c r="BL7" s="141">
        <f t="shared" si="1"/>
        <v>102706</v>
      </c>
      <c r="BM7" s="141">
        <f t="shared" si="1"/>
        <v>0</v>
      </c>
      <c r="BN7" s="141">
        <f t="shared" si="1"/>
        <v>5250</v>
      </c>
      <c r="BO7" s="141">
        <f t="shared" si="1"/>
        <v>2710404</v>
      </c>
      <c r="BP7" s="141">
        <f aca="true" t="shared" si="2" ref="BP7:CU7">SUM(BP8:BP36)</f>
        <v>842682</v>
      </c>
      <c r="BQ7" s="141">
        <f t="shared" si="2"/>
        <v>617779</v>
      </c>
      <c r="BR7" s="141">
        <f t="shared" si="2"/>
        <v>68738</v>
      </c>
      <c r="BS7" s="141">
        <f t="shared" si="2"/>
        <v>101233</v>
      </c>
      <c r="BT7" s="141">
        <f t="shared" si="2"/>
        <v>54932</v>
      </c>
      <c r="BU7" s="141">
        <f t="shared" si="2"/>
        <v>717755</v>
      </c>
      <c r="BV7" s="141">
        <f t="shared" si="2"/>
        <v>14992</v>
      </c>
      <c r="BW7" s="141">
        <f t="shared" si="2"/>
        <v>536896</v>
      </c>
      <c r="BX7" s="141">
        <f t="shared" si="2"/>
        <v>165867</v>
      </c>
      <c r="BY7" s="141">
        <f t="shared" si="2"/>
        <v>231</v>
      </c>
      <c r="BZ7" s="141">
        <f t="shared" si="2"/>
        <v>1149736</v>
      </c>
      <c r="CA7" s="141">
        <f t="shared" si="2"/>
        <v>489384</v>
      </c>
      <c r="CB7" s="141">
        <f t="shared" si="2"/>
        <v>441039</v>
      </c>
      <c r="CC7" s="141">
        <f t="shared" si="2"/>
        <v>125073</v>
      </c>
      <c r="CD7" s="141">
        <f t="shared" si="2"/>
        <v>94240</v>
      </c>
      <c r="CE7" s="141">
        <f t="shared" si="2"/>
        <v>2123005</v>
      </c>
      <c r="CF7" s="141">
        <f t="shared" si="2"/>
        <v>0</v>
      </c>
      <c r="CG7" s="141">
        <f t="shared" si="2"/>
        <v>1017472</v>
      </c>
      <c r="CH7" s="141">
        <f t="shared" si="2"/>
        <v>4008058</v>
      </c>
      <c r="CI7" s="141">
        <f t="shared" si="2"/>
        <v>938357</v>
      </c>
      <c r="CJ7" s="141">
        <f t="shared" si="2"/>
        <v>900033</v>
      </c>
      <c r="CK7" s="141">
        <f t="shared" si="2"/>
        <v>2602</v>
      </c>
      <c r="CL7" s="141">
        <f t="shared" si="2"/>
        <v>692844</v>
      </c>
      <c r="CM7" s="141">
        <f t="shared" si="2"/>
        <v>97992</v>
      </c>
      <c r="CN7" s="141">
        <f t="shared" si="2"/>
        <v>106595</v>
      </c>
      <c r="CO7" s="141">
        <f t="shared" si="2"/>
        <v>38324</v>
      </c>
      <c r="CP7" s="141">
        <f t="shared" si="2"/>
        <v>1316185</v>
      </c>
      <c r="CQ7" s="141">
        <f t="shared" si="2"/>
        <v>22573756</v>
      </c>
      <c r="CR7" s="141">
        <f t="shared" si="2"/>
        <v>7327968</v>
      </c>
      <c r="CS7" s="141">
        <f t="shared" si="2"/>
        <v>2460117</v>
      </c>
      <c r="CT7" s="141">
        <f t="shared" si="2"/>
        <v>3439791</v>
      </c>
      <c r="CU7" s="141">
        <f t="shared" si="2"/>
        <v>1092029</v>
      </c>
      <c r="CV7" s="141">
        <f aca="true" t="shared" si="3" ref="CV7:DJ7">SUM(CV8:CV36)</f>
        <v>336031</v>
      </c>
      <c r="CW7" s="141">
        <f t="shared" si="3"/>
        <v>5575727</v>
      </c>
      <c r="CX7" s="141">
        <f t="shared" si="3"/>
        <v>903352</v>
      </c>
      <c r="CY7" s="141">
        <f t="shared" si="3"/>
        <v>4036847</v>
      </c>
      <c r="CZ7" s="141">
        <f t="shared" si="3"/>
        <v>635528</v>
      </c>
      <c r="DA7" s="141">
        <f t="shared" si="3"/>
        <v>132656</v>
      </c>
      <c r="DB7" s="141">
        <f t="shared" si="3"/>
        <v>9209929</v>
      </c>
      <c r="DC7" s="141">
        <f t="shared" si="3"/>
        <v>3612127</v>
      </c>
      <c r="DD7" s="141">
        <f t="shared" si="3"/>
        <v>3888020</v>
      </c>
      <c r="DE7" s="141">
        <f t="shared" si="3"/>
        <v>1447752</v>
      </c>
      <c r="DF7" s="141">
        <f t="shared" si="3"/>
        <v>262030</v>
      </c>
      <c r="DG7" s="141">
        <f t="shared" si="3"/>
        <v>5220080</v>
      </c>
      <c r="DH7" s="141">
        <f t="shared" si="3"/>
        <v>327476</v>
      </c>
      <c r="DI7" s="141">
        <f t="shared" si="3"/>
        <v>3055405</v>
      </c>
      <c r="DJ7" s="141">
        <f t="shared" si="3"/>
        <v>26567518</v>
      </c>
    </row>
    <row r="8" spans="1:114" ht="12" customHeight="1">
      <c r="A8" s="142" t="s">
        <v>102</v>
      </c>
      <c r="B8" s="140" t="s">
        <v>326</v>
      </c>
      <c r="C8" s="142" t="s">
        <v>355</v>
      </c>
      <c r="D8" s="141">
        <f>SUM(E8,+L8)</f>
        <v>3912696</v>
      </c>
      <c r="E8" s="141">
        <f>SUM(F8:I8)+K8</f>
        <v>990835</v>
      </c>
      <c r="F8" s="141">
        <v>0</v>
      </c>
      <c r="G8" s="141">
        <v>22630</v>
      </c>
      <c r="H8" s="141">
        <v>0</v>
      </c>
      <c r="I8" s="141">
        <v>461989</v>
      </c>
      <c r="J8" s="141"/>
      <c r="K8" s="141">
        <v>506216</v>
      </c>
      <c r="L8" s="141">
        <v>2921861</v>
      </c>
      <c r="M8" s="141">
        <f>SUM(N8,+U8)</f>
        <v>769775</v>
      </c>
      <c r="N8" s="141">
        <f>SUM(O8:R8)+T8</f>
        <v>93059</v>
      </c>
      <c r="O8" s="141">
        <v>0</v>
      </c>
      <c r="P8" s="141">
        <v>0</v>
      </c>
      <c r="Q8" s="141">
        <v>0</v>
      </c>
      <c r="R8" s="141">
        <v>8074</v>
      </c>
      <c r="S8" s="141"/>
      <c r="T8" s="141">
        <v>84985</v>
      </c>
      <c r="U8" s="141">
        <v>676716</v>
      </c>
      <c r="V8" s="141">
        <f aca="true" t="shared" si="4" ref="V8:AD8">+SUM(D8,M8)</f>
        <v>4682471</v>
      </c>
      <c r="W8" s="141">
        <f t="shared" si="4"/>
        <v>1083894</v>
      </c>
      <c r="X8" s="141">
        <f t="shared" si="4"/>
        <v>0</v>
      </c>
      <c r="Y8" s="141">
        <f t="shared" si="4"/>
        <v>22630</v>
      </c>
      <c r="Z8" s="141">
        <f t="shared" si="4"/>
        <v>0</v>
      </c>
      <c r="AA8" s="141">
        <f t="shared" si="4"/>
        <v>470063</v>
      </c>
      <c r="AB8" s="141">
        <f t="shared" si="4"/>
        <v>0</v>
      </c>
      <c r="AC8" s="141">
        <f t="shared" si="4"/>
        <v>591201</v>
      </c>
      <c r="AD8" s="141">
        <f t="shared" si="4"/>
        <v>3598577</v>
      </c>
      <c r="AE8" s="141">
        <f>SUM(AF8,+AK8)</f>
        <v>27206</v>
      </c>
      <c r="AF8" s="141">
        <f>SUM(AG8:AJ8)</f>
        <v>27206</v>
      </c>
      <c r="AG8" s="141">
        <v>0</v>
      </c>
      <c r="AH8" s="141">
        <v>0</v>
      </c>
      <c r="AI8" s="141">
        <v>27206</v>
      </c>
      <c r="AJ8" s="141">
        <v>0</v>
      </c>
      <c r="AK8" s="141">
        <v>0</v>
      </c>
      <c r="AL8" s="141">
        <v>0</v>
      </c>
      <c r="AM8" s="141">
        <f>SUM(AN8,AS8,AW8,AX8,BD8)</f>
        <v>3865146</v>
      </c>
      <c r="AN8" s="141">
        <f>SUM(AO8:AR8)</f>
        <v>1445091</v>
      </c>
      <c r="AO8" s="141">
        <v>484027</v>
      </c>
      <c r="AP8" s="141">
        <v>837510</v>
      </c>
      <c r="AQ8" s="141">
        <v>85550</v>
      </c>
      <c r="AR8" s="141">
        <v>38004</v>
      </c>
      <c r="AS8" s="141">
        <f>SUM(AT8:AV8)</f>
        <v>780160</v>
      </c>
      <c r="AT8" s="141">
        <v>73653</v>
      </c>
      <c r="AU8" s="141">
        <v>488908</v>
      </c>
      <c r="AV8" s="141">
        <v>217599</v>
      </c>
      <c r="AW8" s="141">
        <v>22341</v>
      </c>
      <c r="AX8" s="141">
        <f>SUM(AY8:BB8)</f>
        <v>1617554</v>
      </c>
      <c r="AY8" s="141">
        <v>446301</v>
      </c>
      <c r="AZ8" s="141">
        <v>346131</v>
      </c>
      <c r="BA8" s="141">
        <v>809605</v>
      </c>
      <c r="BB8" s="141">
        <v>15517</v>
      </c>
      <c r="BC8" s="141">
        <v>0</v>
      </c>
      <c r="BD8" s="141">
        <v>0</v>
      </c>
      <c r="BE8" s="141">
        <v>20344</v>
      </c>
      <c r="BF8" s="141">
        <f>SUM(AE8,+AM8,+BE8)</f>
        <v>3912696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740468</v>
      </c>
      <c r="BP8" s="141">
        <f>SUM(BQ8:BT8)</f>
        <v>277269</v>
      </c>
      <c r="BQ8" s="141">
        <v>274924</v>
      </c>
      <c r="BR8" s="141">
        <v>0</v>
      </c>
      <c r="BS8" s="141">
        <v>2345</v>
      </c>
      <c r="BT8" s="141">
        <v>0</v>
      </c>
      <c r="BU8" s="141">
        <f>SUM(BV8:BX8)</f>
        <v>204884</v>
      </c>
      <c r="BV8" s="141">
        <v>0</v>
      </c>
      <c r="BW8" s="141">
        <v>204884</v>
      </c>
      <c r="BX8" s="141">
        <v>0</v>
      </c>
      <c r="BY8" s="141">
        <v>0</v>
      </c>
      <c r="BZ8" s="141">
        <f>SUM(CA8:CD8)</f>
        <v>258315</v>
      </c>
      <c r="CA8" s="141">
        <v>659</v>
      </c>
      <c r="CB8" s="141">
        <v>242220</v>
      </c>
      <c r="CC8" s="141">
        <v>14870</v>
      </c>
      <c r="CD8" s="141">
        <v>566</v>
      </c>
      <c r="CE8" s="141">
        <v>0</v>
      </c>
      <c r="CF8" s="141">
        <v>0</v>
      </c>
      <c r="CG8" s="141">
        <v>29307</v>
      </c>
      <c r="CH8" s="141">
        <f>SUM(BG8,+BO8,+CG8)</f>
        <v>769775</v>
      </c>
      <c r="CI8" s="141">
        <f aca="true" t="shared" si="5" ref="CI8:DJ8">SUM(AE8,+BG8)</f>
        <v>27206</v>
      </c>
      <c r="CJ8" s="141">
        <f t="shared" si="5"/>
        <v>27206</v>
      </c>
      <c r="CK8" s="141">
        <f t="shared" si="5"/>
        <v>0</v>
      </c>
      <c r="CL8" s="141">
        <f t="shared" si="5"/>
        <v>0</v>
      </c>
      <c r="CM8" s="141">
        <f t="shared" si="5"/>
        <v>27206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4605614</v>
      </c>
      <c r="CR8" s="141">
        <f t="shared" si="5"/>
        <v>1722360</v>
      </c>
      <c r="CS8" s="141">
        <f t="shared" si="5"/>
        <v>758951</v>
      </c>
      <c r="CT8" s="141">
        <f t="shared" si="5"/>
        <v>837510</v>
      </c>
      <c r="CU8" s="141">
        <f t="shared" si="5"/>
        <v>87895</v>
      </c>
      <c r="CV8" s="141">
        <f t="shared" si="5"/>
        <v>38004</v>
      </c>
      <c r="CW8" s="141">
        <f t="shared" si="5"/>
        <v>985044</v>
      </c>
      <c r="CX8" s="141">
        <f t="shared" si="5"/>
        <v>73653</v>
      </c>
      <c r="CY8" s="141">
        <f t="shared" si="5"/>
        <v>693792</v>
      </c>
      <c r="CZ8" s="141">
        <f t="shared" si="5"/>
        <v>217599</v>
      </c>
      <c r="DA8" s="141">
        <f t="shared" si="5"/>
        <v>22341</v>
      </c>
      <c r="DB8" s="141">
        <f t="shared" si="5"/>
        <v>1875869</v>
      </c>
      <c r="DC8" s="141">
        <f t="shared" si="5"/>
        <v>446960</v>
      </c>
      <c r="DD8" s="141">
        <f t="shared" si="5"/>
        <v>588351</v>
      </c>
      <c r="DE8" s="141">
        <f t="shared" si="5"/>
        <v>824475</v>
      </c>
      <c r="DF8" s="141">
        <f t="shared" si="5"/>
        <v>16083</v>
      </c>
      <c r="DG8" s="141">
        <f t="shared" si="5"/>
        <v>0</v>
      </c>
      <c r="DH8" s="141">
        <f t="shared" si="5"/>
        <v>0</v>
      </c>
      <c r="DI8" s="141">
        <f t="shared" si="5"/>
        <v>49651</v>
      </c>
      <c r="DJ8" s="141">
        <f t="shared" si="5"/>
        <v>4682471</v>
      </c>
    </row>
    <row r="9" spans="1:114" ht="12" customHeight="1">
      <c r="A9" s="142" t="s">
        <v>102</v>
      </c>
      <c r="B9" s="140" t="s">
        <v>327</v>
      </c>
      <c r="C9" s="142" t="s">
        <v>356</v>
      </c>
      <c r="D9" s="141">
        <f aca="true" t="shared" si="6" ref="D9:D36">SUM(E9,+L9)</f>
        <v>3529768</v>
      </c>
      <c r="E9" s="141">
        <f aca="true" t="shared" si="7" ref="E9:E36">SUM(F9:I9)+K9</f>
        <v>783513</v>
      </c>
      <c r="F9" s="141">
        <v>0</v>
      </c>
      <c r="G9" s="141">
        <v>3122</v>
      </c>
      <c r="H9" s="141">
        <v>0</v>
      </c>
      <c r="I9" s="141">
        <v>562145</v>
      </c>
      <c r="J9" s="141"/>
      <c r="K9" s="141">
        <v>218246</v>
      </c>
      <c r="L9" s="141">
        <v>2746255</v>
      </c>
      <c r="M9" s="141">
        <f aca="true" t="shared" si="8" ref="M9:M36">SUM(N9,+U9)</f>
        <v>943982</v>
      </c>
      <c r="N9" s="141">
        <f aca="true" t="shared" si="9" ref="N9:N36">SUM(O9:R9)+T9</f>
        <v>153795</v>
      </c>
      <c r="O9" s="141">
        <v>0</v>
      </c>
      <c r="P9" s="141">
        <v>0</v>
      </c>
      <c r="Q9" s="141">
        <v>0</v>
      </c>
      <c r="R9" s="141">
        <v>153795</v>
      </c>
      <c r="S9" s="141"/>
      <c r="T9" s="141">
        <v>0</v>
      </c>
      <c r="U9" s="141">
        <v>790187</v>
      </c>
      <c r="V9" s="141">
        <f aca="true" t="shared" si="10" ref="V9:V36">+SUM(D9,M9)</f>
        <v>4473750</v>
      </c>
      <c r="W9" s="141">
        <f aca="true" t="shared" si="11" ref="W9:W36">+SUM(E9,N9)</f>
        <v>937308</v>
      </c>
      <c r="X9" s="141">
        <f aca="true" t="shared" si="12" ref="X9:X36">+SUM(F9,O9)</f>
        <v>0</v>
      </c>
      <c r="Y9" s="141">
        <f aca="true" t="shared" si="13" ref="Y9:Y36">+SUM(G9,P9)</f>
        <v>3122</v>
      </c>
      <c r="Z9" s="141">
        <f aca="true" t="shared" si="14" ref="Z9:Z36">+SUM(H9,Q9)</f>
        <v>0</v>
      </c>
      <c r="AA9" s="141">
        <f aca="true" t="shared" si="15" ref="AA9:AA36">+SUM(I9,R9)</f>
        <v>715940</v>
      </c>
      <c r="AB9" s="141">
        <f aca="true" t="shared" si="16" ref="AB9:AB36">+SUM(J9,S9)</f>
        <v>0</v>
      </c>
      <c r="AC9" s="141">
        <f aca="true" t="shared" si="17" ref="AC9:AC36">+SUM(K9,T9)</f>
        <v>218246</v>
      </c>
      <c r="AD9" s="141">
        <f aca="true" t="shared" si="18" ref="AD9:AD36">+SUM(L9,U9)</f>
        <v>3536442</v>
      </c>
      <c r="AE9" s="141">
        <f aca="true" t="shared" si="19" ref="AE9:AE36">SUM(AF9,+AK9)</f>
        <v>0</v>
      </c>
      <c r="AF9" s="141">
        <f aca="true" t="shared" si="20" ref="AF9:AF36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36">SUM(AN9,AS9,AW9,AX9,BD9)</f>
        <v>2719130</v>
      </c>
      <c r="AN9" s="141">
        <f aca="true" t="shared" si="22" ref="AN9:AN36">SUM(AO9:AR9)</f>
        <v>971442</v>
      </c>
      <c r="AO9" s="141">
        <v>106172</v>
      </c>
      <c r="AP9" s="141">
        <v>614271</v>
      </c>
      <c r="AQ9" s="141">
        <v>206087</v>
      </c>
      <c r="AR9" s="141">
        <v>44912</v>
      </c>
      <c r="AS9" s="141">
        <f aca="true" t="shared" si="23" ref="AS9:AS36">SUM(AT9:AV9)</f>
        <v>561549</v>
      </c>
      <c r="AT9" s="141">
        <v>66324</v>
      </c>
      <c r="AU9" s="141">
        <v>444630</v>
      </c>
      <c r="AV9" s="141">
        <v>50595</v>
      </c>
      <c r="AW9" s="141">
        <v>29631</v>
      </c>
      <c r="AX9" s="141">
        <f aca="true" t="shared" si="24" ref="AX9:AX36">SUM(AY9:BB9)</f>
        <v>1156508</v>
      </c>
      <c r="AY9" s="141">
        <v>534353</v>
      </c>
      <c r="AZ9" s="141">
        <v>436205</v>
      </c>
      <c r="BA9" s="141">
        <v>185950</v>
      </c>
      <c r="BB9" s="141">
        <v>0</v>
      </c>
      <c r="BC9" s="141">
        <v>0</v>
      </c>
      <c r="BD9" s="141">
        <v>0</v>
      </c>
      <c r="BE9" s="141">
        <v>810638</v>
      </c>
      <c r="BF9" s="141">
        <f aca="true" t="shared" si="25" ref="BF9:BF36">SUM(AE9,+AM9,+BE9)</f>
        <v>3529768</v>
      </c>
      <c r="BG9" s="141">
        <f aca="true" t="shared" si="26" ref="BG9:BG36">SUM(BH9,+BM9)</f>
        <v>0</v>
      </c>
      <c r="BH9" s="141">
        <f aca="true" t="shared" si="27" ref="BH9:BH36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>
        <v>3918</v>
      </c>
      <c r="BO9" s="141">
        <f aca="true" t="shared" si="28" ref="BO9:BO36">SUM(BP9,BU9,BY9,BZ9,CF9)</f>
        <v>374671</v>
      </c>
      <c r="BP9" s="141">
        <f aca="true" t="shared" si="29" ref="BP9:BP36">SUM(BQ9:BT9)</f>
        <v>13726</v>
      </c>
      <c r="BQ9" s="141">
        <v>13726</v>
      </c>
      <c r="BR9" s="141">
        <v>0</v>
      </c>
      <c r="BS9" s="141">
        <v>0</v>
      </c>
      <c r="BT9" s="141">
        <v>0</v>
      </c>
      <c r="BU9" s="141">
        <f aca="true" t="shared" si="30" ref="BU9:BU36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36">SUM(CA9:CD9)</f>
        <v>360945</v>
      </c>
      <c r="CA9" s="141">
        <v>322576</v>
      </c>
      <c r="CB9" s="141">
        <v>0</v>
      </c>
      <c r="CC9" s="141">
        <v>38369</v>
      </c>
      <c r="CD9" s="141">
        <v>0</v>
      </c>
      <c r="CE9" s="141">
        <v>245830</v>
      </c>
      <c r="CF9" s="141">
        <v>0</v>
      </c>
      <c r="CG9" s="141">
        <v>319563</v>
      </c>
      <c r="CH9" s="141">
        <f aca="true" t="shared" si="32" ref="CH9:CH36">SUM(BG9,+BO9,+CG9)</f>
        <v>694234</v>
      </c>
      <c r="CI9" s="141">
        <f aca="true" t="shared" si="33" ref="CI9:CI36">SUM(AE9,+BG9)</f>
        <v>0</v>
      </c>
      <c r="CJ9" s="141">
        <f aca="true" t="shared" si="34" ref="CJ9:CJ36">SUM(AF9,+BH9)</f>
        <v>0</v>
      </c>
      <c r="CK9" s="141">
        <f aca="true" t="shared" si="35" ref="CK9:CK36">SUM(AG9,+BI9)</f>
        <v>0</v>
      </c>
      <c r="CL9" s="141">
        <f aca="true" t="shared" si="36" ref="CL9:CL36">SUM(AH9,+BJ9)</f>
        <v>0</v>
      </c>
      <c r="CM9" s="141">
        <f aca="true" t="shared" si="37" ref="CM9:CM36">SUM(AI9,+BK9)</f>
        <v>0</v>
      </c>
      <c r="CN9" s="141">
        <f aca="true" t="shared" si="38" ref="CN9:CN36">SUM(AJ9,+BL9)</f>
        <v>0</v>
      </c>
      <c r="CO9" s="141">
        <f aca="true" t="shared" si="39" ref="CO9:CO36">SUM(AK9,+BM9)</f>
        <v>0</v>
      </c>
      <c r="CP9" s="141">
        <f aca="true" t="shared" si="40" ref="CP9:CP36">SUM(AL9,+BN9)</f>
        <v>3918</v>
      </c>
      <c r="CQ9" s="141">
        <f aca="true" t="shared" si="41" ref="CQ9:CQ36">SUM(AM9,+BO9)</f>
        <v>3093801</v>
      </c>
      <c r="CR9" s="141">
        <f aca="true" t="shared" si="42" ref="CR9:CR36">SUM(AN9,+BP9)</f>
        <v>985168</v>
      </c>
      <c r="CS9" s="141">
        <f aca="true" t="shared" si="43" ref="CS9:CS36">SUM(AO9,+BQ9)</f>
        <v>119898</v>
      </c>
      <c r="CT9" s="141">
        <f aca="true" t="shared" si="44" ref="CT9:CT36">SUM(AP9,+BR9)</f>
        <v>614271</v>
      </c>
      <c r="CU9" s="141">
        <f aca="true" t="shared" si="45" ref="CU9:CU36">SUM(AQ9,+BS9)</f>
        <v>206087</v>
      </c>
      <c r="CV9" s="141">
        <f aca="true" t="shared" si="46" ref="CV9:CV36">SUM(AR9,+BT9)</f>
        <v>44912</v>
      </c>
      <c r="CW9" s="141">
        <f aca="true" t="shared" si="47" ref="CW9:CW36">SUM(AS9,+BU9)</f>
        <v>561549</v>
      </c>
      <c r="CX9" s="141">
        <f aca="true" t="shared" si="48" ref="CX9:CX36">SUM(AT9,+BV9)</f>
        <v>66324</v>
      </c>
      <c r="CY9" s="141">
        <f aca="true" t="shared" si="49" ref="CY9:CY36">SUM(AU9,+BW9)</f>
        <v>444630</v>
      </c>
      <c r="CZ9" s="141">
        <f aca="true" t="shared" si="50" ref="CZ9:CZ36">SUM(AV9,+BX9)</f>
        <v>50595</v>
      </c>
      <c r="DA9" s="141">
        <f aca="true" t="shared" si="51" ref="DA9:DA36">SUM(AW9,+BY9)</f>
        <v>29631</v>
      </c>
      <c r="DB9" s="141">
        <f aca="true" t="shared" si="52" ref="DB9:DB36">SUM(AX9,+BZ9)</f>
        <v>1517453</v>
      </c>
      <c r="DC9" s="141">
        <f aca="true" t="shared" si="53" ref="DC9:DC36">SUM(AY9,+CA9)</f>
        <v>856929</v>
      </c>
      <c r="DD9" s="141">
        <f aca="true" t="shared" si="54" ref="DD9:DD36">SUM(AZ9,+CB9)</f>
        <v>436205</v>
      </c>
      <c r="DE9" s="141">
        <f aca="true" t="shared" si="55" ref="DE9:DE36">SUM(BA9,+CC9)</f>
        <v>224319</v>
      </c>
      <c r="DF9" s="141">
        <f aca="true" t="shared" si="56" ref="DF9:DF36">SUM(BB9,+CD9)</f>
        <v>0</v>
      </c>
      <c r="DG9" s="141">
        <f aca="true" t="shared" si="57" ref="DG9:DG36">SUM(BC9,+CE9)</f>
        <v>245830</v>
      </c>
      <c r="DH9" s="141">
        <f aca="true" t="shared" si="58" ref="DH9:DH36">SUM(BD9,+CF9)</f>
        <v>0</v>
      </c>
      <c r="DI9" s="141">
        <f aca="true" t="shared" si="59" ref="DI9:DI36">SUM(BE9,+CG9)</f>
        <v>1130201</v>
      </c>
      <c r="DJ9" s="141">
        <f aca="true" t="shared" si="60" ref="DJ9:DJ36">SUM(BF9,+CH9)</f>
        <v>4224002</v>
      </c>
    </row>
    <row r="10" spans="1:114" ht="12" customHeight="1">
      <c r="A10" s="142" t="s">
        <v>102</v>
      </c>
      <c r="B10" s="140" t="s">
        <v>328</v>
      </c>
      <c r="C10" s="142" t="s">
        <v>357</v>
      </c>
      <c r="D10" s="141">
        <f t="shared" si="6"/>
        <v>1820523</v>
      </c>
      <c r="E10" s="141">
        <f t="shared" si="7"/>
        <v>89948</v>
      </c>
      <c r="F10" s="141">
        <v>0</v>
      </c>
      <c r="G10" s="141">
        <v>675</v>
      </c>
      <c r="H10" s="141">
        <v>0</v>
      </c>
      <c r="I10" s="141">
        <v>2656</v>
      </c>
      <c r="J10" s="141"/>
      <c r="K10" s="141">
        <v>86617</v>
      </c>
      <c r="L10" s="141">
        <v>1730575</v>
      </c>
      <c r="M10" s="141">
        <f t="shared" si="8"/>
        <v>157208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157208</v>
      </c>
      <c r="V10" s="141">
        <f t="shared" si="10"/>
        <v>1977731</v>
      </c>
      <c r="W10" s="141">
        <f t="shared" si="11"/>
        <v>89948</v>
      </c>
      <c r="X10" s="141">
        <f t="shared" si="12"/>
        <v>0</v>
      </c>
      <c r="Y10" s="141">
        <f t="shared" si="13"/>
        <v>675</v>
      </c>
      <c r="Z10" s="141">
        <f t="shared" si="14"/>
        <v>0</v>
      </c>
      <c r="AA10" s="141">
        <f t="shared" si="15"/>
        <v>2656</v>
      </c>
      <c r="AB10" s="141">
        <f t="shared" si="16"/>
        <v>0</v>
      </c>
      <c r="AC10" s="141">
        <f t="shared" si="17"/>
        <v>86617</v>
      </c>
      <c r="AD10" s="141">
        <f t="shared" si="18"/>
        <v>1887783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204940</v>
      </c>
      <c r="AM10" s="141">
        <f t="shared" si="21"/>
        <v>1342165</v>
      </c>
      <c r="AN10" s="141">
        <f t="shared" si="22"/>
        <v>832820</v>
      </c>
      <c r="AO10" s="141">
        <v>82009</v>
      </c>
      <c r="AP10" s="141">
        <v>739314</v>
      </c>
      <c r="AQ10" s="141">
        <v>0</v>
      </c>
      <c r="AR10" s="141">
        <v>11497</v>
      </c>
      <c r="AS10" s="141">
        <f t="shared" si="23"/>
        <v>59931</v>
      </c>
      <c r="AT10" s="141">
        <v>55057</v>
      </c>
      <c r="AU10" s="141">
        <v>0</v>
      </c>
      <c r="AV10" s="141">
        <v>4874</v>
      </c>
      <c r="AW10" s="141">
        <v>1263</v>
      </c>
      <c r="AX10" s="141">
        <f t="shared" si="24"/>
        <v>127604</v>
      </c>
      <c r="AY10" s="141">
        <v>117879</v>
      </c>
      <c r="AZ10" s="141">
        <v>9725</v>
      </c>
      <c r="BA10" s="141">
        <v>0</v>
      </c>
      <c r="BB10" s="141">
        <v>0</v>
      </c>
      <c r="BC10" s="141">
        <v>273418</v>
      </c>
      <c r="BD10" s="141">
        <v>320547</v>
      </c>
      <c r="BE10" s="141">
        <v>0</v>
      </c>
      <c r="BF10" s="141">
        <f t="shared" si="25"/>
        <v>1342165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0</v>
      </c>
      <c r="BP10" s="141">
        <f t="shared" si="29"/>
        <v>0</v>
      </c>
      <c r="BQ10" s="141">
        <v>0</v>
      </c>
      <c r="BR10" s="141">
        <v>0</v>
      </c>
      <c r="BS10" s="141">
        <v>0</v>
      </c>
      <c r="BT10" s="141">
        <v>0</v>
      </c>
      <c r="BU10" s="141">
        <f t="shared" si="30"/>
        <v>0</v>
      </c>
      <c r="BV10" s="141">
        <v>0</v>
      </c>
      <c r="BW10" s="141">
        <v>0</v>
      </c>
      <c r="BX10" s="141">
        <v>0</v>
      </c>
      <c r="BY10" s="141">
        <v>0</v>
      </c>
      <c r="BZ10" s="141">
        <f t="shared" si="31"/>
        <v>0</v>
      </c>
      <c r="CA10" s="141">
        <v>0</v>
      </c>
      <c r="CB10" s="141">
        <v>0</v>
      </c>
      <c r="CC10" s="141">
        <v>0</v>
      </c>
      <c r="CD10" s="141">
        <v>0</v>
      </c>
      <c r="CE10" s="141">
        <v>157208</v>
      </c>
      <c r="CF10" s="141">
        <v>0</v>
      </c>
      <c r="CG10" s="141">
        <v>0</v>
      </c>
      <c r="CH10" s="141">
        <f t="shared" si="32"/>
        <v>0</v>
      </c>
      <c r="CI10" s="141">
        <f t="shared" si="33"/>
        <v>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204940</v>
      </c>
      <c r="CQ10" s="141">
        <f t="shared" si="41"/>
        <v>1342165</v>
      </c>
      <c r="CR10" s="141">
        <f t="shared" si="42"/>
        <v>832820</v>
      </c>
      <c r="CS10" s="141">
        <f t="shared" si="43"/>
        <v>82009</v>
      </c>
      <c r="CT10" s="141">
        <f t="shared" si="44"/>
        <v>739314</v>
      </c>
      <c r="CU10" s="141">
        <f t="shared" si="45"/>
        <v>0</v>
      </c>
      <c r="CV10" s="141">
        <f t="shared" si="46"/>
        <v>11497</v>
      </c>
      <c r="CW10" s="141">
        <f t="shared" si="47"/>
        <v>59931</v>
      </c>
      <c r="CX10" s="141">
        <f t="shared" si="48"/>
        <v>55057</v>
      </c>
      <c r="CY10" s="141">
        <f t="shared" si="49"/>
        <v>0</v>
      </c>
      <c r="CZ10" s="141">
        <f t="shared" si="50"/>
        <v>4874</v>
      </c>
      <c r="DA10" s="141">
        <f t="shared" si="51"/>
        <v>1263</v>
      </c>
      <c r="DB10" s="141">
        <f t="shared" si="52"/>
        <v>127604</v>
      </c>
      <c r="DC10" s="141">
        <f t="shared" si="53"/>
        <v>117879</v>
      </c>
      <c r="DD10" s="141">
        <f t="shared" si="54"/>
        <v>9725</v>
      </c>
      <c r="DE10" s="141">
        <f t="shared" si="55"/>
        <v>0</v>
      </c>
      <c r="DF10" s="141">
        <f t="shared" si="56"/>
        <v>0</v>
      </c>
      <c r="DG10" s="141">
        <f t="shared" si="57"/>
        <v>430626</v>
      </c>
      <c r="DH10" s="141">
        <f t="shared" si="58"/>
        <v>320547</v>
      </c>
      <c r="DI10" s="141">
        <f t="shared" si="59"/>
        <v>0</v>
      </c>
      <c r="DJ10" s="141">
        <f t="shared" si="60"/>
        <v>1342165</v>
      </c>
    </row>
    <row r="11" spans="1:114" ht="12" customHeight="1">
      <c r="A11" s="142" t="s">
        <v>102</v>
      </c>
      <c r="B11" s="140" t="s">
        <v>329</v>
      </c>
      <c r="C11" s="142" t="s">
        <v>358</v>
      </c>
      <c r="D11" s="141">
        <f t="shared" si="6"/>
        <v>2008558</v>
      </c>
      <c r="E11" s="141">
        <f t="shared" si="7"/>
        <v>190157</v>
      </c>
      <c r="F11" s="141">
        <v>0</v>
      </c>
      <c r="G11" s="141">
        <v>2242</v>
      </c>
      <c r="H11" s="141">
        <v>0</v>
      </c>
      <c r="I11" s="141">
        <v>126820</v>
      </c>
      <c r="J11" s="141"/>
      <c r="K11" s="141">
        <v>61095</v>
      </c>
      <c r="L11" s="141">
        <v>1818401</v>
      </c>
      <c r="M11" s="141">
        <f t="shared" si="8"/>
        <v>274116</v>
      </c>
      <c r="N11" s="141">
        <f t="shared" si="9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274116</v>
      </c>
      <c r="V11" s="141">
        <f t="shared" si="10"/>
        <v>2282674</v>
      </c>
      <c r="W11" s="141">
        <f t="shared" si="11"/>
        <v>190157</v>
      </c>
      <c r="X11" s="141">
        <f t="shared" si="12"/>
        <v>0</v>
      </c>
      <c r="Y11" s="141">
        <f t="shared" si="13"/>
        <v>2242</v>
      </c>
      <c r="Z11" s="141">
        <f t="shared" si="14"/>
        <v>0</v>
      </c>
      <c r="AA11" s="141">
        <f t="shared" si="15"/>
        <v>126820</v>
      </c>
      <c r="AB11" s="141">
        <f t="shared" si="16"/>
        <v>0</v>
      </c>
      <c r="AC11" s="141">
        <f t="shared" si="17"/>
        <v>61095</v>
      </c>
      <c r="AD11" s="141">
        <f t="shared" si="18"/>
        <v>2092517</v>
      </c>
      <c r="AE11" s="141">
        <f t="shared" si="19"/>
        <v>230315</v>
      </c>
      <c r="AF11" s="141">
        <f t="shared" si="20"/>
        <v>220587</v>
      </c>
      <c r="AG11" s="141">
        <v>0</v>
      </c>
      <c r="AH11" s="141">
        <v>207098</v>
      </c>
      <c r="AI11" s="141">
        <v>13489</v>
      </c>
      <c r="AJ11" s="141">
        <v>0</v>
      </c>
      <c r="AK11" s="141">
        <v>9728</v>
      </c>
      <c r="AL11" s="141">
        <v>0</v>
      </c>
      <c r="AM11" s="141">
        <f t="shared" si="21"/>
        <v>1563655</v>
      </c>
      <c r="AN11" s="141">
        <f t="shared" si="22"/>
        <v>735768</v>
      </c>
      <c r="AO11" s="141">
        <v>169437</v>
      </c>
      <c r="AP11" s="141">
        <v>436102</v>
      </c>
      <c r="AQ11" s="141">
        <v>108994</v>
      </c>
      <c r="AR11" s="141">
        <v>21235</v>
      </c>
      <c r="AS11" s="141">
        <f t="shared" si="23"/>
        <v>278297</v>
      </c>
      <c r="AT11" s="141">
        <v>32734</v>
      </c>
      <c r="AU11" s="141">
        <v>212226</v>
      </c>
      <c r="AV11" s="141">
        <v>33337</v>
      </c>
      <c r="AW11" s="141">
        <v>26345</v>
      </c>
      <c r="AX11" s="141">
        <f t="shared" si="24"/>
        <v>523245</v>
      </c>
      <c r="AY11" s="141">
        <v>184231</v>
      </c>
      <c r="AZ11" s="141">
        <v>327377</v>
      </c>
      <c r="BA11" s="141">
        <v>9812</v>
      </c>
      <c r="BB11" s="141">
        <v>1825</v>
      </c>
      <c r="BC11" s="141">
        <v>145992</v>
      </c>
      <c r="BD11" s="141">
        <v>0</v>
      </c>
      <c r="BE11" s="141">
        <v>68596</v>
      </c>
      <c r="BF11" s="141">
        <f t="shared" si="25"/>
        <v>1862566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56047</v>
      </c>
      <c r="BP11" s="141">
        <f t="shared" si="29"/>
        <v>0</v>
      </c>
      <c r="BQ11" s="141">
        <v>0</v>
      </c>
      <c r="BR11" s="141">
        <v>0</v>
      </c>
      <c r="BS11" s="141">
        <v>0</v>
      </c>
      <c r="BT11" s="141">
        <v>0</v>
      </c>
      <c r="BU11" s="141">
        <f t="shared" si="30"/>
        <v>0</v>
      </c>
      <c r="BV11" s="141">
        <v>0</v>
      </c>
      <c r="BW11" s="141">
        <v>0</v>
      </c>
      <c r="BX11" s="141">
        <v>0</v>
      </c>
      <c r="BY11" s="141">
        <v>0</v>
      </c>
      <c r="BZ11" s="141">
        <f t="shared" si="31"/>
        <v>56047</v>
      </c>
      <c r="CA11" s="141">
        <v>0</v>
      </c>
      <c r="CB11" s="141">
        <v>0</v>
      </c>
      <c r="CC11" s="141">
        <v>0</v>
      </c>
      <c r="CD11" s="141">
        <v>56047</v>
      </c>
      <c r="CE11" s="141">
        <v>218069</v>
      </c>
      <c r="CF11" s="141">
        <v>0</v>
      </c>
      <c r="CG11" s="141">
        <v>0</v>
      </c>
      <c r="CH11" s="141">
        <f t="shared" si="32"/>
        <v>56047</v>
      </c>
      <c r="CI11" s="141">
        <f t="shared" si="33"/>
        <v>230315</v>
      </c>
      <c r="CJ11" s="141">
        <f t="shared" si="34"/>
        <v>220587</v>
      </c>
      <c r="CK11" s="141">
        <f t="shared" si="35"/>
        <v>0</v>
      </c>
      <c r="CL11" s="141">
        <f t="shared" si="36"/>
        <v>207098</v>
      </c>
      <c r="CM11" s="141">
        <f t="shared" si="37"/>
        <v>13489</v>
      </c>
      <c r="CN11" s="141">
        <f t="shared" si="38"/>
        <v>0</v>
      </c>
      <c r="CO11" s="141">
        <f t="shared" si="39"/>
        <v>9728</v>
      </c>
      <c r="CP11" s="141">
        <f t="shared" si="40"/>
        <v>0</v>
      </c>
      <c r="CQ11" s="141">
        <f t="shared" si="41"/>
        <v>1619702</v>
      </c>
      <c r="CR11" s="141">
        <f t="shared" si="42"/>
        <v>735768</v>
      </c>
      <c r="CS11" s="141">
        <f t="shared" si="43"/>
        <v>169437</v>
      </c>
      <c r="CT11" s="141">
        <f t="shared" si="44"/>
        <v>436102</v>
      </c>
      <c r="CU11" s="141">
        <f t="shared" si="45"/>
        <v>108994</v>
      </c>
      <c r="CV11" s="141">
        <f t="shared" si="46"/>
        <v>21235</v>
      </c>
      <c r="CW11" s="141">
        <f t="shared" si="47"/>
        <v>278297</v>
      </c>
      <c r="CX11" s="141">
        <f t="shared" si="48"/>
        <v>32734</v>
      </c>
      <c r="CY11" s="141">
        <f t="shared" si="49"/>
        <v>212226</v>
      </c>
      <c r="CZ11" s="141">
        <f t="shared" si="50"/>
        <v>33337</v>
      </c>
      <c r="DA11" s="141">
        <f t="shared" si="51"/>
        <v>26345</v>
      </c>
      <c r="DB11" s="141">
        <f t="shared" si="52"/>
        <v>579292</v>
      </c>
      <c r="DC11" s="141">
        <f t="shared" si="53"/>
        <v>184231</v>
      </c>
      <c r="DD11" s="141">
        <f t="shared" si="54"/>
        <v>327377</v>
      </c>
      <c r="DE11" s="141">
        <f t="shared" si="55"/>
        <v>9812</v>
      </c>
      <c r="DF11" s="141">
        <f t="shared" si="56"/>
        <v>57872</v>
      </c>
      <c r="DG11" s="141">
        <f t="shared" si="57"/>
        <v>364061</v>
      </c>
      <c r="DH11" s="141">
        <f t="shared" si="58"/>
        <v>0</v>
      </c>
      <c r="DI11" s="141">
        <f t="shared" si="59"/>
        <v>68596</v>
      </c>
      <c r="DJ11" s="141">
        <f t="shared" si="60"/>
        <v>1918613</v>
      </c>
    </row>
    <row r="12" spans="1:114" ht="12" customHeight="1">
      <c r="A12" s="142" t="s">
        <v>102</v>
      </c>
      <c r="B12" s="140" t="s">
        <v>330</v>
      </c>
      <c r="C12" s="142" t="s">
        <v>359</v>
      </c>
      <c r="D12" s="141">
        <f t="shared" si="6"/>
        <v>2608313</v>
      </c>
      <c r="E12" s="141">
        <f t="shared" si="7"/>
        <v>177785</v>
      </c>
      <c r="F12" s="141">
        <v>0</v>
      </c>
      <c r="G12" s="141">
        <v>0</v>
      </c>
      <c r="H12" s="141">
        <v>0</v>
      </c>
      <c r="I12" s="141">
        <v>111063</v>
      </c>
      <c r="J12" s="141"/>
      <c r="K12" s="141">
        <v>66722</v>
      </c>
      <c r="L12" s="141">
        <v>2430528</v>
      </c>
      <c r="M12" s="141">
        <f t="shared" si="8"/>
        <v>641716</v>
      </c>
      <c r="N12" s="141">
        <f t="shared" si="9"/>
        <v>88675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88675</v>
      </c>
      <c r="U12" s="141">
        <v>553041</v>
      </c>
      <c r="V12" s="141">
        <f t="shared" si="10"/>
        <v>3250029</v>
      </c>
      <c r="W12" s="141">
        <f t="shared" si="11"/>
        <v>266460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111063</v>
      </c>
      <c r="AB12" s="141">
        <f t="shared" si="16"/>
        <v>0</v>
      </c>
      <c r="AC12" s="141">
        <f t="shared" si="17"/>
        <v>155397</v>
      </c>
      <c r="AD12" s="141">
        <f t="shared" si="18"/>
        <v>2983569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362866</v>
      </c>
      <c r="AM12" s="141">
        <f t="shared" si="21"/>
        <v>913771</v>
      </c>
      <c r="AN12" s="141">
        <f t="shared" si="22"/>
        <v>360484</v>
      </c>
      <c r="AO12" s="141">
        <v>129053</v>
      </c>
      <c r="AP12" s="141">
        <v>229406</v>
      </c>
      <c r="AQ12" s="141">
        <v>0</v>
      </c>
      <c r="AR12" s="141">
        <v>2025</v>
      </c>
      <c r="AS12" s="141">
        <f t="shared" si="23"/>
        <v>416658</v>
      </c>
      <c r="AT12" s="141">
        <v>406632</v>
      </c>
      <c r="AU12" s="141">
        <v>0</v>
      </c>
      <c r="AV12" s="141">
        <v>10026</v>
      </c>
      <c r="AW12" s="141">
        <v>0</v>
      </c>
      <c r="AX12" s="141">
        <f t="shared" si="24"/>
        <v>136629</v>
      </c>
      <c r="AY12" s="141">
        <v>130725</v>
      </c>
      <c r="AZ12" s="141">
        <v>0</v>
      </c>
      <c r="BA12" s="141">
        <v>5904</v>
      </c>
      <c r="BB12" s="141">
        <v>0</v>
      </c>
      <c r="BC12" s="141">
        <v>481007</v>
      </c>
      <c r="BD12" s="141">
        <v>0</v>
      </c>
      <c r="BE12" s="141">
        <v>850669</v>
      </c>
      <c r="BF12" s="141">
        <f t="shared" si="25"/>
        <v>1764440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45370</v>
      </c>
      <c r="BP12" s="141">
        <f t="shared" si="29"/>
        <v>45370</v>
      </c>
      <c r="BQ12" s="141">
        <v>45370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>
        <v>238381</v>
      </c>
      <c r="CF12" s="141">
        <v>0</v>
      </c>
      <c r="CG12" s="141">
        <v>357965</v>
      </c>
      <c r="CH12" s="141">
        <f t="shared" si="32"/>
        <v>403335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362866</v>
      </c>
      <c r="CQ12" s="141">
        <f t="shared" si="41"/>
        <v>959141</v>
      </c>
      <c r="CR12" s="141">
        <f t="shared" si="42"/>
        <v>405854</v>
      </c>
      <c r="CS12" s="141">
        <f t="shared" si="43"/>
        <v>174423</v>
      </c>
      <c r="CT12" s="141">
        <f t="shared" si="44"/>
        <v>229406</v>
      </c>
      <c r="CU12" s="141">
        <f t="shared" si="45"/>
        <v>0</v>
      </c>
      <c r="CV12" s="141">
        <f t="shared" si="46"/>
        <v>2025</v>
      </c>
      <c r="CW12" s="141">
        <f t="shared" si="47"/>
        <v>416658</v>
      </c>
      <c r="CX12" s="141">
        <f t="shared" si="48"/>
        <v>406632</v>
      </c>
      <c r="CY12" s="141">
        <f t="shared" si="49"/>
        <v>0</v>
      </c>
      <c r="CZ12" s="141">
        <f t="shared" si="50"/>
        <v>10026</v>
      </c>
      <c r="DA12" s="141">
        <f t="shared" si="51"/>
        <v>0</v>
      </c>
      <c r="DB12" s="141">
        <f t="shared" si="52"/>
        <v>136629</v>
      </c>
      <c r="DC12" s="141">
        <f t="shared" si="53"/>
        <v>130725</v>
      </c>
      <c r="DD12" s="141">
        <f t="shared" si="54"/>
        <v>0</v>
      </c>
      <c r="DE12" s="141">
        <f t="shared" si="55"/>
        <v>5904</v>
      </c>
      <c r="DF12" s="141">
        <f t="shared" si="56"/>
        <v>0</v>
      </c>
      <c r="DG12" s="141">
        <f t="shared" si="57"/>
        <v>719388</v>
      </c>
      <c r="DH12" s="141">
        <f t="shared" si="58"/>
        <v>0</v>
      </c>
      <c r="DI12" s="141">
        <f t="shared" si="59"/>
        <v>1208634</v>
      </c>
      <c r="DJ12" s="141">
        <f t="shared" si="60"/>
        <v>2167775</v>
      </c>
    </row>
    <row r="13" spans="1:114" ht="12" customHeight="1">
      <c r="A13" s="142" t="s">
        <v>102</v>
      </c>
      <c r="B13" s="140" t="s">
        <v>331</v>
      </c>
      <c r="C13" s="142" t="s">
        <v>360</v>
      </c>
      <c r="D13" s="141">
        <f t="shared" si="6"/>
        <v>3104131</v>
      </c>
      <c r="E13" s="141">
        <f t="shared" si="7"/>
        <v>556833</v>
      </c>
      <c r="F13" s="141">
        <v>54830</v>
      </c>
      <c r="G13" s="141">
        <v>0</v>
      </c>
      <c r="H13" s="141">
        <v>0</v>
      </c>
      <c r="I13" s="141">
        <v>323482</v>
      </c>
      <c r="J13" s="141"/>
      <c r="K13" s="141">
        <v>178521</v>
      </c>
      <c r="L13" s="141">
        <v>2547298</v>
      </c>
      <c r="M13" s="141">
        <f t="shared" si="8"/>
        <v>314244</v>
      </c>
      <c r="N13" s="141">
        <f t="shared" si="9"/>
        <v>3303</v>
      </c>
      <c r="O13" s="141">
        <v>0</v>
      </c>
      <c r="P13" s="141">
        <v>0</v>
      </c>
      <c r="Q13" s="141">
        <v>0</v>
      </c>
      <c r="R13" s="141">
        <v>3234</v>
      </c>
      <c r="S13" s="141"/>
      <c r="T13" s="141">
        <v>69</v>
      </c>
      <c r="U13" s="141">
        <v>310941</v>
      </c>
      <c r="V13" s="141">
        <f t="shared" si="10"/>
        <v>3418375</v>
      </c>
      <c r="W13" s="141">
        <f t="shared" si="11"/>
        <v>560136</v>
      </c>
      <c r="X13" s="141">
        <f t="shared" si="12"/>
        <v>54830</v>
      </c>
      <c r="Y13" s="141">
        <f t="shared" si="13"/>
        <v>0</v>
      </c>
      <c r="Z13" s="141">
        <f t="shared" si="14"/>
        <v>0</v>
      </c>
      <c r="AA13" s="141">
        <f t="shared" si="15"/>
        <v>326716</v>
      </c>
      <c r="AB13" s="141">
        <f t="shared" si="16"/>
        <v>0</v>
      </c>
      <c r="AC13" s="141">
        <f t="shared" si="17"/>
        <v>178590</v>
      </c>
      <c r="AD13" s="141">
        <f t="shared" si="18"/>
        <v>2858239</v>
      </c>
      <c r="AE13" s="141">
        <f t="shared" si="19"/>
        <v>96183</v>
      </c>
      <c r="AF13" s="141">
        <f t="shared" si="20"/>
        <v>67596</v>
      </c>
      <c r="AG13" s="141">
        <v>0</v>
      </c>
      <c r="AH13" s="141">
        <v>61094</v>
      </c>
      <c r="AI13" s="141">
        <v>3127</v>
      </c>
      <c r="AJ13" s="141">
        <v>3375</v>
      </c>
      <c r="AK13" s="141">
        <v>28587</v>
      </c>
      <c r="AL13" s="141">
        <v>0</v>
      </c>
      <c r="AM13" s="141">
        <f t="shared" si="21"/>
        <v>2908461</v>
      </c>
      <c r="AN13" s="141">
        <f t="shared" si="22"/>
        <v>380034</v>
      </c>
      <c r="AO13" s="141">
        <v>267003</v>
      </c>
      <c r="AP13" s="141">
        <v>2045</v>
      </c>
      <c r="AQ13" s="141">
        <v>93932</v>
      </c>
      <c r="AR13" s="141">
        <v>17054</v>
      </c>
      <c r="AS13" s="141">
        <f t="shared" si="23"/>
        <v>328781</v>
      </c>
      <c r="AT13" s="141">
        <v>541</v>
      </c>
      <c r="AU13" s="141">
        <v>239422</v>
      </c>
      <c r="AV13" s="141">
        <v>88818</v>
      </c>
      <c r="AW13" s="141">
        <v>0</v>
      </c>
      <c r="AX13" s="141">
        <f t="shared" si="24"/>
        <v>2199646</v>
      </c>
      <c r="AY13" s="141">
        <v>818101</v>
      </c>
      <c r="AZ13" s="141">
        <v>1107672</v>
      </c>
      <c r="BA13" s="141">
        <v>195279</v>
      </c>
      <c r="BB13" s="141">
        <v>78594</v>
      </c>
      <c r="BC13" s="141">
        <v>0</v>
      </c>
      <c r="BD13" s="141">
        <v>0</v>
      </c>
      <c r="BE13" s="141">
        <v>99487</v>
      </c>
      <c r="BF13" s="141">
        <f t="shared" si="25"/>
        <v>3104131</v>
      </c>
      <c r="BG13" s="141">
        <f t="shared" si="26"/>
        <v>50123</v>
      </c>
      <c r="BH13" s="141">
        <f t="shared" si="27"/>
        <v>50123</v>
      </c>
      <c r="BI13" s="141">
        <v>0</v>
      </c>
      <c r="BJ13" s="141">
        <v>0</v>
      </c>
      <c r="BK13" s="141">
        <v>50123</v>
      </c>
      <c r="BL13" s="141">
        <v>0</v>
      </c>
      <c r="BM13" s="141">
        <v>0</v>
      </c>
      <c r="BN13" s="141">
        <v>0</v>
      </c>
      <c r="BO13" s="141">
        <f t="shared" si="28"/>
        <v>264121</v>
      </c>
      <c r="BP13" s="141">
        <f t="shared" si="29"/>
        <v>76374</v>
      </c>
      <c r="BQ13" s="141">
        <v>53462</v>
      </c>
      <c r="BR13" s="141">
        <v>0</v>
      </c>
      <c r="BS13" s="141">
        <v>0</v>
      </c>
      <c r="BT13" s="141">
        <v>22912</v>
      </c>
      <c r="BU13" s="141">
        <f t="shared" si="30"/>
        <v>94708</v>
      </c>
      <c r="BV13" s="141">
        <v>0</v>
      </c>
      <c r="BW13" s="141">
        <v>0</v>
      </c>
      <c r="BX13" s="141">
        <v>94708</v>
      </c>
      <c r="BY13" s="141">
        <v>0</v>
      </c>
      <c r="BZ13" s="141">
        <f t="shared" si="31"/>
        <v>93039</v>
      </c>
      <c r="CA13" s="141">
        <v>0</v>
      </c>
      <c r="CB13" s="141">
        <v>0</v>
      </c>
      <c r="CC13" s="141">
        <v>64992</v>
      </c>
      <c r="CD13" s="141">
        <v>28047</v>
      </c>
      <c r="CE13" s="141">
        <v>0</v>
      </c>
      <c r="CF13" s="141">
        <v>0</v>
      </c>
      <c r="CG13" s="141">
        <v>0</v>
      </c>
      <c r="CH13" s="141">
        <f t="shared" si="32"/>
        <v>314244</v>
      </c>
      <c r="CI13" s="141">
        <f t="shared" si="33"/>
        <v>146306</v>
      </c>
      <c r="CJ13" s="141">
        <f t="shared" si="34"/>
        <v>117719</v>
      </c>
      <c r="CK13" s="141">
        <f t="shared" si="35"/>
        <v>0</v>
      </c>
      <c r="CL13" s="141">
        <f t="shared" si="36"/>
        <v>61094</v>
      </c>
      <c r="CM13" s="141">
        <f t="shared" si="37"/>
        <v>53250</v>
      </c>
      <c r="CN13" s="141">
        <f t="shared" si="38"/>
        <v>3375</v>
      </c>
      <c r="CO13" s="141">
        <f t="shared" si="39"/>
        <v>28587</v>
      </c>
      <c r="CP13" s="141">
        <f t="shared" si="40"/>
        <v>0</v>
      </c>
      <c r="CQ13" s="141">
        <f t="shared" si="41"/>
        <v>3172582</v>
      </c>
      <c r="CR13" s="141">
        <f t="shared" si="42"/>
        <v>456408</v>
      </c>
      <c r="CS13" s="141">
        <f t="shared" si="43"/>
        <v>320465</v>
      </c>
      <c r="CT13" s="141">
        <f t="shared" si="44"/>
        <v>2045</v>
      </c>
      <c r="CU13" s="141">
        <f t="shared" si="45"/>
        <v>93932</v>
      </c>
      <c r="CV13" s="141">
        <f t="shared" si="46"/>
        <v>39966</v>
      </c>
      <c r="CW13" s="141">
        <f t="shared" si="47"/>
        <v>423489</v>
      </c>
      <c r="CX13" s="141">
        <f t="shared" si="48"/>
        <v>541</v>
      </c>
      <c r="CY13" s="141">
        <f t="shared" si="49"/>
        <v>239422</v>
      </c>
      <c r="CZ13" s="141">
        <f t="shared" si="50"/>
        <v>183526</v>
      </c>
      <c r="DA13" s="141">
        <f t="shared" si="51"/>
        <v>0</v>
      </c>
      <c r="DB13" s="141">
        <f t="shared" si="52"/>
        <v>2292685</v>
      </c>
      <c r="DC13" s="141">
        <f t="shared" si="53"/>
        <v>818101</v>
      </c>
      <c r="DD13" s="141">
        <f t="shared" si="54"/>
        <v>1107672</v>
      </c>
      <c r="DE13" s="141">
        <f t="shared" si="55"/>
        <v>260271</v>
      </c>
      <c r="DF13" s="141">
        <f t="shared" si="56"/>
        <v>106641</v>
      </c>
      <c r="DG13" s="141">
        <f t="shared" si="57"/>
        <v>0</v>
      </c>
      <c r="DH13" s="141">
        <f t="shared" si="58"/>
        <v>0</v>
      </c>
      <c r="DI13" s="141">
        <f t="shared" si="59"/>
        <v>99487</v>
      </c>
      <c r="DJ13" s="141">
        <f t="shared" si="60"/>
        <v>3418375</v>
      </c>
    </row>
    <row r="14" spans="1:114" ht="12" customHeight="1">
      <c r="A14" s="142" t="s">
        <v>102</v>
      </c>
      <c r="B14" s="140" t="s">
        <v>332</v>
      </c>
      <c r="C14" s="142" t="s">
        <v>361</v>
      </c>
      <c r="D14" s="141">
        <f t="shared" si="6"/>
        <v>1092180</v>
      </c>
      <c r="E14" s="141">
        <f t="shared" si="7"/>
        <v>178677</v>
      </c>
      <c r="F14" s="141">
        <v>0</v>
      </c>
      <c r="G14" s="141">
        <v>177</v>
      </c>
      <c r="H14" s="141">
        <v>178500</v>
      </c>
      <c r="I14" s="141">
        <v>0</v>
      </c>
      <c r="J14" s="141"/>
      <c r="K14" s="141">
        <v>0</v>
      </c>
      <c r="L14" s="141">
        <v>913503</v>
      </c>
      <c r="M14" s="141">
        <f t="shared" si="8"/>
        <v>180422</v>
      </c>
      <c r="N14" s="141">
        <f t="shared" si="9"/>
        <v>2645</v>
      </c>
      <c r="O14" s="141">
        <v>800</v>
      </c>
      <c r="P14" s="141">
        <v>800</v>
      </c>
      <c r="Q14" s="141">
        <v>0</v>
      </c>
      <c r="R14" s="141">
        <v>1045</v>
      </c>
      <c r="S14" s="141"/>
      <c r="T14" s="141">
        <v>0</v>
      </c>
      <c r="U14" s="141">
        <v>177777</v>
      </c>
      <c r="V14" s="141">
        <f t="shared" si="10"/>
        <v>1272602</v>
      </c>
      <c r="W14" s="141">
        <f t="shared" si="11"/>
        <v>181322</v>
      </c>
      <c r="X14" s="141">
        <f t="shared" si="12"/>
        <v>800</v>
      </c>
      <c r="Y14" s="141">
        <f t="shared" si="13"/>
        <v>977</v>
      </c>
      <c r="Z14" s="141">
        <f t="shared" si="14"/>
        <v>178500</v>
      </c>
      <c r="AA14" s="141">
        <f t="shared" si="15"/>
        <v>1045</v>
      </c>
      <c r="AB14" s="141">
        <f t="shared" si="16"/>
        <v>0</v>
      </c>
      <c r="AC14" s="141">
        <f t="shared" si="17"/>
        <v>0</v>
      </c>
      <c r="AD14" s="141">
        <f t="shared" si="18"/>
        <v>1091280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218387</v>
      </c>
      <c r="AM14" s="141">
        <f t="shared" si="21"/>
        <v>7702</v>
      </c>
      <c r="AN14" s="141">
        <f t="shared" si="22"/>
        <v>7702</v>
      </c>
      <c r="AO14" s="141">
        <v>7702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>
        <v>821562</v>
      </c>
      <c r="BD14" s="141">
        <v>0</v>
      </c>
      <c r="BE14" s="141">
        <v>44529</v>
      </c>
      <c r="BF14" s="141">
        <f t="shared" si="25"/>
        <v>52231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3577</v>
      </c>
      <c r="BP14" s="141">
        <f t="shared" si="29"/>
        <v>3577</v>
      </c>
      <c r="BQ14" s="141">
        <v>3577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>
        <v>171452</v>
      </c>
      <c r="CF14" s="141">
        <v>0</v>
      </c>
      <c r="CG14" s="141">
        <v>5393</v>
      </c>
      <c r="CH14" s="141">
        <f t="shared" si="32"/>
        <v>8970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218387</v>
      </c>
      <c r="CQ14" s="141">
        <f t="shared" si="41"/>
        <v>11279</v>
      </c>
      <c r="CR14" s="141">
        <f t="shared" si="42"/>
        <v>11279</v>
      </c>
      <c r="CS14" s="141">
        <f t="shared" si="43"/>
        <v>11279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0</v>
      </c>
      <c r="CX14" s="141">
        <f t="shared" si="48"/>
        <v>0</v>
      </c>
      <c r="CY14" s="141">
        <f t="shared" si="49"/>
        <v>0</v>
      </c>
      <c r="CZ14" s="141">
        <f t="shared" si="50"/>
        <v>0</v>
      </c>
      <c r="DA14" s="141">
        <f t="shared" si="51"/>
        <v>0</v>
      </c>
      <c r="DB14" s="141">
        <f t="shared" si="52"/>
        <v>0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993014</v>
      </c>
      <c r="DH14" s="141">
        <f t="shared" si="58"/>
        <v>0</v>
      </c>
      <c r="DI14" s="141">
        <f t="shared" si="59"/>
        <v>49922</v>
      </c>
      <c r="DJ14" s="141">
        <f t="shared" si="60"/>
        <v>61201</v>
      </c>
    </row>
    <row r="15" spans="1:114" ht="12" customHeight="1">
      <c r="A15" s="142" t="s">
        <v>102</v>
      </c>
      <c r="B15" s="140" t="s">
        <v>333</v>
      </c>
      <c r="C15" s="142" t="s">
        <v>362</v>
      </c>
      <c r="D15" s="141">
        <f t="shared" si="6"/>
        <v>392198</v>
      </c>
      <c r="E15" s="141">
        <f t="shared" si="7"/>
        <v>20138</v>
      </c>
      <c r="F15" s="141">
        <v>0</v>
      </c>
      <c r="G15" s="141">
        <v>5909</v>
      </c>
      <c r="H15" s="141">
        <v>0</v>
      </c>
      <c r="I15" s="141">
        <v>5609</v>
      </c>
      <c r="J15" s="141"/>
      <c r="K15" s="141">
        <v>8620</v>
      </c>
      <c r="L15" s="141">
        <v>372060</v>
      </c>
      <c r="M15" s="141">
        <f t="shared" si="8"/>
        <v>247967</v>
      </c>
      <c r="N15" s="141">
        <f t="shared" si="9"/>
        <v>75703</v>
      </c>
      <c r="O15" s="141">
        <v>11447</v>
      </c>
      <c r="P15" s="141">
        <v>11447</v>
      </c>
      <c r="Q15" s="141">
        <v>0</v>
      </c>
      <c r="R15" s="141">
        <v>52441</v>
      </c>
      <c r="S15" s="141"/>
      <c r="T15" s="141">
        <v>368</v>
      </c>
      <c r="U15" s="141">
        <v>172264</v>
      </c>
      <c r="V15" s="141">
        <f t="shared" si="10"/>
        <v>640165</v>
      </c>
      <c r="W15" s="141">
        <f t="shared" si="11"/>
        <v>95841</v>
      </c>
      <c r="X15" s="141">
        <f t="shared" si="12"/>
        <v>11447</v>
      </c>
      <c r="Y15" s="141">
        <f t="shared" si="13"/>
        <v>17356</v>
      </c>
      <c r="Z15" s="141">
        <f t="shared" si="14"/>
        <v>0</v>
      </c>
      <c r="AA15" s="141">
        <f t="shared" si="15"/>
        <v>58050</v>
      </c>
      <c r="AB15" s="141">
        <f t="shared" si="16"/>
        <v>0</v>
      </c>
      <c r="AC15" s="141">
        <f t="shared" si="17"/>
        <v>8988</v>
      </c>
      <c r="AD15" s="141">
        <f t="shared" si="18"/>
        <v>544324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391675</v>
      </c>
      <c r="AN15" s="141">
        <f t="shared" si="22"/>
        <v>149699</v>
      </c>
      <c r="AO15" s="141">
        <v>149699</v>
      </c>
      <c r="AP15" s="141">
        <v>0</v>
      </c>
      <c r="AQ15" s="141">
        <v>0</v>
      </c>
      <c r="AR15" s="141">
        <v>0</v>
      </c>
      <c r="AS15" s="141">
        <f t="shared" si="23"/>
        <v>118457</v>
      </c>
      <c r="AT15" s="141">
        <v>31421</v>
      </c>
      <c r="AU15" s="141">
        <v>87036</v>
      </c>
      <c r="AV15" s="141">
        <v>0</v>
      </c>
      <c r="AW15" s="141">
        <v>7466</v>
      </c>
      <c r="AX15" s="141">
        <f t="shared" si="24"/>
        <v>116053</v>
      </c>
      <c r="AY15" s="141">
        <v>33131</v>
      </c>
      <c r="AZ15" s="141">
        <v>18656</v>
      </c>
      <c r="BA15" s="141">
        <v>64266</v>
      </c>
      <c r="BB15" s="141">
        <v>0</v>
      </c>
      <c r="BC15" s="141">
        <v>0</v>
      </c>
      <c r="BD15" s="141">
        <v>0</v>
      </c>
      <c r="BE15" s="141">
        <v>523</v>
      </c>
      <c r="BF15" s="141">
        <f t="shared" si="25"/>
        <v>392198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213625</v>
      </c>
      <c r="BP15" s="141">
        <f t="shared" si="29"/>
        <v>104720</v>
      </c>
      <c r="BQ15" s="141">
        <v>104720</v>
      </c>
      <c r="BR15" s="141">
        <v>0</v>
      </c>
      <c r="BS15" s="141">
        <v>0</v>
      </c>
      <c r="BT15" s="141">
        <v>0</v>
      </c>
      <c r="BU15" s="141">
        <f t="shared" si="30"/>
        <v>57025</v>
      </c>
      <c r="BV15" s="141">
        <v>5223</v>
      </c>
      <c r="BW15" s="141">
        <v>51802</v>
      </c>
      <c r="BX15" s="141">
        <v>0</v>
      </c>
      <c r="BY15" s="141">
        <v>231</v>
      </c>
      <c r="BZ15" s="141">
        <f t="shared" si="31"/>
        <v>51649</v>
      </c>
      <c r="CA15" s="141">
        <v>0</v>
      </c>
      <c r="CB15" s="141">
        <v>50362</v>
      </c>
      <c r="CC15" s="141">
        <v>1287</v>
      </c>
      <c r="CD15" s="141">
        <v>0</v>
      </c>
      <c r="CE15" s="141">
        <v>0</v>
      </c>
      <c r="CF15" s="141">
        <v>0</v>
      </c>
      <c r="CG15" s="141">
        <v>34342</v>
      </c>
      <c r="CH15" s="141">
        <f t="shared" si="32"/>
        <v>247967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605300</v>
      </c>
      <c r="CR15" s="141">
        <f t="shared" si="42"/>
        <v>254419</v>
      </c>
      <c r="CS15" s="141">
        <f t="shared" si="43"/>
        <v>254419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175482</v>
      </c>
      <c r="CX15" s="141">
        <f t="shared" si="48"/>
        <v>36644</v>
      </c>
      <c r="CY15" s="141">
        <f t="shared" si="49"/>
        <v>138838</v>
      </c>
      <c r="CZ15" s="141">
        <f t="shared" si="50"/>
        <v>0</v>
      </c>
      <c r="DA15" s="141">
        <f t="shared" si="51"/>
        <v>7697</v>
      </c>
      <c r="DB15" s="141">
        <f t="shared" si="52"/>
        <v>167702</v>
      </c>
      <c r="DC15" s="141">
        <f t="shared" si="53"/>
        <v>33131</v>
      </c>
      <c r="DD15" s="141">
        <f t="shared" si="54"/>
        <v>69018</v>
      </c>
      <c r="DE15" s="141">
        <f t="shared" si="55"/>
        <v>65553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34865</v>
      </c>
      <c r="DJ15" s="141">
        <f t="shared" si="60"/>
        <v>640165</v>
      </c>
    </row>
    <row r="16" spans="1:114" ht="12" customHeight="1">
      <c r="A16" s="142" t="s">
        <v>102</v>
      </c>
      <c r="B16" s="140" t="s">
        <v>334</v>
      </c>
      <c r="C16" s="142" t="s">
        <v>363</v>
      </c>
      <c r="D16" s="141">
        <f t="shared" si="6"/>
        <v>1246427</v>
      </c>
      <c r="E16" s="141">
        <f t="shared" si="7"/>
        <v>166750</v>
      </c>
      <c r="F16" s="141">
        <v>29426</v>
      </c>
      <c r="G16" s="141">
        <v>0</v>
      </c>
      <c r="H16" s="141">
        <v>0</v>
      </c>
      <c r="I16" s="141">
        <v>66148</v>
      </c>
      <c r="J16" s="141"/>
      <c r="K16" s="141">
        <v>71176</v>
      </c>
      <c r="L16" s="141">
        <v>1079677</v>
      </c>
      <c r="M16" s="141">
        <f t="shared" si="8"/>
        <v>164465</v>
      </c>
      <c r="N16" s="141">
        <f t="shared" si="9"/>
        <v>30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30</v>
      </c>
      <c r="U16" s="141">
        <v>164435</v>
      </c>
      <c r="V16" s="141">
        <f t="shared" si="10"/>
        <v>1410892</v>
      </c>
      <c r="W16" s="141">
        <f t="shared" si="11"/>
        <v>166780</v>
      </c>
      <c r="X16" s="141">
        <f t="shared" si="12"/>
        <v>29426</v>
      </c>
      <c r="Y16" s="141">
        <f t="shared" si="13"/>
        <v>0</v>
      </c>
      <c r="Z16" s="141">
        <f t="shared" si="14"/>
        <v>0</v>
      </c>
      <c r="AA16" s="141">
        <f t="shared" si="15"/>
        <v>66148</v>
      </c>
      <c r="AB16" s="141">
        <f t="shared" si="16"/>
        <v>0</v>
      </c>
      <c r="AC16" s="141">
        <f t="shared" si="17"/>
        <v>71206</v>
      </c>
      <c r="AD16" s="141">
        <f t="shared" si="18"/>
        <v>1244112</v>
      </c>
      <c r="AE16" s="141">
        <f t="shared" si="19"/>
        <v>87045</v>
      </c>
      <c r="AF16" s="141">
        <f t="shared" si="20"/>
        <v>87045</v>
      </c>
      <c r="AG16" s="141">
        <v>0</v>
      </c>
      <c r="AH16" s="141">
        <v>87045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1159257</v>
      </c>
      <c r="AN16" s="141">
        <f t="shared" si="22"/>
        <v>140056</v>
      </c>
      <c r="AO16" s="141">
        <v>71234</v>
      </c>
      <c r="AP16" s="141">
        <v>42100</v>
      </c>
      <c r="AQ16" s="141">
        <v>19708</v>
      </c>
      <c r="AR16" s="141">
        <v>7014</v>
      </c>
      <c r="AS16" s="141">
        <f t="shared" si="23"/>
        <v>472853</v>
      </c>
      <c r="AT16" s="141">
        <v>11669</v>
      </c>
      <c r="AU16" s="141">
        <v>459075</v>
      </c>
      <c r="AV16" s="141">
        <v>2109</v>
      </c>
      <c r="AW16" s="141">
        <v>0</v>
      </c>
      <c r="AX16" s="141">
        <f t="shared" si="24"/>
        <v>546348</v>
      </c>
      <c r="AY16" s="141">
        <v>107985</v>
      </c>
      <c r="AZ16" s="141">
        <v>437170</v>
      </c>
      <c r="BA16" s="141">
        <v>1193</v>
      </c>
      <c r="BB16" s="141">
        <v>0</v>
      </c>
      <c r="BC16" s="141">
        <v>0</v>
      </c>
      <c r="BD16" s="141">
        <v>0</v>
      </c>
      <c r="BE16" s="141">
        <v>125</v>
      </c>
      <c r="BF16" s="141">
        <f t="shared" si="25"/>
        <v>1246427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164355</v>
      </c>
      <c r="BP16" s="141">
        <f t="shared" si="29"/>
        <v>16217</v>
      </c>
      <c r="BQ16" s="141">
        <v>7014</v>
      </c>
      <c r="BR16" s="141">
        <v>0</v>
      </c>
      <c r="BS16" s="141">
        <v>9203</v>
      </c>
      <c r="BT16" s="141">
        <v>0</v>
      </c>
      <c r="BU16" s="141">
        <f t="shared" si="30"/>
        <v>97464</v>
      </c>
      <c r="BV16" s="141">
        <v>0</v>
      </c>
      <c r="BW16" s="141">
        <v>97464</v>
      </c>
      <c r="BX16" s="141">
        <v>0</v>
      </c>
      <c r="BY16" s="141">
        <v>0</v>
      </c>
      <c r="BZ16" s="141">
        <f t="shared" si="31"/>
        <v>50674</v>
      </c>
      <c r="CA16" s="141">
        <v>0</v>
      </c>
      <c r="CB16" s="141">
        <v>50674</v>
      </c>
      <c r="CC16" s="141">
        <v>0</v>
      </c>
      <c r="CD16" s="141">
        <v>0</v>
      </c>
      <c r="CE16" s="141">
        <v>0</v>
      </c>
      <c r="CF16" s="141">
        <v>0</v>
      </c>
      <c r="CG16" s="141">
        <v>110</v>
      </c>
      <c r="CH16" s="141">
        <f t="shared" si="32"/>
        <v>164465</v>
      </c>
      <c r="CI16" s="141">
        <f t="shared" si="33"/>
        <v>87045</v>
      </c>
      <c r="CJ16" s="141">
        <f t="shared" si="34"/>
        <v>87045</v>
      </c>
      <c r="CK16" s="141">
        <f t="shared" si="35"/>
        <v>0</v>
      </c>
      <c r="CL16" s="141">
        <f t="shared" si="36"/>
        <v>87045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1323612</v>
      </c>
      <c r="CR16" s="141">
        <f t="shared" si="42"/>
        <v>156273</v>
      </c>
      <c r="CS16" s="141">
        <f t="shared" si="43"/>
        <v>78248</v>
      </c>
      <c r="CT16" s="141">
        <f t="shared" si="44"/>
        <v>42100</v>
      </c>
      <c r="CU16" s="141">
        <f t="shared" si="45"/>
        <v>28911</v>
      </c>
      <c r="CV16" s="141">
        <f t="shared" si="46"/>
        <v>7014</v>
      </c>
      <c r="CW16" s="141">
        <f t="shared" si="47"/>
        <v>570317</v>
      </c>
      <c r="CX16" s="141">
        <f t="shared" si="48"/>
        <v>11669</v>
      </c>
      <c r="CY16" s="141">
        <f t="shared" si="49"/>
        <v>556539</v>
      </c>
      <c r="CZ16" s="141">
        <f t="shared" si="50"/>
        <v>2109</v>
      </c>
      <c r="DA16" s="141">
        <f t="shared" si="51"/>
        <v>0</v>
      </c>
      <c r="DB16" s="141">
        <f t="shared" si="52"/>
        <v>597022</v>
      </c>
      <c r="DC16" s="141">
        <f t="shared" si="53"/>
        <v>107985</v>
      </c>
      <c r="DD16" s="141">
        <f t="shared" si="54"/>
        <v>487844</v>
      </c>
      <c r="DE16" s="141">
        <f t="shared" si="55"/>
        <v>1193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235</v>
      </c>
      <c r="DJ16" s="141">
        <f t="shared" si="60"/>
        <v>1410892</v>
      </c>
    </row>
    <row r="17" spans="1:114" ht="12" customHeight="1">
      <c r="A17" s="142" t="s">
        <v>102</v>
      </c>
      <c r="B17" s="140" t="s">
        <v>335</v>
      </c>
      <c r="C17" s="142" t="s">
        <v>364</v>
      </c>
      <c r="D17" s="141">
        <f t="shared" si="6"/>
        <v>452589</v>
      </c>
      <c r="E17" s="141">
        <f t="shared" si="7"/>
        <v>93831</v>
      </c>
      <c r="F17" s="141">
        <v>0</v>
      </c>
      <c r="G17" s="141">
        <v>3716</v>
      </c>
      <c r="H17" s="141">
        <v>0</v>
      </c>
      <c r="I17" s="141">
        <v>81767</v>
      </c>
      <c r="J17" s="141"/>
      <c r="K17" s="141">
        <v>8348</v>
      </c>
      <c r="L17" s="141">
        <v>358758</v>
      </c>
      <c r="M17" s="141">
        <f t="shared" si="8"/>
        <v>330148</v>
      </c>
      <c r="N17" s="141">
        <f t="shared" si="9"/>
        <v>73331</v>
      </c>
      <c r="O17" s="141">
        <v>9552</v>
      </c>
      <c r="P17" s="141">
        <v>9414</v>
      </c>
      <c r="Q17" s="141">
        <v>0</v>
      </c>
      <c r="R17" s="141">
        <v>52185</v>
      </c>
      <c r="S17" s="141"/>
      <c r="T17" s="141">
        <v>2180</v>
      </c>
      <c r="U17" s="141">
        <v>256817</v>
      </c>
      <c r="V17" s="141">
        <f t="shared" si="10"/>
        <v>782737</v>
      </c>
      <c r="W17" s="141">
        <f t="shared" si="11"/>
        <v>167162</v>
      </c>
      <c r="X17" s="141">
        <f t="shared" si="12"/>
        <v>9552</v>
      </c>
      <c r="Y17" s="141">
        <f t="shared" si="13"/>
        <v>13130</v>
      </c>
      <c r="Z17" s="141">
        <f t="shared" si="14"/>
        <v>0</v>
      </c>
      <c r="AA17" s="141">
        <f t="shared" si="15"/>
        <v>133952</v>
      </c>
      <c r="AB17" s="141">
        <f t="shared" si="16"/>
        <v>0</v>
      </c>
      <c r="AC17" s="141">
        <f t="shared" si="17"/>
        <v>10528</v>
      </c>
      <c r="AD17" s="141">
        <f t="shared" si="18"/>
        <v>615575</v>
      </c>
      <c r="AE17" s="141">
        <f t="shared" si="19"/>
        <v>28062</v>
      </c>
      <c r="AF17" s="141">
        <f t="shared" si="20"/>
        <v>28062</v>
      </c>
      <c r="AG17" s="141">
        <v>507</v>
      </c>
      <c r="AH17" s="141">
        <v>25984</v>
      </c>
      <c r="AI17" s="141">
        <v>1057</v>
      </c>
      <c r="AJ17" s="141">
        <v>514</v>
      </c>
      <c r="AK17" s="141">
        <v>0</v>
      </c>
      <c r="AL17" s="141">
        <v>10799</v>
      </c>
      <c r="AM17" s="141">
        <f t="shared" si="21"/>
        <v>364070</v>
      </c>
      <c r="AN17" s="141">
        <f t="shared" si="22"/>
        <v>151886</v>
      </c>
      <c r="AO17" s="141">
        <v>34438</v>
      </c>
      <c r="AP17" s="141">
        <v>33867</v>
      </c>
      <c r="AQ17" s="141">
        <v>71747</v>
      </c>
      <c r="AR17" s="141">
        <v>11834</v>
      </c>
      <c r="AS17" s="141">
        <f t="shared" si="23"/>
        <v>68515</v>
      </c>
      <c r="AT17" s="141">
        <v>3796</v>
      </c>
      <c r="AU17" s="141">
        <v>59959</v>
      </c>
      <c r="AV17" s="141">
        <v>4760</v>
      </c>
      <c r="AW17" s="141">
        <v>3549</v>
      </c>
      <c r="AX17" s="141">
        <f t="shared" si="24"/>
        <v>134084</v>
      </c>
      <c r="AY17" s="141">
        <v>91933</v>
      </c>
      <c r="AZ17" s="141">
        <v>12581</v>
      </c>
      <c r="BA17" s="141">
        <v>7455</v>
      </c>
      <c r="BB17" s="141">
        <v>22115</v>
      </c>
      <c r="BC17" s="141">
        <v>6933</v>
      </c>
      <c r="BD17" s="141">
        <v>6036</v>
      </c>
      <c r="BE17" s="141">
        <v>42725</v>
      </c>
      <c r="BF17" s="141">
        <f t="shared" si="25"/>
        <v>434857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135634</v>
      </c>
      <c r="BP17" s="141">
        <f t="shared" si="29"/>
        <v>30882</v>
      </c>
      <c r="BQ17" s="141">
        <v>30882</v>
      </c>
      <c r="BR17" s="141">
        <v>0</v>
      </c>
      <c r="BS17" s="141">
        <v>0</v>
      </c>
      <c r="BT17" s="141">
        <v>0</v>
      </c>
      <c r="BU17" s="141">
        <f t="shared" si="30"/>
        <v>19770</v>
      </c>
      <c r="BV17" s="141">
        <v>0</v>
      </c>
      <c r="BW17" s="141">
        <v>19770</v>
      </c>
      <c r="BX17" s="141">
        <v>0</v>
      </c>
      <c r="BY17" s="141">
        <v>0</v>
      </c>
      <c r="BZ17" s="141">
        <f t="shared" si="31"/>
        <v>84982</v>
      </c>
      <c r="CA17" s="141">
        <v>51575</v>
      </c>
      <c r="CB17" s="141">
        <v>33407</v>
      </c>
      <c r="CC17" s="141">
        <v>0</v>
      </c>
      <c r="CD17" s="141">
        <v>0</v>
      </c>
      <c r="CE17" s="141">
        <v>84973</v>
      </c>
      <c r="CF17" s="141">
        <v>0</v>
      </c>
      <c r="CG17" s="141">
        <v>109541</v>
      </c>
      <c r="CH17" s="141">
        <f t="shared" si="32"/>
        <v>245175</v>
      </c>
      <c r="CI17" s="141">
        <f t="shared" si="33"/>
        <v>28062</v>
      </c>
      <c r="CJ17" s="141">
        <f t="shared" si="34"/>
        <v>28062</v>
      </c>
      <c r="CK17" s="141">
        <f t="shared" si="35"/>
        <v>507</v>
      </c>
      <c r="CL17" s="141">
        <f t="shared" si="36"/>
        <v>25984</v>
      </c>
      <c r="CM17" s="141">
        <f t="shared" si="37"/>
        <v>1057</v>
      </c>
      <c r="CN17" s="141">
        <f t="shared" si="38"/>
        <v>514</v>
      </c>
      <c r="CO17" s="141">
        <f t="shared" si="39"/>
        <v>0</v>
      </c>
      <c r="CP17" s="141">
        <f t="shared" si="40"/>
        <v>10799</v>
      </c>
      <c r="CQ17" s="141">
        <f t="shared" si="41"/>
        <v>499704</v>
      </c>
      <c r="CR17" s="141">
        <f t="shared" si="42"/>
        <v>182768</v>
      </c>
      <c r="CS17" s="141">
        <f t="shared" si="43"/>
        <v>65320</v>
      </c>
      <c r="CT17" s="141">
        <f t="shared" si="44"/>
        <v>33867</v>
      </c>
      <c r="CU17" s="141">
        <f t="shared" si="45"/>
        <v>71747</v>
      </c>
      <c r="CV17" s="141">
        <f t="shared" si="46"/>
        <v>11834</v>
      </c>
      <c r="CW17" s="141">
        <f t="shared" si="47"/>
        <v>88285</v>
      </c>
      <c r="CX17" s="141">
        <f t="shared" si="48"/>
        <v>3796</v>
      </c>
      <c r="CY17" s="141">
        <f t="shared" si="49"/>
        <v>79729</v>
      </c>
      <c r="CZ17" s="141">
        <f t="shared" si="50"/>
        <v>4760</v>
      </c>
      <c r="DA17" s="141">
        <f t="shared" si="51"/>
        <v>3549</v>
      </c>
      <c r="DB17" s="141">
        <f t="shared" si="52"/>
        <v>219066</v>
      </c>
      <c r="DC17" s="141">
        <f t="shared" si="53"/>
        <v>143508</v>
      </c>
      <c r="DD17" s="141">
        <f t="shared" si="54"/>
        <v>45988</v>
      </c>
      <c r="DE17" s="141">
        <f t="shared" si="55"/>
        <v>7455</v>
      </c>
      <c r="DF17" s="141">
        <f t="shared" si="56"/>
        <v>22115</v>
      </c>
      <c r="DG17" s="141">
        <f t="shared" si="57"/>
        <v>91906</v>
      </c>
      <c r="DH17" s="141">
        <f t="shared" si="58"/>
        <v>6036</v>
      </c>
      <c r="DI17" s="141">
        <f t="shared" si="59"/>
        <v>152266</v>
      </c>
      <c r="DJ17" s="141">
        <f t="shared" si="60"/>
        <v>680032</v>
      </c>
    </row>
    <row r="18" spans="1:114" ht="12" customHeight="1">
      <c r="A18" s="142" t="s">
        <v>102</v>
      </c>
      <c r="B18" s="140" t="s">
        <v>336</v>
      </c>
      <c r="C18" s="142" t="s">
        <v>365</v>
      </c>
      <c r="D18" s="141">
        <f t="shared" si="6"/>
        <v>354326</v>
      </c>
      <c r="E18" s="141">
        <f t="shared" si="7"/>
        <v>7943</v>
      </c>
      <c r="F18" s="141">
        <v>0</v>
      </c>
      <c r="G18" s="141">
        <v>0</v>
      </c>
      <c r="H18" s="141">
        <v>0</v>
      </c>
      <c r="I18" s="141">
        <v>7943</v>
      </c>
      <c r="J18" s="141"/>
      <c r="K18" s="141">
        <v>0</v>
      </c>
      <c r="L18" s="141">
        <v>346383</v>
      </c>
      <c r="M18" s="141">
        <f t="shared" si="8"/>
        <v>66843</v>
      </c>
      <c r="N18" s="141">
        <f t="shared" si="9"/>
        <v>2334</v>
      </c>
      <c r="O18" s="141">
        <v>0</v>
      </c>
      <c r="P18" s="141">
        <v>0</v>
      </c>
      <c r="Q18" s="141">
        <v>0</v>
      </c>
      <c r="R18" s="141">
        <v>2334</v>
      </c>
      <c r="S18" s="141"/>
      <c r="T18" s="141">
        <v>0</v>
      </c>
      <c r="U18" s="141">
        <v>64509</v>
      </c>
      <c r="V18" s="141">
        <f t="shared" si="10"/>
        <v>421169</v>
      </c>
      <c r="W18" s="141">
        <f t="shared" si="11"/>
        <v>10277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10277</v>
      </c>
      <c r="AB18" s="141">
        <f t="shared" si="16"/>
        <v>0</v>
      </c>
      <c r="AC18" s="141">
        <f t="shared" si="17"/>
        <v>0</v>
      </c>
      <c r="AD18" s="141">
        <f t="shared" si="18"/>
        <v>410892</v>
      </c>
      <c r="AE18" s="141">
        <f t="shared" si="19"/>
        <v>70040</v>
      </c>
      <c r="AF18" s="141">
        <f t="shared" si="20"/>
        <v>70040</v>
      </c>
      <c r="AG18" s="141">
        <v>0</v>
      </c>
      <c r="AH18" s="141">
        <v>70040</v>
      </c>
      <c r="AI18" s="141">
        <v>0</v>
      </c>
      <c r="AJ18" s="141">
        <v>0</v>
      </c>
      <c r="AK18" s="141">
        <v>0</v>
      </c>
      <c r="AL18" s="141">
        <v>251</v>
      </c>
      <c r="AM18" s="141">
        <f t="shared" si="21"/>
        <v>259651</v>
      </c>
      <c r="AN18" s="141">
        <f t="shared" si="22"/>
        <v>109290</v>
      </c>
      <c r="AO18" s="141">
        <v>0</v>
      </c>
      <c r="AP18" s="141">
        <v>52702</v>
      </c>
      <c r="AQ18" s="141">
        <v>52511</v>
      </c>
      <c r="AR18" s="141">
        <v>4077</v>
      </c>
      <c r="AS18" s="141">
        <f t="shared" si="23"/>
        <v>50089</v>
      </c>
      <c r="AT18" s="141">
        <v>13736</v>
      </c>
      <c r="AU18" s="141">
        <v>34668</v>
      </c>
      <c r="AV18" s="141">
        <v>1685</v>
      </c>
      <c r="AW18" s="141">
        <v>4897</v>
      </c>
      <c r="AX18" s="141">
        <f t="shared" si="24"/>
        <v>95375</v>
      </c>
      <c r="AY18" s="141">
        <v>17881</v>
      </c>
      <c r="AZ18" s="141">
        <v>76014</v>
      </c>
      <c r="BA18" s="141">
        <v>1480</v>
      </c>
      <c r="BB18" s="141">
        <v>0</v>
      </c>
      <c r="BC18" s="141">
        <v>24384</v>
      </c>
      <c r="BD18" s="141">
        <v>0</v>
      </c>
      <c r="BE18" s="141">
        <v>0</v>
      </c>
      <c r="BF18" s="141">
        <f t="shared" si="25"/>
        <v>329691</v>
      </c>
      <c r="BG18" s="141">
        <f t="shared" si="26"/>
        <v>16475</v>
      </c>
      <c r="BH18" s="141">
        <f t="shared" si="27"/>
        <v>16475</v>
      </c>
      <c r="BI18" s="141">
        <v>0</v>
      </c>
      <c r="BJ18" s="141">
        <v>16475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50368</v>
      </c>
      <c r="BP18" s="141">
        <f t="shared" si="29"/>
        <v>23359</v>
      </c>
      <c r="BQ18" s="141">
        <v>0</v>
      </c>
      <c r="BR18" s="141">
        <v>0</v>
      </c>
      <c r="BS18" s="141">
        <v>23359</v>
      </c>
      <c r="BT18" s="141">
        <v>0</v>
      </c>
      <c r="BU18" s="141">
        <f t="shared" si="30"/>
        <v>19089</v>
      </c>
      <c r="BV18" s="141">
        <v>0</v>
      </c>
      <c r="BW18" s="141">
        <v>19089</v>
      </c>
      <c r="BX18" s="141">
        <v>0</v>
      </c>
      <c r="BY18" s="141">
        <v>0</v>
      </c>
      <c r="BZ18" s="141">
        <f t="shared" si="31"/>
        <v>7920</v>
      </c>
      <c r="CA18" s="141">
        <v>0</v>
      </c>
      <c r="CB18" s="141">
        <v>7920</v>
      </c>
      <c r="CC18" s="141">
        <v>0</v>
      </c>
      <c r="CD18" s="141">
        <v>0</v>
      </c>
      <c r="CE18" s="141">
        <v>0</v>
      </c>
      <c r="CF18" s="141">
        <v>0</v>
      </c>
      <c r="CG18" s="141">
        <v>0</v>
      </c>
      <c r="CH18" s="141">
        <f t="shared" si="32"/>
        <v>66843</v>
      </c>
      <c r="CI18" s="141">
        <f t="shared" si="33"/>
        <v>86515</v>
      </c>
      <c r="CJ18" s="141">
        <f t="shared" si="34"/>
        <v>86515</v>
      </c>
      <c r="CK18" s="141">
        <f t="shared" si="35"/>
        <v>0</v>
      </c>
      <c r="CL18" s="141">
        <f t="shared" si="36"/>
        <v>86515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251</v>
      </c>
      <c r="CQ18" s="141">
        <f t="shared" si="41"/>
        <v>310019</v>
      </c>
      <c r="CR18" s="141">
        <f t="shared" si="42"/>
        <v>132649</v>
      </c>
      <c r="CS18" s="141">
        <f t="shared" si="43"/>
        <v>0</v>
      </c>
      <c r="CT18" s="141">
        <f t="shared" si="44"/>
        <v>52702</v>
      </c>
      <c r="CU18" s="141">
        <f t="shared" si="45"/>
        <v>75870</v>
      </c>
      <c r="CV18" s="141">
        <f t="shared" si="46"/>
        <v>4077</v>
      </c>
      <c r="CW18" s="141">
        <f t="shared" si="47"/>
        <v>69178</v>
      </c>
      <c r="CX18" s="141">
        <f t="shared" si="48"/>
        <v>13736</v>
      </c>
      <c r="CY18" s="141">
        <f t="shared" si="49"/>
        <v>53757</v>
      </c>
      <c r="CZ18" s="141">
        <f t="shared" si="50"/>
        <v>1685</v>
      </c>
      <c r="DA18" s="141">
        <f t="shared" si="51"/>
        <v>4897</v>
      </c>
      <c r="DB18" s="141">
        <f t="shared" si="52"/>
        <v>103295</v>
      </c>
      <c r="DC18" s="141">
        <f t="shared" si="53"/>
        <v>17881</v>
      </c>
      <c r="DD18" s="141">
        <f t="shared" si="54"/>
        <v>83934</v>
      </c>
      <c r="DE18" s="141">
        <f t="shared" si="55"/>
        <v>1480</v>
      </c>
      <c r="DF18" s="141">
        <f t="shared" si="56"/>
        <v>0</v>
      </c>
      <c r="DG18" s="141">
        <f t="shared" si="57"/>
        <v>24384</v>
      </c>
      <c r="DH18" s="141">
        <f t="shared" si="58"/>
        <v>0</v>
      </c>
      <c r="DI18" s="141">
        <f t="shared" si="59"/>
        <v>0</v>
      </c>
      <c r="DJ18" s="141">
        <f t="shared" si="60"/>
        <v>396534</v>
      </c>
    </row>
    <row r="19" spans="1:114" ht="12" customHeight="1">
      <c r="A19" s="142" t="s">
        <v>102</v>
      </c>
      <c r="B19" s="140" t="s">
        <v>337</v>
      </c>
      <c r="C19" s="142" t="s">
        <v>366</v>
      </c>
      <c r="D19" s="141">
        <f t="shared" si="6"/>
        <v>517399</v>
      </c>
      <c r="E19" s="141">
        <f t="shared" si="7"/>
        <v>72825</v>
      </c>
      <c r="F19" s="141">
        <v>0</v>
      </c>
      <c r="G19" s="141">
        <v>0</v>
      </c>
      <c r="H19" s="141">
        <v>0</v>
      </c>
      <c r="I19" s="141">
        <v>43028</v>
      </c>
      <c r="J19" s="141"/>
      <c r="K19" s="141">
        <v>29797</v>
      </c>
      <c r="L19" s="141">
        <v>444574</v>
      </c>
      <c r="M19" s="141">
        <f t="shared" si="8"/>
        <v>130671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130671</v>
      </c>
      <c r="V19" s="141">
        <f t="shared" si="10"/>
        <v>648070</v>
      </c>
      <c r="W19" s="141">
        <f t="shared" si="11"/>
        <v>72825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43028</v>
      </c>
      <c r="AB19" s="141">
        <f t="shared" si="16"/>
        <v>0</v>
      </c>
      <c r="AC19" s="141">
        <f t="shared" si="17"/>
        <v>29797</v>
      </c>
      <c r="AD19" s="141">
        <f t="shared" si="18"/>
        <v>575245</v>
      </c>
      <c r="AE19" s="141">
        <f t="shared" si="19"/>
        <v>57110</v>
      </c>
      <c r="AF19" s="141">
        <f t="shared" si="20"/>
        <v>57110</v>
      </c>
      <c r="AG19" s="141">
        <v>0</v>
      </c>
      <c r="AH19" s="141">
        <v>57110</v>
      </c>
      <c r="AI19" s="141">
        <v>0</v>
      </c>
      <c r="AJ19" s="141">
        <v>0</v>
      </c>
      <c r="AK19" s="141">
        <v>0</v>
      </c>
      <c r="AL19" s="141">
        <v>24696</v>
      </c>
      <c r="AM19" s="141">
        <f t="shared" si="21"/>
        <v>398117</v>
      </c>
      <c r="AN19" s="141">
        <f t="shared" si="22"/>
        <v>58140</v>
      </c>
      <c r="AO19" s="141">
        <v>30544</v>
      </c>
      <c r="AP19" s="141">
        <v>2514</v>
      </c>
      <c r="AQ19" s="141">
        <v>21255</v>
      </c>
      <c r="AR19" s="141">
        <v>3827</v>
      </c>
      <c r="AS19" s="141">
        <f t="shared" si="23"/>
        <v>70641</v>
      </c>
      <c r="AT19" s="141">
        <v>17660</v>
      </c>
      <c r="AU19" s="141">
        <v>51650</v>
      </c>
      <c r="AV19" s="141">
        <v>1331</v>
      </c>
      <c r="AW19" s="141">
        <v>0</v>
      </c>
      <c r="AX19" s="141">
        <f t="shared" si="24"/>
        <v>269336</v>
      </c>
      <c r="AY19" s="141">
        <v>109532</v>
      </c>
      <c r="AZ19" s="141">
        <v>141282</v>
      </c>
      <c r="BA19" s="141">
        <v>0</v>
      </c>
      <c r="BB19" s="141">
        <v>18522</v>
      </c>
      <c r="BC19" s="141">
        <v>32737</v>
      </c>
      <c r="BD19" s="141">
        <v>0</v>
      </c>
      <c r="BE19" s="141">
        <v>4739</v>
      </c>
      <c r="BF19" s="141">
        <f t="shared" si="25"/>
        <v>459966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29035</v>
      </c>
      <c r="BP19" s="141">
        <f t="shared" si="29"/>
        <v>23412</v>
      </c>
      <c r="BQ19" s="141">
        <v>23412</v>
      </c>
      <c r="BR19" s="141">
        <v>0</v>
      </c>
      <c r="BS19" s="141">
        <v>0</v>
      </c>
      <c r="BT19" s="141">
        <v>0</v>
      </c>
      <c r="BU19" s="141">
        <f t="shared" si="30"/>
        <v>0</v>
      </c>
      <c r="BV19" s="141">
        <v>0</v>
      </c>
      <c r="BW19" s="141">
        <v>0</v>
      </c>
      <c r="BX19" s="141">
        <v>0</v>
      </c>
      <c r="BY19" s="141">
        <v>0</v>
      </c>
      <c r="BZ19" s="141">
        <f t="shared" si="31"/>
        <v>5623</v>
      </c>
      <c r="CA19" s="141">
        <v>0</v>
      </c>
      <c r="CB19" s="141">
        <v>3956</v>
      </c>
      <c r="CC19" s="141">
        <v>0</v>
      </c>
      <c r="CD19" s="141">
        <v>1667</v>
      </c>
      <c r="CE19" s="141">
        <v>56945</v>
      </c>
      <c r="CF19" s="141">
        <v>0</v>
      </c>
      <c r="CG19" s="141">
        <v>44691</v>
      </c>
      <c r="CH19" s="141">
        <f t="shared" si="32"/>
        <v>73726</v>
      </c>
      <c r="CI19" s="141">
        <f t="shared" si="33"/>
        <v>57110</v>
      </c>
      <c r="CJ19" s="141">
        <f t="shared" si="34"/>
        <v>57110</v>
      </c>
      <c r="CK19" s="141">
        <f t="shared" si="35"/>
        <v>0</v>
      </c>
      <c r="CL19" s="141">
        <f t="shared" si="36"/>
        <v>57110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24696</v>
      </c>
      <c r="CQ19" s="141">
        <f t="shared" si="41"/>
        <v>427152</v>
      </c>
      <c r="CR19" s="141">
        <f t="shared" si="42"/>
        <v>81552</v>
      </c>
      <c r="CS19" s="141">
        <f t="shared" si="43"/>
        <v>53956</v>
      </c>
      <c r="CT19" s="141">
        <f t="shared" si="44"/>
        <v>2514</v>
      </c>
      <c r="CU19" s="141">
        <f t="shared" si="45"/>
        <v>21255</v>
      </c>
      <c r="CV19" s="141">
        <f t="shared" si="46"/>
        <v>3827</v>
      </c>
      <c r="CW19" s="141">
        <f t="shared" si="47"/>
        <v>70641</v>
      </c>
      <c r="CX19" s="141">
        <f t="shared" si="48"/>
        <v>17660</v>
      </c>
      <c r="CY19" s="141">
        <f t="shared" si="49"/>
        <v>51650</v>
      </c>
      <c r="CZ19" s="141">
        <f t="shared" si="50"/>
        <v>1331</v>
      </c>
      <c r="DA19" s="141">
        <f t="shared" si="51"/>
        <v>0</v>
      </c>
      <c r="DB19" s="141">
        <f t="shared" si="52"/>
        <v>274959</v>
      </c>
      <c r="DC19" s="141">
        <f t="shared" si="53"/>
        <v>109532</v>
      </c>
      <c r="DD19" s="141">
        <f t="shared" si="54"/>
        <v>145238</v>
      </c>
      <c r="DE19" s="141">
        <f t="shared" si="55"/>
        <v>0</v>
      </c>
      <c r="DF19" s="141">
        <f t="shared" si="56"/>
        <v>20189</v>
      </c>
      <c r="DG19" s="141">
        <f t="shared" si="57"/>
        <v>89682</v>
      </c>
      <c r="DH19" s="141">
        <f t="shared" si="58"/>
        <v>0</v>
      </c>
      <c r="DI19" s="141">
        <f t="shared" si="59"/>
        <v>49430</v>
      </c>
      <c r="DJ19" s="141">
        <f t="shared" si="60"/>
        <v>533692</v>
      </c>
    </row>
    <row r="20" spans="1:114" ht="12" customHeight="1">
      <c r="A20" s="142" t="s">
        <v>102</v>
      </c>
      <c r="B20" s="140" t="s">
        <v>338</v>
      </c>
      <c r="C20" s="142" t="s">
        <v>367</v>
      </c>
      <c r="D20" s="141">
        <f t="shared" si="6"/>
        <v>820375</v>
      </c>
      <c r="E20" s="141">
        <f t="shared" si="7"/>
        <v>185903</v>
      </c>
      <c r="F20" s="141">
        <v>0</v>
      </c>
      <c r="G20" s="141">
        <v>0</v>
      </c>
      <c r="H20" s="141">
        <v>0</v>
      </c>
      <c r="I20" s="141">
        <v>131788</v>
      </c>
      <c r="J20" s="141"/>
      <c r="K20" s="141">
        <v>54115</v>
      </c>
      <c r="L20" s="141">
        <v>634472</v>
      </c>
      <c r="M20" s="141">
        <f t="shared" si="8"/>
        <v>378356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378356</v>
      </c>
      <c r="V20" s="141">
        <f t="shared" si="10"/>
        <v>1198731</v>
      </c>
      <c r="W20" s="141">
        <f t="shared" si="11"/>
        <v>185903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131788</v>
      </c>
      <c r="AB20" s="141">
        <f t="shared" si="16"/>
        <v>0</v>
      </c>
      <c r="AC20" s="141">
        <f t="shared" si="17"/>
        <v>54115</v>
      </c>
      <c r="AD20" s="141">
        <f t="shared" si="18"/>
        <v>1012828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29265</v>
      </c>
      <c r="AM20" s="141">
        <f t="shared" si="21"/>
        <v>769312</v>
      </c>
      <c r="AN20" s="141">
        <f t="shared" si="22"/>
        <v>397085</v>
      </c>
      <c r="AO20" s="141">
        <v>88455</v>
      </c>
      <c r="AP20" s="141">
        <v>96410</v>
      </c>
      <c r="AQ20" s="141">
        <v>138459</v>
      </c>
      <c r="AR20" s="141">
        <v>73761</v>
      </c>
      <c r="AS20" s="141">
        <f t="shared" si="23"/>
        <v>274558</v>
      </c>
      <c r="AT20" s="141">
        <v>12856</v>
      </c>
      <c r="AU20" s="141">
        <v>229494</v>
      </c>
      <c r="AV20" s="141">
        <v>32208</v>
      </c>
      <c r="AW20" s="141">
        <v>0</v>
      </c>
      <c r="AX20" s="141">
        <f t="shared" si="24"/>
        <v>97669</v>
      </c>
      <c r="AY20" s="141">
        <v>34425</v>
      </c>
      <c r="AZ20" s="141">
        <v>39000</v>
      </c>
      <c r="BA20" s="141">
        <v>9962</v>
      </c>
      <c r="BB20" s="141">
        <v>14282</v>
      </c>
      <c r="BC20" s="141">
        <v>18683</v>
      </c>
      <c r="BD20" s="141">
        <v>0</v>
      </c>
      <c r="BE20" s="141">
        <v>3115</v>
      </c>
      <c r="BF20" s="141">
        <f t="shared" si="25"/>
        <v>772427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1464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714</v>
      </c>
      <c r="BV20" s="141">
        <v>714</v>
      </c>
      <c r="BW20" s="141">
        <v>0</v>
      </c>
      <c r="BX20" s="141">
        <v>0</v>
      </c>
      <c r="BY20" s="141">
        <v>0</v>
      </c>
      <c r="BZ20" s="141">
        <f t="shared" si="31"/>
        <v>750</v>
      </c>
      <c r="CA20" s="141">
        <v>750</v>
      </c>
      <c r="CB20" s="141">
        <v>0</v>
      </c>
      <c r="CC20" s="141">
        <v>0</v>
      </c>
      <c r="CD20" s="141">
        <v>0</v>
      </c>
      <c r="CE20" s="141">
        <v>376499</v>
      </c>
      <c r="CF20" s="141">
        <v>0</v>
      </c>
      <c r="CG20" s="141">
        <v>393</v>
      </c>
      <c r="CH20" s="141">
        <f t="shared" si="32"/>
        <v>1857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29265</v>
      </c>
      <c r="CQ20" s="141">
        <f t="shared" si="41"/>
        <v>770776</v>
      </c>
      <c r="CR20" s="141">
        <f t="shared" si="42"/>
        <v>397085</v>
      </c>
      <c r="CS20" s="141">
        <f t="shared" si="43"/>
        <v>88455</v>
      </c>
      <c r="CT20" s="141">
        <f t="shared" si="44"/>
        <v>96410</v>
      </c>
      <c r="CU20" s="141">
        <f t="shared" si="45"/>
        <v>138459</v>
      </c>
      <c r="CV20" s="141">
        <f t="shared" si="46"/>
        <v>73761</v>
      </c>
      <c r="CW20" s="141">
        <f t="shared" si="47"/>
        <v>275272</v>
      </c>
      <c r="CX20" s="141">
        <f t="shared" si="48"/>
        <v>13570</v>
      </c>
      <c r="CY20" s="141">
        <f t="shared" si="49"/>
        <v>229494</v>
      </c>
      <c r="CZ20" s="141">
        <f t="shared" si="50"/>
        <v>32208</v>
      </c>
      <c r="DA20" s="141">
        <f t="shared" si="51"/>
        <v>0</v>
      </c>
      <c r="DB20" s="141">
        <f t="shared" si="52"/>
        <v>98419</v>
      </c>
      <c r="DC20" s="141">
        <f t="shared" si="53"/>
        <v>35175</v>
      </c>
      <c r="DD20" s="141">
        <f t="shared" si="54"/>
        <v>39000</v>
      </c>
      <c r="DE20" s="141">
        <f t="shared" si="55"/>
        <v>9962</v>
      </c>
      <c r="DF20" s="141">
        <f t="shared" si="56"/>
        <v>14282</v>
      </c>
      <c r="DG20" s="141">
        <f t="shared" si="57"/>
        <v>395182</v>
      </c>
      <c r="DH20" s="141">
        <f t="shared" si="58"/>
        <v>0</v>
      </c>
      <c r="DI20" s="141">
        <f t="shared" si="59"/>
        <v>3508</v>
      </c>
      <c r="DJ20" s="141">
        <f t="shared" si="60"/>
        <v>774284</v>
      </c>
    </row>
    <row r="21" spans="1:114" ht="12" customHeight="1">
      <c r="A21" s="142" t="s">
        <v>102</v>
      </c>
      <c r="B21" s="140" t="s">
        <v>339</v>
      </c>
      <c r="C21" s="142" t="s">
        <v>368</v>
      </c>
      <c r="D21" s="141">
        <f t="shared" si="6"/>
        <v>1969045</v>
      </c>
      <c r="E21" s="141">
        <f t="shared" si="7"/>
        <v>230111</v>
      </c>
      <c r="F21" s="141">
        <v>13395</v>
      </c>
      <c r="G21" s="141">
        <v>0</v>
      </c>
      <c r="H21" s="141">
        <v>24100</v>
      </c>
      <c r="I21" s="141">
        <v>117284</v>
      </c>
      <c r="J21" s="141"/>
      <c r="K21" s="141">
        <v>75332</v>
      </c>
      <c r="L21" s="141">
        <v>1738934</v>
      </c>
      <c r="M21" s="141">
        <f t="shared" si="8"/>
        <v>488076</v>
      </c>
      <c r="N21" s="141">
        <f t="shared" si="9"/>
        <v>55493</v>
      </c>
      <c r="O21" s="141">
        <v>0</v>
      </c>
      <c r="P21" s="141">
        <v>0</v>
      </c>
      <c r="Q21" s="141">
        <v>0</v>
      </c>
      <c r="R21" s="141">
        <v>55493</v>
      </c>
      <c r="S21" s="141"/>
      <c r="T21" s="141">
        <v>0</v>
      </c>
      <c r="U21" s="141">
        <v>432583</v>
      </c>
      <c r="V21" s="141">
        <f t="shared" si="10"/>
        <v>2457121</v>
      </c>
      <c r="W21" s="141">
        <f t="shared" si="11"/>
        <v>285604</v>
      </c>
      <c r="X21" s="141">
        <f t="shared" si="12"/>
        <v>13395</v>
      </c>
      <c r="Y21" s="141">
        <f t="shared" si="13"/>
        <v>0</v>
      </c>
      <c r="Z21" s="141">
        <f t="shared" si="14"/>
        <v>24100</v>
      </c>
      <c r="AA21" s="141">
        <f t="shared" si="15"/>
        <v>172777</v>
      </c>
      <c r="AB21" s="141">
        <f t="shared" si="16"/>
        <v>0</v>
      </c>
      <c r="AC21" s="141">
        <f t="shared" si="17"/>
        <v>75332</v>
      </c>
      <c r="AD21" s="141">
        <f t="shared" si="18"/>
        <v>2171517</v>
      </c>
      <c r="AE21" s="141">
        <f t="shared" si="19"/>
        <v>43484</v>
      </c>
      <c r="AF21" s="141">
        <f t="shared" si="20"/>
        <v>43475</v>
      </c>
      <c r="AG21" s="141">
        <v>0</v>
      </c>
      <c r="AH21" s="141">
        <v>43475</v>
      </c>
      <c r="AI21" s="141">
        <v>0</v>
      </c>
      <c r="AJ21" s="141">
        <v>0</v>
      </c>
      <c r="AK21" s="141">
        <v>9</v>
      </c>
      <c r="AL21" s="141">
        <v>276794</v>
      </c>
      <c r="AM21" s="141">
        <f t="shared" si="21"/>
        <v>1539244</v>
      </c>
      <c r="AN21" s="141">
        <f t="shared" si="22"/>
        <v>166074</v>
      </c>
      <c r="AO21" s="141">
        <v>83359</v>
      </c>
      <c r="AP21" s="141">
        <v>70982</v>
      </c>
      <c r="AQ21" s="141">
        <v>9421</v>
      </c>
      <c r="AR21" s="141">
        <v>2312</v>
      </c>
      <c r="AS21" s="141">
        <f t="shared" si="23"/>
        <v>644586</v>
      </c>
      <c r="AT21" s="141">
        <v>79562</v>
      </c>
      <c r="AU21" s="141">
        <v>564705</v>
      </c>
      <c r="AV21" s="141">
        <v>319</v>
      </c>
      <c r="AW21" s="141">
        <v>0</v>
      </c>
      <c r="AX21" s="141">
        <f t="shared" si="24"/>
        <v>728584</v>
      </c>
      <c r="AY21" s="141">
        <v>341907</v>
      </c>
      <c r="AZ21" s="141">
        <v>370673</v>
      </c>
      <c r="BA21" s="141">
        <v>8182</v>
      </c>
      <c r="BB21" s="141">
        <v>7822</v>
      </c>
      <c r="BC21" s="141">
        <v>108462</v>
      </c>
      <c r="BD21" s="141">
        <v>0</v>
      </c>
      <c r="BE21" s="141">
        <v>1061</v>
      </c>
      <c r="BF21" s="141">
        <f t="shared" si="25"/>
        <v>1583789</v>
      </c>
      <c r="BG21" s="141">
        <f t="shared" si="26"/>
        <v>110878</v>
      </c>
      <c r="BH21" s="141">
        <f t="shared" si="27"/>
        <v>110878</v>
      </c>
      <c r="BI21" s="141">
        <v>0</v>
      </c>
      <c r="BJ21" s="141">
        <v>110878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350965</v>
      </c>
      <c r="BP21" s="141">
        <f t="shared" si="29"/>
        <v>141432</v>
      </c>
      <c r="BQ21" s="141">
        <v>13502</v>
      </c>
      <c r="BR21" s="141">
        <v>68738</v>
      </c>
      <c r="BS21" s="141">
        <v>59192</v>
      </c>
      <c r="BT21" s="141">
        <v>0</v>
      </c>
      <c r="BU21" s="141">
        <f t="shared" si="30"/>
        <v>151876</v>
      </c>
      <c r="BV21" s="141">
        <v>7989</v>
      </c>
      <c r="BW21" s="141">
        <v>143887</v>
      </c>
      <c r="BX21" s="141">
        <v>0</v>
      </c>
      <c r="BY21" s="141">
        <v>0</v>
      </c>
      <c r="BZ21" s="141">
        <f t="shared" si="31"/>
        <v>57657</v>
      </c>
      <c r="CA21" s="141">
        <v>0</v>
      </c>
      <c r="CB21" s="141">
        <v>52500</v>
      </c>
      <c r="CC21" s="141">
        <v>5157</v>
      </c>
      <c r="CD21" s="141">
        <v>0</v>
      </c>
      <c r="CE21" s="141">
        <v>26233</v>
      </c>
      <c r="CF21" s="141">
        <v>0</v>
      </c>
      <c r="CG21" s="141">
        <v>0</v>
      </c>
      <c r="CH21" s="141">
        <f t="shared" si="32"/>
        <v>461843</v>
      </c>
      <c r="CI21" s="141">
        <f t="shared" si="33"/>
        <v>154362</v>
      </c>
      <c r="CJ21" s="141">
        <f t="shared" si="34"/>
        <v>154353</v>
      </c>
      <c r="CK21" s="141">
        <f t="shared" si="35"/>
        <v>0</v>
      </c>
      <c r="CL21" s="141">
        <f t="shared" si="36"/>
        <v>154353</v>
      </c>
      <c r="CM21" s="141">
        <f t="shared" si="37"/>
        <v>0</v>
      </c>
      <c r="CN21" s="141">
        <f t="shared" si="38"/>
        <v>0</v>
      </c>
      <c r="CO21" s="141">
        <f t="shared" si="39"/>
        <v>9</v>
      </c>
      <c r="CP21" s="141">
        <f t="shared" si="40"/>
        <v>276794</v>
      </c>
      <c r="CQ21" s="141">
        <f t="shared" si="41"/>
        <v>1890209</v>
      </c>
      <c r="CR21" s="141">
        <f t="shared" si="42"/>
        <v>307506</v>
      </c>
      <c r="CS21" s="141">
        <f t="shared" si="43"/>
        <v>96861</v>
      </c>
      <c r="CT21" s="141">
        <f t="shared" si="44"/>
        <v>139720</v>
      </c>
      <c r="CU21" s="141">
        <f t="shared" si="45"/>
        <v>68613</v>
      </c>
      <c r="CV21" s="141">
        <f t="shared" si="46"/>
        <v>2312</v>
      </c>
      <c r="CW21" s="141">
        <f t="shared" si="47"/>
        <v>796462</v>
      </c>
      <c r="CX21" s="141">
        <f t="shared" si="48"/>
        <v>87551</v>
      </c>
      <c r="CY21" s="141">
        <f t="shared" si="49"/>
        <v>708592</v>
      </c>
      <c r="CZ21" s="141">
        <f t="shared" si="50"/>
        <v>319</v>
      </c>
      <c r="DA21" s="141">
        <f t="shared" si="51"/>
        <v>0</v>
      </c>
      <c r="DB21" s="141">
        <f t="shared" si="52"/>
        <v>786241</v>
      </c>
      <c r="DC21" s="141">
        <f t="shared" si="53"/>
        <v>341907</v>
      </c>
      <c r="DD21" s="141">
        <f t="shared" si="54"/>
        <v>423173</v>
      </c>
      <c r="DE21" s="141">
        <f t="shared" si="55"/>
        <v>13339</v>
      </c>
      <c r="DF21" s="141">
        <f t="shared" si="56"/>
        <v>7822</v>
      </c>
      <c r="DG21" s="141">
        <f t="shared" si="57"/>
        <v>134695</v>
      </c>
      <c r="DH21" s="141">
        <f t="shared" si="58"/>
        <v>0</v>
      </c>
      <c r="DI21" s="141">
        <f t="shared" si="59"/>
        <v>1061</v>
      </c>
      <c r="DJ21" s="141">
        <f t="shared" si="60"/>
        <v>2045632</v>
      </c>
    </row>
    <row r="22" spans="1:114" ht="12" customHeight="1">
      <c r="A22" s="142" t="s">
        <v>102</v>
      </c>
      <c r="B22" s="140" t="s">
        <v>340</v>
      </c>
      <c r="C22" s="142" t="s">
        <v>369</v>
      </c>
      <c r="D22" s="141">
        <f t="shared" si="6"/>
        <v>69912</v>
      </c>
      <c r="E22" s="141">
        <f t="shared" si="7"/>
        <v>8702</v>
      </c>
      <c r="F22" s="141">
        <v>0</v>
      </c>
      <c r="G22" s="141">
        <v>0</v>
      </c>
      <c r="H22" s="141">
        <v>0</v>
      </c>
      <c r="I22" s="141">
        <v>8023</v>
      </c>
      <c r="J22" s="141"/>
      <c r="K22" s="141">
        <v>679</v>
      </c>
      <c r="L22" s="141">
        <v>61210</v>
      </c>
      <c r="M22" s="141">
        <f t="shared" si="8"/>
        <v>8889</v>
      </c>
      <c r="N22" s="141">
        <f t="shared" si="9"/>
        <v>13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13</v>
      </c>
      <c r="U22" s="141">
        <v>8876</v>
      </c>
      <c r="V22" s="141">
        <f t="shared" si="10"/>
        <v>78801</v>
      </c>
      <c r="W22" s="141">
        <f t="shared" si="11"/>
        <v>8715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8023</v>
      </c>
      <c r="AB22" s="141">
        <f t="shared" si="16"/>
        <v>0</v>
      </c>
      <c r="AC22" s="141">
        <f t="shared" si="17"/>
        <v>692</v>
      </c>
      <c r="AD22" s="141">
        <f t="shared" si="18"/>
        <v>70086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22250</v>
      </c>
      <c r="AM22" s="141">
        <f t="shared" si="21"/>
        <v>17292</v>
      </c>
      <c r="AN22" s="141">
        <f t="shared" si="22"/>
        <v>4076</v>
      </c>
      <c r="AO22" s="141">
        <v>4076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13216</v>
      </c>
      <c r="AY22" s="141">
        <v>13216</v>
      </c>
      <c r="AZ22" s="141">
        <v>0</v>
      </c>
      <c r="BA22" s="141">
        <v>0</v>
      </c>
      <c r="BB22" s="141">
        <v>0</v>
      </c>
      <c r="BC22" s="141">
        <v>29496</v>
      </c>
      <c r="BD22" s="141">
        <v>0</v>
      </c>
      <c r="BE22" s="141">
        <v>874</v>
      </c>
      <c r="BF22" s="141">
        <f t="shared" si="25"/>
        <v>18166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8889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22250</v>
      </c>
      <c r="CQ22" s="141">
        <f t="shared" si="41"/>
        <v>17292</v>
      </c>
      <c r="CR22" s="141">
        <f t="shared" si="42"/>
        <v>4076</v>
      </c>
      <c r="CS22" s="141">
        <f t="shared" si="43"/>
        <v>4076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13216</v>
      </c>
      <c r="DC22" s="141">
        <f t="shared" si="53"/>
        <v>13216</v>
      </c>
      <c r="DD22" s="141">
        <f t="shared" si="54"/>
        <v>0</v>
      </c>
      <c r="DE22" s="141">
        <f t="shared" si="55"/>
        <v>0</v>
      </c>
      <c r="DF22" s="141">
        <f t="shared" si="56"/>
        <v>0</v>
      </c>
      <c r="DG22" s="141">
        <f t="shared" si="57"/>
        <v>38385</v>
      </c>
      <c r="DH22" s="141">
        <f t="shared" si="58"/>
        <v>0</v>
      </c>
      <c r="DI22" s="141">
        <f t="shared" si="59"/>
        <v>874</v>
      </c>
      <c r="DJ22" s="141">
        <f t="shared" si="60"/>
        <v>18166</v>
      </c>
    </row>
    <row r="23" spans="1:114" ht="12" customHeight="1">
      <c r="A23" s="142" t="s">
        <v>102</v>
      </c>
      <c r="B23" s="140" t="s">
        <v>341</v>
      </c>
      <c r="C23" s="142" t="s">
        <v>370</v>
      </c>
      <c r="D23" s="141">
        <f t="shared" si="6"/>
        <v>301151</v>
      </c>
      <c r="E23" s="141">
        <f t="shared" si="7"/>
        <v>31309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31309</v>
      </c>
      <c r="L23" s="141">
        <v>269842</v>
      </c>
      <c r="M23" s="141">
        <f t="shared" si="8"/>
        <v>15150</v>
      </c>
      <c r="N23" s="141">
        <f t="shared" si="9"/>
        <v>24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24</v>
      </c>
      <c r="U23" s="141">
        <v>15126</v>
      </c>
      <c r="V23" s="141">
        <f t="shared" si="10"/>
        <v>316301</v>
      </c>
      <c r="W23" s="141">
        <f t="shared" si="11"/>
        <v>31333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0</v>
      </c>
      <c r="AC23" s="141">
        <f t="shared" si="17"/>
        <v>31333</v>
      </c>
      <c r="AD23" s="141">
        <f t="shared" si="18"/>
        <v>284968</v>
      </c>
      <c r="AE23" s="141">
        <f t="shared" si="19"/>
        <v>1260</v>
      </c>
      <c r="AF23" s="141">
        <f t="shared" si="20"/>
        <v>1260</v>
      </c>
      <c r="AG23" s="141">
        <v>0</v>
      </c>
      <c r="AH23" s="141">
        <v>1260</v>
      </c>
      <c r="AI23" s="141">
        <v>0</v>
      </c>
      <c r="AJ23" s="141">
        <v>0</v>
      </c>
      <c r="AK23" s="141">
        <v>0</v>
      </c>
      <c r="AL23" s="141">
        <v>69725</v>
      </c>
      <c r="AM23" s="141">
        <f t="shared" si="21"/>
        <v>74742</v>
      </c>
      <c r="AN23" s="141">
        <f t="shared" si="22"/>
        <v>8435</v>
      </c>
      <c r="AO23" s="141">
        <v>8435</v>
      </c>
      <c r="AP23" s="141">
        <v>0</v>
      </c>
      <c r="AQ23" s="141">
        <v>0</v>
      </c>
      <c r="AR23" s="141">
        <v>0</v>
      </c>
      <c r="AS23" s="141">
        <f t="shared" si="23"/>
        <v>31392</v>
      </c>
      <c r="AT23" s="141">
        <v>28665</v>
      </c>
      <c r="AU23" s="141">
        <v>2727</v>
      </c>
      <c r="AV23" s="141">
        <v>0</v>
      </c>
      <c r="AW23" s="141">
        <v>7823</v>
      </c>
      <c r="AX23" s="141">
        <f t="shared" si="24"/>
        <v>27092</v>
      </c>
      <c r="AY23" s="141">
        <v>20910</v>
      </c>
      <c r="AZ23" s="141">
        <v>0</v>
      </c>
      <c r="BA23" s="141">
        <v>6182</v>
      </c>
      <c r="BB23" s="141">
        <v>0</v>
      </c>
      <c r="BC23" s="141">
        <v>92425</v>
      </c>
      <c r="BD23" s="141">
        <v>0</v>
      </c>
      <c r="BE23" s="141">
        <v>62999</v>
      </c>
      <c r="BF23" s="141">
        <f t="shared" si="25"/>
        <v>139001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5396</v>
      </c>
      <c r="BP23" s="141">
        <f t="shared" si="29"/>
        <v>5396</v>
      </c>
      <c r="BQ23" s="141">
        <v>5396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9754</v>
      </c>
      <c r="CF23" s="141">
        <v>0</v>
      </c>
      <c r="CG23" s="141">
        <v>0</v>
      </c>
      <c r="CH23" s="141">
        <f t="shared" si="32"/>
        <v>5396</v>
      </c>
      <c r="CI23" s="141">
        <f t="shared" si="33"/>
        <v>1260</v>
      </c>
      <c r="CJ23" s="141">
        <f t="shared" si="34"/>
        <v>1260</v>
      </c>
      <c r="CK23" s="141">
        <f t="shared" si="35"/>
        <v>0</v>
      </c>
      <c r="CL23" s="141">
        <f t="shared" si="36"/>
        <v>1260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69725</v>
      </c>
      <c r="CQ23" s="141">
        <f t="shared" si="41"/>
        <v>80138</v>
      </c>
      <c r="CR23" s="141">
        <f t="shared" si="42"/>
        <v>13831</v>
      </c>
      <c r="CS23" s="141">
        <f t="shared" si="43"/>
        <v>13831</v>
      </c>
      <c r="CT23" s="141">
        <f t="shared" si="44"/>
        <v>0</v>
      </c>
      <c r="CU23" s="141">
        <f t="shared" si="45"/>
        <v>0</v>
      </c>
      <c r="CV23" s="141">
        <f t="shared" si="46"/>
        <v>0</v>
      </c>
      <c r="CW23" s="141">
        <f t="shared" si="47"/>
        <v>31392</v>
      </c>
      <c r="CX23" s="141">
        <f t="shared" si="48"/>
        <v>28665</v>
      </c>
      <c r="CY23" s="141">
        <f t="shared" si="49"/>
        <v>2727</v>
      </c>
      <c r="CZ23" s="141">
        <f t="shared" si="50"/>
        <v>0</v>
      </c>
      <c r="DA23" s="141">
        <f t="shared" si="51"/>
        <v>7823</v>
      </c>
      <c r="DB23" s="141">
        <f t="shared" si="52"/>
        <v>27092</v>
      </c>
      <c r="DC23" s="141">
        <f t="shared" si="53"/>
        <v>20910</v>
      </c>
      <c r="DD23" s="141">
        <f t="shared" si="54"/>
        <v>0</v>
      </c>
      <c r="DE23" s="141">
        <f t="shared" si="55"/>
        <v>6182</v>
      </c>
      <c r="DF23" s="141">
        <f t="shared" si="56"/>
        <v>0</v>
      </c>
      <c r="DG23" s="141">
        <f t="shared" si="57"/>
        <v>102179</v>
      </c>
      <c r="DH23" s="141">
        <f t="shared" si="58"/>
        <v>0</v>
      </c>
      <c r="DI23" s="141">
        <f t="shared" si="59"/>
        <v>62999</v>
      </c>
      <c r="DJ23" s="141">
        <f t="shared" si="60"/>
        <v>144397</v>
      </c>
    </row>
    <row r="24" spans="1:114" ht="12" customHeight="1">
      <c r="A24" s="142" t="s">
        <v>102</v>
      </c>
      <c r="B24" s="140" t="s">
        <v>342</v>
      </c>
      <c r="C24" s="142" t="s">
        <v>371</v>
      </c>
      <c r="D24" s="141">
        <f t="shared" si="6"/>
        <v>459702</v>
      </c>
      <c r="E24" s="141">
        <f t="shared" si="7"/>
        <v>21525</v>
      </c>
      <c r="F24" s="141">
        <v>0</v>
      </c>
      <c r="G24" s="141">
        <v>0</v>
      </c>
      <c r="H24" s="141">
        <v>0</v>
      </c>
      <c r="I24" s="141">
        <v>21525</v>
      </c>
      <c r="J24" s="141"/>
      <c r="K24" s="141">
        <v>0</v>
      </c>
      <c r="L24" s="141">
        <v>438177</v>
      </c>
      <c r="M24" s="141">
        <f t="shared" si="8"/>
        <v>175299</v>
      </c>
      <c r="N24" s="141">
        <f t="shared" si="9"/>
        <v>54416</v>
      </c>
      <c r="O24" s="141">
        <v>0</v>
      </c>
      <c r="P24" s="141">
        <v>0</v>
      </c>
      <c r="Q24" s="141">
        <v>0</v>
      </c>
      <c r="R24" s="141">
        <v>54416</v>
      </c>
      <c r="S24" s="141"/>
      <c r="T24" s="141">
        <v>0</v>
      </c>
      <c r="U24" s="141">
        <v>120883</v>
      </c>
      <c r="V24" s="141">
        <f t="shared" si="10"/>
        <v>635001</v>
      </c>
      <c r="W24" s="141">
        <f t="shared" si="11"/>
        <v>75941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75941</v>
      </c>
      <c r="AB24" s="141">
        <f t="shared" si="16"/>
        <v>0</v>
      </c>
      <c r="AC24" s="141">
        <f t="shared" si="17"/>
        <v>0</v>
      </c>
      <c r="AD24" s="141">
        <f t="shared" si="18"/>
        <v>559060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459702</v>
      </c>
      <c r="AN24" s="141">
        <f t="shared" si="22"/>
        <v>124791</v>
      </c>
      <c r="AO24" s="141">
        <v>11445</v>
      </c>
      <c r="AP24" s="141">
        <v>72422</v>
      </c>
      <c r="AQ24" s="141">
        <v>31379</v>
      </c>
      <c r="AR24" s="141">
        <v>9545</v>
      </c>
      <c r="AS24" s="141">
        <f t="shared" si="23"/>
        <v>267748</v>
      </c>
      <c r="AT24" s="141">
        <v>11494</v>
      </c>
      <c r="AU24" s="141">
        <v>254726</v>
      </c>
      <c r="AV24" s="141">
        <v>1528</v>
      </c>
      <c r="AW24" s="141">
        <v>0</v>
      </c>
      <c r="AX24" s="141">
        <f t="shared" si="24"/>
        <v>67163</v>
      </c>
      <c r="AY24" s="141">
        <v>32335</v>
      </c>
      <c r="AZ24" s="141">
        <v>22416</v>
      </c>
      <c r="BA24" s="141">
        <v>11419</v>
      </c>
      <c r="BB24" s="141">
        <v>993</v>
      </c>
      <c r="BC24" s="141">
        <v>0</v>
      </c>
      <c r="BD24" s="141">
        <v>0</v>
      </c>
      <c r="BE24" s="141">
        <v>0</v>
      </c>
      <c r="BF24" s="141">
        <f t="shared" si="25"/>
        <v>459702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1054</v>
      </c>
      <c r="BO24" s="141">
        <f t="shared" si="28"/>
        <v>108144</v>
      </c>
      <c r="BP24" s="141">
        <f t="shared" si="29"/>
        <v>7580</v>
      </c>
      <c r="BQ24" s="141">
        <v>7580</v>
      </c>
      <c r="BR24" s="141">
        <v>0</v>
      </c>
      <c r="BS24" s="141">
        <v>0</v>
      </c>
      <c r="BT24" s="141">
        <v>0</v>
      </c>
      <c r="BU24" s="141">
        <f t="shared" si="30"/>
        <v>1066</v>
      </c>
      <c r="BV24" s="141">
        <v>1066</v>
      </c>
      <c r="BW24" s="141">
        <v>0</v>
      </c>
      <c r="BX24" s="141">
        <v>0</v>
      </c>
      <c r="BY24" s="141">
        <v>0</v>
      </c>
      <c r="BZ24" s="141">
        <f t="shared" si="31"/>
        <v>99498</v>
      </c>
      <c r="CA24" s="141">
        <v>94795</v>
      </c>
      <c r="CB24" s="141">
        <v>0</v>
      </c>
      <c r="CC24" s="141">
        <v>0</v>
      </c>
      <c r="CD24" s="141">
        <v>4703</v>
      </c>
      <c r="CE24" s="141">
        <v>66101</v>
      </c>
      <c r="CF24" s="141">
        <v>0</v>
      </c>
      <c r="CG24" s="141">
        <v>0</v>
      </c>
      <c r="CH24" s="141">
        <f t="shared" si="32"/>
        <v>108144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1054</v>
      </c>
      <c r="CQ24" s="141">
        <f t="shared" si="41"/>
        <v>567846</v>
      </c>
      <c r="CR24" s="141">
        <f t="shared" si="42"/>
        <v>132371</v>
      </c>
      <c r="CS24" s="141">
        <f t="shared" si="43"/>
        <v>19025</v>
      </c>
      <c r="CT24" s="141">
        <f t="shared" si="44"/>
        <v>72422</v>
      </c>
      <c r="CU24" s="141">
        <f t="shared" si="45"/>
        <v>31379</v>
      </c>
      <c r="CV24" s="141">
        <f t="shared" si="46"/>
        <v>9545</v>
      </c>
      <c r="CW24" s="141">
        <f t="shared" si="47"/>
        <v>268814</v>
      </c>
      <c r="CX24" s="141">
        <f t="shared" si="48"/>
        <v>12560</v>
      </c>
      <c r="CY24" s="141">
        <f t="shared" si="49"/>
        <v>254726</v>
      </c>
      <c r="CZ24" s="141">
        <f t="shared" si="50"/>
        <v>1528</v>
      </c>
      <c r="DA24" s="141">
        <f t="shared" si="51"/>
        <v>0</v>
      </c>
      <c r="DB24" s="141">
        <f t="shared" si="52"/>
        <v>166661</v>
      </c>
      <c r="DC24" s="141">
        <f t="shared" si="53"/>
        <v>127130</v>
      </c>
      <c r="DD24" s="141">
        <f t="shared" si="54"/>
        <v>22416</v>
      </c>
      <c r="DE24" s="141">
        <f t="shared" si="55"/>
        <v>11419</v>
      </c>
      <c r="DF24" s="141">
        <f t="shared" si="56"/>
        <v>5696</v>
      </c>
      <c r="DG24" s="141">
        <f t="shared" si="57"/>
        <v>66101</v>
      </c>
      <c r="DH24" s="141">
        <f t="shared" si="58"/>
        <v>0</v>
      </c>
      <c r="DI24" s="141">
        <f t="shared" si="59"/>
        <v>0</v>
      </c>
      <c r="DJ24" s="141">
        <f t="shared" si="60"/>
        <v>567846</v>
      </c>
    </row>
    <row r="25" spans="1:114" ht="12" customHeight="1">
      <c r="A25" s="142" t="s">
        <v>102</v>
      </c>
      <c r="B25" s="140" t="s">
        <v>343</v>
      </c>
      <c r="C25" s="142" t="s">
        <v>372</v>
      </c>
      <c r="D25" s="141">
        <f t="shared" si="6"/>
        <v>98100</v>
      </c>
      <c r="E25" s="141">
        <f t="shared" si="7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98100</v>
      </c>
      <c r="M25" s="141">
        <f t="shared" si="8"/>
        <v>9720</v>
      </c>
      <c r="N25" s="141">
        <f t="shared" si="9"/>
        <v>1881</v>
      </c>
      <c r="O25" s="141">
        <v>0</v>
      </c>
      <c r="P25" s="141">
        <v>0</v>
      </c>
      <c r="Q25" s="141">
        <v>0</v>
      </c>
      <c r="R25" s="141">
        <v>1881</v>
      </c>
      <c r="S25" s="141"/>
      <c r="T25" s="141">
        <v>0</v>
      </c>
      <c r="U25" s="141">
        <v>7839</v>
      </c>
      <c r="V25" s="141">
        <f t="shared" si="10"/>
        <v>107820</v>
      </c>
      <c r="W25" s="141">
        <f t="shared" si="11"/>
        <v>1881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1881</v>
      </c>
      <c r="AB25" s="141">
        <f t="shared" si="16"/>
        <v>0</v>
      </c>
      <c r="AC25" s="141">
        <f t="shared" si="17"/>
        <v>0</v>
      </c>
      <c r="AD25" s="141">
        <f t="shared" si="18"/>
        <v>105939</v>
      </c>
      <c r="AE25" s="141">
        <f t="shared" si="19"/>
        <v>0</v>
      </c>
      <c r="AF25" s="141">
        <f t="shared" si="20"/>
        <v>0</v>
      </c>
      <c r="AG25" s="141"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0</v>
      </c>
      <c r="AN25" s="141">
        <f t="shared" si="22"/>
        <v>0</v>
      </c>
      <c r="AO25" s="141">
        <v>0</v>
      </c>
      <c r="AP25" s="141">
        <v>0</v>
      </c>
      <c r="AQ25" s="141">
        <v>0</v>
      </c>
      <c r="AR25" s="141">
        <v>0</v>
      </c>
      <c r="AS25" s="141">
        <f t="shared" si="23"/>
        <v>0</v>
      </c>
      <c r="AT25" s="141">
        <v>0</v>
      </c>
      <c r="AU25" s="141">
        <v>0</v>
      </c>
      <c r="AV25" s="141">
        <v>0</v>
      </c>
      <c r="AW25" s="141">
        <v>0</v>
      </c>
      <c r="AX25" s="141">
        <f t="shared" si="24"/>
        <v>0</v>
      </c>
      <c r="AY25" s="141">
        <v>0</v>
      </c>
      <c r="AZ25" s="141">
        <v>0</v>
      </c>
      <c r="BA25" s="141">
        <v>0</v>
      </c>
      <c r="BB25" s="141">
        <v>0</v>
      </c>
      <c r="BC25" s="141">
        <v>98100</v>
      </c>
      <c r="BD25" s="141">
        <v>0</v>
      </c>
      <c r="BE25" s="141">
        <v>0</v>
      </c>
      <c r="BF25" s="141">
        <f t="shared" si="25"/>
        <v>0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103</v>
      </c>
      <c r="BO25" s="141">
        <f t="shared" si="28"/>
        <v>3195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3195</v>
      </c>
      <c r="CA25" s="141">
        <v>3195</v>
      </c>
      <c r="CB25" s="141">
        <v>0</v>
      </c>
      <c r="CC25" s="141">
        <v>0</v>
      </c>
      <c r="CD25" s="141">
        <v>0</v>
      </c>
      <c r="CE25" s="141">
        <v>6422</v>
      </c>
      <c r="CF25" s="141">
        <v>0</v>
      </c>
      <c r="CG25" s="141">
        <v>0</v>
      </c>
      <c r="CH25" s="141">
        <f t="shared" si="32"/>
        <v>3195</v>
      </c>
      <c r="CI25" s="141">
        <f t="shared" si="33"/>
        <v>0</v>
      </c>
      <c r="CJ25" s="141">
        <f t="shared" si="34"/>
        <v>0</v>
      </c>
      <c r="CK25" s="141">
        <f t="shared" si="35"/>
        <v>0</v>
      </c>
      <c r="CL25" s="141">
        <f t="shared" si="36"/>
        <v>0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103</v>
      </c>
      <c r="CQ25" s="141">
        <f t="shared" si="41"/>
        <v>3195</v>
      </c>
      <c r="CR25" s="141">
        <f t="shared" si="42"/>
        <v>0</v>
      </c>
      <c r="CS25" s="141">
        <f t="shared" si="43"/>
        <v>0</v>
      </c>
      <c r="CT25" s="141">
        <f t="shared" si="44"/>
        <v>0</v>
      </c>
      <c r="CU25" s="141">
        <f t="shared" si="45"/>
        <v>0</v>
      </c>
      <c r="CV25" s="141">
        <f t="shared" si="46"/>
        <v>0</v>
      </c>
      <c r="CW25" s="141">
        <f t="shared" si="47"/>
        <v>0</v>
      </c>
      <c r="CX25" s="141">
        <f t="shared" si="48"/>
        <v>0</v>
      </c>
      <c r="CY25" s="141">
        <f t="shared" si="49"/>
        <v>0</v>
      </c>
      <c r="CZ25" s="141">
        <f t="shared" si="50"/>
        <v>0</v>
      </c>
      <c r="DA25" s="141">
        <f t="shared" si="51"/>
        <v>0</v>
      </c>
      <c r="DB25" s="141">
        <f t="shared" si="52"/>
        <v>3195</v>
      </c>
      <c r="DC25" s="141">
        <f t="shared" si="53"/>
        <v>3195</v>
      </c>
      <c r="DD25" s="141">
        <f t="shared" si="54"/>
        <v>0</v>
      </c>
      <c r="DE25" s="141">
        <f t="shared" si="55"/>
        <v>0</v>
      </c>
      <c r="DF25" s="141">
        <f t="shared" si="56"/>
        <v>0</v>
      </c>
      <c r="DG25" s="141">
        <f t="shared" si="57"/>
        <v>104522</v>
      </c>
      <c r="DH25" s="141">
        <f t="shared" si="58"/>
        <v>0</v>
      </c>
      <c r="DI25" s="141">
        <f t="shared" si="59"/>
        <v>0</v>
      </c>
      <c r="DJ25" s="141">
        <f t="shared" si="60"/>
        <v>3195</v>
      </c>
    </row>
    <row r="26" spans="1:114" ht="12" customHeight="1">
      <c r="A26" s="142" t="s">
        <v>102</v>
      </c>
      <c r="B26" s="140" t="s">
        <v>344</v>
      </c>
      <c r="C26" s="142" t="s">
        <v>373</v>
      </c>
      <c r="D26" s="141">
        <f t="shared" si="6"/>
        <v>119900</v>
      </c>
      <c r="E26" s="141">
        <f t="shared" si="7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119900</v>
      </c>
      <c r="M26" s="141">
        <f t="shared" si="8"/>
        <v>18820</v>
      </c>
      <c r="N26" s="141">
        <f t="shared" si="9"/>
        <v>7260</v>
      </c>
      <c r="O26" s="141">
        <v>0</v>
      </c>
      <c r="P26" s="141">
        <v>0</v>
      </c>
      <c r="Q26" s="141">
        <v>0</v>
      </c>
      <c r="R26" s="141">
        <v>7260</v>
      </c>
      <c r="S26" s="141"/>
      <c r="T26" s="141">
        <v>0</v>
      </c>
      <c r="U26" s="141">
        <v>11560</v>
      </c>
      <c r="V26" s="141">
        <f t="shared" si="10"/>
        <v>138720</v>
      </c>
      <c r="W26" s="141">
        <f t="shared" si="11"/>
        <v>7260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7260</v>
      </c>
      <c r="AB26" s="141">
        <f t="shared" si="16"/>
        <v>0</v>
      </c>
      <c r="AC26" s="141">
        <f t="shared" si="17"/>
        <v>0</v>
      </c>
      <c r="AD26" s="141">
        <f t="shared" si="18"/>
        <v>131460</v>
      </c>
      <c r="AE26" s="141">
        <f t="shared" si="19"/>
        <v>0</v>
      </c>
      <c r="AF26" s="141">
        <f t="shared" si="20"/>
        <v>0</v>
      </c>
      <c r="AG26" s="141"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f t="shared" si="21"/>
        <v>0</v>
      </c>
      <c r="AN26" s="141">
        <f t="shared" si="22"/>
        <v>0</v>
      </c>
      <c r="AO26" s="141">
        <v>0</v>
      </c>
      <c r="AP26" s="141">
        <v>0</v>
      </c>
      <c r="AQ26" s="141">
        <v>0</v>
      </c>
      <c r="AR26" s="141">
        <v>0</v>
      </c>
      <c r="AS26" s="141">
        <f t="shared" si="23"/>
        <v>0</v>
      </c>
      <c r="AT26" s="141">
        <v>0</v>
      </c>
      <c r="AU26" s="141">
        <v>0</v>
      </c>
      <c r="AV26" s="141">
        <v>0</v>
      </c>
      <c r="AW26" s="141">
        <v>0</v>
      </c>
      <c r="AX26" s="141">
        <f t="shared" si="24"/>
        <v>0</v>
      </c>
      <c r="AY26" s="141">
        <v>0</v>
      </c>
      <c r="AZ26" s="141">
        <v>0</v>
      </c>
      <c r="BA26" s="141">
        <v>0</v>
      </c>
      <c r="BB26" s="141">
        <v>0</v>
      </c>
      <c r="BC26" s="141">
        <v>119900</v>
      </c>
      <c r="BD26" s="141">
        <v>0</v>
      </c>
      <c r="BE26" s="141">
        <v>0</v>
      </c>
      <c r="BF26" s="141">
        <f t="shared" si="25"/>
        <v>0</v>
      </c>
      <c r="BG26" s="141">
        <f t="shared" si="26"/>
        <v>0</v>
      </c>
      <c r="BH26" s="141">
        <f t="shared" si="27"/>
        <v>0</v>
      </c>
      <c r="BI26" s="141">
        <v>0</v>
      </c>
      <c r="BJ26" s="141">
        <v>0</v>
      </c>
      <c r="BK26" s="141">
        <v>0</v>
      </c>
      <c r="BL26" s="141">
        <v>0</v>
      </c>
      <c r="BM26" s="141">
        <v>0</v>
      </c>
      <c r="BN26" s="141">
        <v>175</v>
      </c>
      <c r="BO26" s="141">
        <f t="shared" si="28"/>
        <v>7644</v>
      </c>
      <c r="BP26" s="141">
        <f t="shared" si="29"/>
        <v>0</v>
      </c>
      <c r="BQ26" s="141">
        <v>0</v>
      </c>
      <c r="BR26" s="141">
        <v>0</v>
      </c>
      <c r="BS26" s="141">
        <v>0</v>
      </c>
      <c r="BT26" s="141">
        <v>0</v>
      </c>
      <c r="BU26" s="141">
        <f t="shared" si="30"/>
        <v>0</v>
      </c>
      <c r="BV26" s="141">
        <v>0</v>
      </c>
      <c r="BW26" s="141">
        <v>0</v>
      </c>
      <c r="BX26" s="141">
        <v>0</v>
      </c>
      <c r="BY26" s="141">
        <v>0</v>
      </c>
      <c r="BZ26" s="141">
        <f t="shared" si="31"/>
        <v>7644</v>
      </c>
      <c r="CA26" s="141">
        <v>7644</v>
      </c>
      <c r="CB26" s="141">
        <v>0</v>
      </c>
      <c r="CC26" s="141">
        <v>0</v>
      </c>
      <c r="CD26" s="141">
        <v>0</v>
      </c>
      <c r="CE26" s="141">
        <v>11001</v>
      </c>
      <c r="CF26" s="141">
        <v>0</v>
      </c>
      <c r="CG26" s="141">
        <v>0</v>
      </c>
      <c r="CH26" s="141">
        <f t="shared" si="32"/>
        <v>7644</v>
      </c>
      <c r="CI26" s="141">
        <f t="shared" si="33"/>
        <v>0</v>
      </c>
      <c r="CJ26" s="141">
        <f t="shared" si="34"/>
        <v>0</v>
      </c>
      <c r="CK26" s="141">
        <f t="shared" si="35"/>
        <v>0</v>
      </c>
      <c r="CL26" s="141">
        <f t="shared" si="36"/>
        <v>0</v>
      </c>
      <c r="CM26" s="141">
        <f t="shared" si="37"/>
        <v>0</v>
      </c>
      <c r="CN26" s="141">
        <f t="shared" si="38"/>
        <v>0</v>
      </c>
      <c r="CO26" s="141">
        <f t="shared" si="39"/>
        <v>0</v>
      </c>
      <c r="CP26" s="141">
        <f t="shared" si="40"/>
        <v>175</v>
      </c>
      <c r="CQ26" s="141">
        <f t="shared" si="41"/>
        <v>7644</v>
      </c>
      <c r="CR26" s="141">
        <f t="shared" si="42"/>
        <v>0</v>
      </c>
      <c r="CS26" s="141">
        <f t="shared" si="43"/>
        <v>0</v>
      </c>
      <c r="CT26" s="141">
        <f t="shared" si="44"/>
        <v>0</v>
      </c>
      <c r="CU26" s="141">
        <f t="shared" si="45"/>
        <v>0</v>
      </c>
      <c r="CV26" s="141">
        <f t="shared" si="46"/>
        <v>0</v>
      </c>
      <c r="CW26" s="141">
        <f t="shared" si="47"/>
        <v>0</v>
      </c>
      <c r="CX26" s="141">
        <f t="shared" si="48"/>
        <v>0</v>
      </c>
      <c r="CY26" s="141">
        <f t="shared" si="49"/>
        <v>0</v>
      </c>
      <c r="CZ26" s="141">
        <f t="shared" si="50"/>
        <v>0</v>
      </c>
      <c r="DA26" s="141">
        <f t="shared" si="51"/>
        <v>0</v>
      </c>
      <c r="DB26" s="141">
        <f t="shared" si="52"/>
        <v>7644</v>
      </c>
      <c r="DC26" s="141">
        <f t="shared" si="53"/>
        <v>7644</v>
      </c>
      <c r="DD26" s="141">
        <f t="shared" si="54"/>
        <v>0</v>
      </c>
      <c r="DE26" s="141">
        <f t="shared" si="55"/>
        <v>0</v>
      </c>
      <c r="DF26" s="141">
        <f t="shared" si="56"/>
        <v>0</v>
      </c>
      <c r="DG26" s="141">
        <f t="shared" si="57"/>
        <v>130901</v>
      </c>
      <c r="DH26" s="141">
        <f t="shared" si="58"/>
        <v>0</v>
      </c>
      <c r="DI26" s="141">
        <f t="shared" si="59"/>
        <v>0</v>
      </c>
      <c r="DJ26" s="141">
        <f t="shared" si="60"/>
        <v>7644</v>
      </c>
    </row>
    <row r="27" spans="1:114" ht="12" customHeight="1">
      <c r="A27" s="142" t="s">
        <v>102</v>
      </c>
      <c r="B27" s="140" t="s">
        <v>345</v>
      </c>
      <c r="C27" s="142" t="s">
        <v>374</v>
      </c>
      <c r="D27" s="141">
        <f t="shared" si="6"/>
        <v>240085</v>
      </c>
      <c r="E27" s="141">
        <f t="shared" si="7"/>
        <v>5914</v>
      </c>
      <c r="F27" s="141">
        <v>0</v>
      </c>
      <c r="G27" s="141">
        <v>0</v>
      </c>
      <c r="H27" s="141">
        <v>0</v>
      </c>
      <c r="I27" s="141">
        <v>4162</v>
      </c>
      <c r="J27" s="141"/>
      <c r="K27" s="141">
        <v>1752</v>
      </c>
      <c r="L27" s="141">
        <v>234171</v>
      </c>
      <c r="M27" s="141">
        <f t="shared" si="8"/>
        <v>27716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27716</v>
      </c>
      <c r="V27" s="141">
        <f t="shared" si="10"/>
        <v>267801</v>
      </c>
      <c r="W27" s="141">
        <f t="shared" si="11"/>
        <v>5914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4162</v>
      </c>
      <c r="AB27" s="141">
        <f t="shared" si="16"/>
        <v>0</v>
      </c>
      <c r="AC27" s="141">
        <f t="shared" si="17"/>
        <v>1752</v>
      </c>
      <c r="AD27" s="141">
        <f t="shared" si="18"/>
        <v>261887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f t="shared" si="21"/>
        <v>169597</v>
      </c>
      <c r="AN27" s="141">
        <f t="shared" si="22"/>
        <v>38238</v>
      </c>
      <c r="AO27" s="141">
        <v>8985</v>
      </c>
      <c r="AP27" s="141">
        <v>1744</v>
      </c>
      <c r="AQ27" s="141">
        <v>27509</v>
      </c>
      <c r="AR27" s="141">
        <v>0</v>
      </c>
      <c r="AS27" s="141">
        <f t="shared" si="23"/>
        <v>59597</v>
      </c>
      <c r="AT27" s="141">
        <v>0</v>
      </c>
      <c r="AU27" s="141">
        <v>59597</v>
      </c>
      <c r="AV27" s="141">
        <v>0</v>
      </c>
      <c r="AW27" s="141">
        <v>8655</v>
      </c>
      <c r="AX27" s="141">
        <f t="shared" si="24"/>
        <v>63107</v>
      </c>
      <c r="AY27" s="141">
        <v>23026</v>
      </c>
      <c r="AZ27" s="141">
        <v>34830</v>
      </c>
      <c r="BA27" s="141">
        <v>0</v>
      </c>
      <c r="BB27" s="141">
        <v>5251</v>
      </c>
      <c r="BC27" s="141">
        <v>69359</v>
      </c>
      <c r="BD27" s="141">
        <v>0</v>
      </c>
      <c r="BE27" s="141">
        <v>1129</v>
      </c>
      <c r="BF27" s="141">
        <f t="shared" si="25"/>
        <v>170726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27716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0</v>
      </c>
      <c r="CQ27" s="141">
        <f t="shared" si="41"/>
        <v>169597</v>
      </c>
      <c r="CR27" s="141">
        <f t="shared" si="42"/>
        <v>38238</v>
      </c>
      <c r="CS27" s="141">
        <f t="shared" si="43"/>
        <v>8985</v>
      </c>
      <c r="CT27" s="141">
        <f t="shared" si="44"/>
        <v>1744</v>
      </c>
      <c r="CU27" s="141">
        <f t="shared" si="45"/>
        <v>27509</v>
      </c>
      <c r="CV27" s="141">
        <f t="shared" si="46"/>
        <v>0</v>
      </c>
      <c r="CW27" s="141">
        <f t="shared" si="47"/>
        <v>59597</v>
      </c>
      <c r="CX27" s="141">
        <f t="shared" si="48"/>
        <v>0</v>
      </c>
      <c r="CY27" s="141">
        <f t="shared" si="49"/>
        <v>59597</v>
      </c>
      <c r="CZ27" s="141">
        <f t="shared" si="50"/>
        <v>0</v>
      </c>
      <c r="DA27" s="141">
        <f t="shared" si="51"/>
        <v>8655</v>
      </c>
      <c r="DB27" s="141">
        <f t="shared" si="52"/>
        <v>63107</v>
      </c>
      <c r="DC27" s="141">
        <f t="shared" si="53"/>
        <v>23026</v>
      </c>
      <c r="DD27" s="141">
        <f t="shared" si="54"/>
        <v>34830</v>
      </c>
      <c r="DE27" s="141">
        <f t="shared" si="55"/>
        <v>0</v>
      </c>
      <c r="DF27" s="141">
        <f t="shared" si="56"/>
        <v>5251</v>
      </c>
      <c r="DG27" s="141">
        <f t="shared" si="57"/>
        <v>97075</v>
      </c>
      <c r="DH27" s="141">
        <f t="shared" si="58"/>
        <v>0</v>
      </c>
      <c r="DI27" s="141">
        <f t="shared" si="59"/>
        <v>1129</v>
      </c>
      <c r="DJ27" s="141">
        <f t="shared" si="60"/>
        <v>170726</v>
      </c>
    </row>
    <row r="28" spans="1:114" ht="12" customHeight="1">
      <c r="A28" s="142" t="s">
        <v>102</v>
      </c>
      <c r="B28" s="140" t="s">
        <v>346</v>
      </c>
      <c r="C28" s="142" t="s">
        <v>375</v>
      </c>
      <c r="D28" s="141">
        <f t="shared" si="6"/>
        <v>181751</v>
      </c>
      <c r="E28" s="141">
        <f t="shared" si="7"/>
        <v>5468</v>
      </c>
      <c r="F28" s="141">
        <v>0</v>
      </c>
      <c r="G28" s="141">
        <v>123</v>
      </c>
      <c r="H28" s="141">
        <v>0</v>
      </c>
      <c r="I28" s="141">
        <v>383</v>
      </c>
      <c r="J28" s="141"/>
      <c r="K28" s="141">
        <v>4962</v>
      </c>
      <c r="L28" s="141">
        <v>176283</v>
      </c>
      <c r="M28" s="141">
        <f t="shared" si="8"/>
        <v>106953</v>
      </c>
      <c r="N28" s="141">
        <f t="shared" si="9"/>
        <v>32540</v>
      </c>
      <c r="O28" s="141">
        <v>17306</v>
      </c>
      <c r="P28" s="141">
        <v>15234</v>
      </c>
      <c r="Q28" s="141">
        <v>0</v>
      </c>
      <c r="R28" s="141">
        <v>0</v>
      </c>
      <c r="S28" s="141"/>
      <c r="T28" s="141">
        <v>0</v>
      </c>
      <c r="U28" s="141">
        <v>74413</v>
      </c>
      <c r="V28" s="141">
        <f t="shared" si="10"/>
        <v>288704</v>
      </c>
      <c r="W28" s="141">
        <f t="shared" si="11"/>
        <v>38008</v>
      </c>
      <c r="X28" s="141">
        <f t="shared" si="12"/>
        <v>17306</v>
      </c>
      <c r="Y28" s="141">
        <f t="shared" si="13"/>
        <v>15357</v>
      </c>
      <c r="Z28" s="141">
        <f t="shared" si="14"/>
        <v>0</v>
      </c>
      <c r="AA28" s="141">
        <f t="shared" si="15"/>
        <v>383</v>
      </c>
      <c r="AB28" s="141">
        <f t="shared" si="16"/>
        <v>0</v>
      </c>
      <c r="AC28" s="141">
        <f t="shared" si="17"/>
        <v>4962</v>
      </c>
      <c r="AD28" s="141">
        <f t="shared" si="18"/>
        <v>250696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36677</v>
      </c>
      <c r="AM28" s="141">
        <f t="shared" si="21"/>
        <v>25100</v>
      </c>
      <c r="AN28" s="141">
        <f t="shared" si="22"/>
        <v>16952</v>
      </c>
      <c r="AO28" s="141">
        <v>15522</v>
      </c>
      <c r="AP28" s="141">
        <v>0</v>
      </c>
      <c r="AQ28" s="141">
        <v>0</v>
      </c>
      <c r="AR28" s="141">
        <v>1430</v>
      </c>
      <c r="AS28" s="141">
        <f t="shared" si="23"/>
        <v>3814</v>
      </c>
      <c r="AT28" s="141">
        <v>0</v>
      </c>
      <c r="AU28" s="141">
        <v>0</v>
      </c>
      <c r="AV28" s="141">
        <v>3814</v>
      </c>
      <c r="AW28" s="141">
        <v>0</v>
      </c>
      <c r="AX28" s="141">
        <f t="shared" si="24"/>
        <v>4334</v>
      </c>
      <c r="AY28" s="141">
        <v>4334</v>
      </c>
      <c r="AZ28" s="141">
        <v>0</v>
      </c>
      <c r="BA28" s="141">
        <v>0</v>
      </c>
      <c r="BB28" s="141">
        <v>0</v>
      </c>
      <c r="BC28" s="141">
        <v>109007</v>
      </c>
      <c r="BD28" s="141">
        <v>0</v>
      </c>
      <c r="BE28" s="141">
        <v>10967</v>
      </c>
      <c r="BF28" s="141">
        <f t="shared" si="25"/>
        <v>36067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0</v>
      </c>
      <c r="BO28" s="141">
        <f t="shared" si="28"/>
        <v>4661</v>
      </c>
      <c r="BP28" s="141">
        <f t="shared" si="29"/>
        <v>4661</v>
      </c>
      <c r="BQ28" s="141">
        <v>4661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0</v>
      </c>
      <c r="CA28" s="141">
        <v>0</v>
      </c>
      <c r="CB28" s="141">
        <v>0</v>
      </c>
      <c r="CC28" s="141">
        <v>0</v>
      </c>
      <c r="CD28" s="141">
        <v>0</v>
      </c>
      <c r="CE28" s="141">
        <v>46886</v>
      </c>
      <c r="CF28" s="141">
        <v>0</v>
      </c>
      <c r="CG28" s="141">
        <v>55406</v>
      </c>
      <c r="CH28" s="141">
        <f t="shared" si="32"/>
        <v>60067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36677</v>
      </c>
      <c r="CQ28" s="141">
        <f t="shared" si="41"/>
        <v>29761</v>
      </c>
      <c r="CR28" s="141">
        <f t="shared" si="42"/>
        <v>21613</v>
      </c>
      <c r="CS28" s="141">
        <f t="shared" si="43"/>
        <v>20183</v>
      </c>
      <c r="CT28" s="141">
        <f t="shared" si="44"/>
        <v>0</v>
      </c>
      <c r="CU28" s="141">
        <f t="shared" si="45"/>
        <v>0</v>
      </c>
      <c r="CV28" s="141">
        <f t="shared" si="46"/>
        <v>1430</v>
      </c>
      <c r="CW28" s="141">
        <f t="shared" si="47"/>
        <v>3814</v>
      </c>
      <c r="CX28" s="141">
        <f t="shared" si="48"/>
        <v>0</v>
      </c>
      <c r="CY28" s="141">
        <f t="shared" si="49"/>
        <v>0</v>
      </c>
      <c r="CZ28" s="141">
        <f t="shared" si="50"/>
        <v>3814</v>
      </c>
      <c r="DA28" s="141">
        <f t="shared" si="51"/>
        <v>0</v>
      </c>
      <c r="DB28" s="141">
        <f t="shared" si="52"/>
        <v>4334</v>
      </c>
      <c r="DC28" s="141">
        <f t="shared" si="53"/>
        <v>4334</v>
      </c>
      <c r="DD28" s="141">
        <f t="shared" si="54"/>
        <v>0</v>
      </c>
      <c r="DE28" s="141">
        <f t="shared" si="55"/>
        <v>0</v>
      </c>
      <c r="DF28" s="141">
        <f t="shared" si="56"/>
        <v>0</v>
      </c>
      <c r="DG28" s="141">
        <f t="shared" si="57"/>
        <v>155893</v>
      </c>
      <c r="DH28" s="141">
        <f t="shared" si="58"/>
        <v>0</v>
      </c>
      <c r="DI28" s="141">
        <f t="shared" si="59"/>
        <v>66373</v>
      </c>
      <c r="DJ28" s="141">
        <f t="shared" si="60"/>
        <v>96134</v>
      </c>
    </row>
    <row r="29" spans="1:114" ht="12" customHeight="1">
      <c r="A29" s="142" t="s">
        <v>102</v>
      </c>
      <c r="B29" s="140" t="s">
        <v>347</v>
      </c>
      <c r="C29" s="142" t="s">
        <v>376</v>
      </c>
      <c r="D29" s="141">
        <f t="shared" si="6"/>
        <v>178654</v>
      </c>
      <c r="E29" s="141">
        <f t="shared" si="7"/>
        <v>213</v>
      </c>
      <c r="F29" s="141">
        <v>0</v>
      </c>
      <c r="G29" s="141">
        <v>43</v>
      </c>
      <c r="H29" s="141">
        <v>0</v>
      </c>
      <c r="I29" s="141">
        <v>0</v>
      </c>
      <c r="J29" s="141"/>
      <c r="K29" s="141">
        <v>170</v>
      </c>
      <c r="L29" s="141">
        <v>178441</v>
      </c>
      <c r="M29" s="141">
        <f t="shared" si="8"/>
        <v>155775</v>
      </c>
      <c r="N29" s="141">
        <f t="shared" si="9"/>
        <v>47319</v>
      </c>
      <c r="O29" s="141">
        <v>10106</v>
      </c>
      <c r="P29" s="141">
        <v>8217</v>
      </c>
      <c r="Q29" s="141">
        <v>12000</v>
      </c>
      <c r="R29" s="141">
        <v>16996</v>
      </c>
      <c r="S29" s="141"/>
      <c r="T29" s="141">
        <v>0</v>
      </c>
      <c r="U29" s="141">
        <v>108456</v>
      </c>
      <c r="V29" s="141">
        <f t="shared" si="10"/>
        <v>334429</v>
      </c>
      <c r="W29" s="141">
        <f t="shared" si="11"/>
        <v>47532</v>
      </c>
      <c r="X29" s="141">
        <f t="shared" si="12"/>
        <v>10106</v>
      </c>
      <c r="Y29" s="141">
        <f t="shared" si="13"/>
        <v>8260</v>
      </c>
      <c r="Z29" s="141">
        <f t="shared" si="14"/>
        <v>12000</v>
      </c>
      <c r="AA29" s="141">
        <f t="shared" si="15"/>
        <v>16996</v>
      </c>
      <c r="AB29" s="141">
        <f t="shared" si="16"/>
        <v>0</v>
      </c>
      <c r="AC29" s="141">
        <f t="shared" si="17"/>
        <v>170</v>
      </c>
      <c r="AD29" s="141">
        <f t="shared" si="18"/>
        <v>286897</v>
      </c>
      <c r="AE29" s="141">
        <f t="shared" si="19"/>
        <v>0</v>
      </c>
      <c r="AF29" s="141">
        <f t="shared" si="20"/>
        <v>0</v>
      </c>
      <c r="AG29" s="141"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f t="shared" si="21"/>
        <v>13882</v>
      </c>
      <c r="AN29" s="141">
        <f t="shared" si="22"/>
        <v>13503</v>
      </c>
      <c r="AO29" s="141">
        <v>13503</v>
      </c>
      <c r="AP29" s="141">
        <v>0</v>
      </c>
      <c r="AQ29" s="141">
        <v>0</v>
      </c>
      <c r="AR29" s="141">
        <v>0</v>
      </c>
      <c r="AS29" s="141">
        <f t="shared" si="23"/>
        <v>210</v>
      </c>
      <c r="AT29" s="141">
        <v>210</v>
      </c>
      <c r="AU29" s="141">
        <v>0</v>
      </c>
      <c r="AV29" s="141">
        <v>0</v>
      </c>
      <c r="AW29" s="141">
        <v>0</v>
      </c>
      <c r="AX29" s="141">
        <f t="shared" si="24"/>
        <v>169</v>
      </c>
      <c r="AY29" s="141">
        <v>0</v>
      </c>
      <c r="AZ29" s="141">
        <v>0</v>
      </c>
      <c r="BA29" s="141">
        <v>0</v>
      </c>
      <c r="BB29" s="141">
        <v>169</v>
      </c>
      <c r="BC29" s="141">
        <v>162528</v>
      </c>
      <c r="BD29" s="141">
        <v>0</v>
      </c>
      <c r="BE29" s="141">
        <v>2244</v>
      </c>
      <c r="BF29" s="141">
        <f t="shared" si="25"/>
        <v>16126</v>
      </c>
      <c r="BG29" s="141">
        <f t="shared" si="26"/>
        <v>0</v>
      </c>
      <c r="BH29" s="141">
        <f t="shared" si="27"/>
        <v>0</v>
      </c>
      <c r="BI29" s="141">
        <v>0</v>
      </c>
      <c r="BJ29" s="141">
        <v>0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11241</v>
      </c>
      <c r="BP29" s="141">
        <f t="shared" si="29"/>
        <v>11241</v>
      </c>
      <c r="BQ29" s="141">
        <v>11241</v>
      </c>
      <c r="BR29" s="141">
        <v>0</v>
      </c>
      <c r="BS29" s="141">
        <v>0</v>
      </c>
      <c r="BT29" s="141">
        <v>0</v>
      </c>
      <c r="BU29" s="141">
        <f t="shared" si="30"/>
        <v>0</v>
      </c>
      <c r="BV29" s="141">
        <v>0</v>
      </c>
      <c r="BW29" s="141">
        <v>0</v>
      </c>
      <c r="BX29" s="141">
        <v>0</v>
      </c>
      <c r="BY29" s="141">
        <v>0</v>
      </c>
      <c r="BZ29" s="141">
        <f t="shared" si="31"/>
        <v>0</v>
      </c>
      <c r="CA29" s="141">
        <v>0</v>
      </c>
      <c r="CB29" s="141">
        <v>0</v>
      </c>
      <c r="CC29" s="141">
        <v>0</v>
      </c>
      <c r="CD29" s="141">
        <v>0</v>
      </c>
      <c r="CE29" s="141">
        <v>88201</v>
      </c>
      <c r="CF29" s="141">
        <v>0</v>
      </c>
      <c r="CG29" s="141">
        <v>56333</v>
      </c>
      <c r="CH29" s="141">
        <f t="shared" si="32"/>
        <v>67574</v>
      </c>
      <c r="CI29" s="141">
        <f t="shared" si="33"/>
        <v>0</v>
      </c>
      <c r="CJ29" s="141">
        <f t="shared" si="34"/>
        <v>0</v>
      </c>
      <c r="CK29" s="141">
        <f t="shared" si="35"/>
        <v>0</v>
      </c>
      <c r="CL29" s="141">
        <f t="shared" si="36"/>
        <v>0</v>
      </c>
      <c r="CM29" s="141">
        <f t="shared" si="37"/>
        <v>0</v>
      </c>
      <c r="CN29" s="141">
        <f t="shared" si="38"/>
        <v>0</v>
      </c>
      <c r="CO29" s="141">
        <f t="shared" si="39"/>
        <v>0</v>
      </c>
      <c r="CP29" s="141">
        <f t="shared" si="40"/>
        <v>0</v>
      </c>
      <c r="CQ29" s="141">
        <f t="shared" si="41"/>
        <v>25123</v>
      </c>
      <c r="CR29" s="141">
        <f t="shared" si="42"/>
        <v>24744</v>
      </c>
      <c r="CS29" s="141">
        <f t="shared" si="43"/>
        <v>24744</v>
      </c>
      <c r="CT29" s="141">
        <f t="shared" si="44"/>
        <v>0</v>
      </c>
      <c r="CU29" s="141">
        <f t="shared" si="45"/>
        <v>0</v>
      </c>
      <c r="CV29" s="141">
        <f t="shared" si="46"/>
        <v>0</v>
      </c>
      <c r="CW29" s="141">
        <f t="shared" si="47"/>
        <v>210</v>
      </c>
      <c r="CX29" s="141">
        <f t="shared" si="48"/>
        <v>210</v>
      </c>
      <c r="CY29" s="141">
        <f t="shared" si="49"/>
        <v>0</v>
      </c>
      <c r="CZ29" s="141">
        <f t="shared" si="50"/>
        <v>0</v>
      </c>
      <c r="DA29" s="141">
        <f t="shared" si="51"/>
        <v>0</v>
      </c>
      <c r="DB29" s="141">
        <f t="shared" si="52"/>
        <v>169</v>
      </c>
      <c r="DC29" s="141">
        <f t="shared" si="53"/>
        <v>0</v>
      </c>
      <c r="DD29" s="141">
        <f t="shared" si="54"/>
        <v>0</v>
      </c>
      <c r="DE29" s="141">
        <f t="shared" si="55"/>
        <v>0</v>
      </c>
      <c r="DF29" s="141">
        <f t="shared" si="56"/>
        <v>169</v>
      </c>
      <c r="DG29" s="141">
        <f t="shared" si="57"/>
        <v>250729</v>
      </c>
      <c r="DH29" s="141">
        <f t="shared" si="58"/>
        <v>0</v>
      </c>
      <c r="DI29" s="141">
        <f t="shared" si="59"/>
        <v>58577</v>
      </c>
      <c r="DJ29" s="141">
        <f t="shared" si="60"/>
        <v>83700</v>
      </c>
    </row>
    <row r="30" spans="1:114" ht="12" customHeight="1">
      <c r="A30" s="142" t="s">
        <v>102</v>
      </c>
      <c r="B30" s="140" t="s">
        <v>348</v>
      </c>
      <c r="C30" s="142" t="s">
        <v>377</v>
      </c>
      <c r="D30" s="141">
        <f t="shared" si="6"/>
        <v>112079</v>
      </c>
      <c r="E30" s="141">
        <f t="shared" si="7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112079</v>
      </c>
      <c r="M30" s="141">
        <f t="shared" si="8"/>
        <v>19453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19453</v>
      </c>
      <c r="V30" s="141">
        <f t="shared" si="10"/>
        <v>131532</v>
      </c>
      <c r="W30" s="141">
        <f t="shared" si="11"/>
        <v>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0</v>
      </c>
      <c r="AD30" s="141">
        <f t="shared" si="18"/>
        <v>131532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25754</v>
      </c>
      <c r="AM30" s="141">
        <f t="shared" si="21"/>
        <v>0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86325</v>
      </c>
      <c r="BD30" s="141">
        <v>0</v>
      </c>
      <c r="BE30" s="141">
        <v>0</v>
      </c>
      <c r="BF30" s="141">
        <f t="shared" si="25"/>
        <v>0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19453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25754</v>
      </c>
      <c r="CQ30" s="141">
        <f t="shared" si="41"/>
        <v>0</v>
      </c>
      <c r="CR30" s="141">
        <f t="shared" si="42"/>
        <v>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0</v>
      </c>
      <c r="DC30" s="141">
        <f t="shared" si="53"/>
        <v>0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105778</v>
      </c>
      <c r="DH30" s="141">
        <f t="shared" si="58"/>
        <v>0</v>
      </c>
      <c r="DI30" s="141">
        <f t="shared" si="59"/>
        <v>0</v>
      </c>
      <c r="DJ30" s="141">
        <f t="shared" si="60"/>
        <v>0</v>
      </c>
    </row>
    <row r="31" spans="1:114" ht="12" customHeight="1">
      <c r="A31" s="142" t="s">
        <v>102</v>
      </c>
      <c r="B31" s="140" t="s">
        <v>349</v>
      </c>
      <c r="C31" s="142" t="s">
        <v>378</v>
      </c>
      <c r="D31" s="141">
        <f t="shared" si="6"/>
        <v>89638</v>
      </c>
      <c r="E31" s="141">
        <f t="shared" si="7"/>
        <v>4633</v>
      </c>
      <c r="F31" s="141">
        <v>0</v>
      </c>
      <c r="G31" s="141">
        <v>0</v>
      </c>
      <c r="H31" s="141">
        <v>0</v>
      </c>
      <c r="I31" s="141">
        <v>959</v>
      </c>
      <c r="J31" s="141"/>
      <c r="K31" s="141">
        <v>3674</v>
      </c>
      <c r="L31" s="141">
        <v>85005</v>
      </c>
      <c r="M31" s="141">
        <f t="shared" si="8"/>
        <v>14953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14953</v>
      </c>
      <c r="V31" s="141">
        <f t="shared" si="10"/>
        <v>104591</v>
      </c>
      <c r="W31" s="141">
        <f t="shared" si="11"/>
        <v>4633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959</v>
      </c>
      <c r="AB31" s="141">
        <f t="shared" si="16"/>
        <v>0</v>
      </c>
      <c r="AC31" s="141">
        <f t="shared" si="17"/>
        <v>3674</v>
      </c>
      <c r="AD31" s="141">
        <f t="shared" si="18"/>
        <v>99958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17524</v>
      </c>
      <c r="AM31" s="141">
        <f t="shared" si="21"/>
        <v>57437</v>
      </c>
      <c r="AN31" s="141">
        <f t="shared" si="22"/>
        <v>35651</v>
      </c>
      <c r="AO31" s="141">
        <v>0</v>
      </c>
      <c r="AP31" s="141">
        <v>35651</v>
      </c>
      <c r="AQ31" s="141">
        <v>0</v>
      </c>
      <c r="AR31" s="141">
        <v>0</v>
      </c>
      <c r="AS31" s="141">
        <f t="shared" si="23"/>
        <v>12760</v>
      </c>
      <c r="AT31" s="141">
        <v>11767</v>
      </c>
      <c r="AU31" s="141">
        <v>993</v>
      </c>
      <c r="AV31" s="141">
        <v>0</v>
      </c>
      <c r="AW31" s="141">
        <v>8133</v>
      </c>
      <c r="AX31" s="141">
        <f t="shared" si="24"/>
        <v>0</v>
      </c>
      <c r="AY31" s="141">
        <v>0</v>
      </c>
      <c r="AZ31" s="141">
        <v>0</v>
      </c>
      <c r="BA31" s="141">
        <v>0</v>
      </c>
      <c r="BB31" s="141">
        <v>0</v>
      </c>
      <c r="BC31" s="141">
        <v>14677</v>
      </c>
      <c r="BD31" s="141">
        <v>893</v>
      </c>
      <c r="BE31" s="141">
        <v>0</v>
      </c>
      <c r="BF31" s="141">
        <f t="shared" si="25"/>
        <v>57437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14953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17524</v>
      </c>
      <c r="CQ31" s="141">
        <f t="shared" si="41"/>
        <v>57437</v>
      </c>
      <c r="CR31" s="141">
        <f t="shared" si="42"/>
        <v>35651</v>
      </c>
      <c r="CS31" s="141">
        <f t="shared" si="43"/>
        <v>0</v>
      </c>
      <c r="CT31" s="141">
        <f t="shared" si="44"/>
        <v>35651</v>
      </c>
      <c r="CU31" s="141">
        <f t="shared" si="45"/>
        <v>0</v>
      </c>
      <c r="CV31" s="141">
        <f t="shared" si="46"/>
        <v>0</v>
      </c>
      <c r="CW31" s="141">
        <f t="shared" si="47"/>
        <v>12760</v>
      </c>
      <c r="CX31" s="141">
        <f t="shared" si="48"/>
        <v>11767</v>
      </c>
      <c r="CY31" s="141">
        <f t="shared" si="49"/>
        <v>993</v>
      </c>
      <c r="CZ31" s="141">
        <f t="shared" si="50"/>
        <v>0</v>
      </c>
      <c r="DA31" s="141">
        <f t="shared" si="51"/>
        <v>8133</v>
      </c>
      <c r="DB31" s="141">
        <f t="shared" si="52"/>
        <v>0</v>
      </c>
      <c r="DC31" s="141">
        <f t="shared" si="53"/>
        <v>0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29630</v>
      </c>
      <c r="DH31" s="141">
        <f t="shared" si="58"/>
        <v>893</v>
      </c>
      <c r="DI31" s="141">
        <f t="shared" si="59"/>
        <v>0</v>
      </c>
      <c r="DJ31" s="141">
        <f t="shared" si="60"/>
        <v>57437</v>
      </c>
    </row>
    <row r="32" spans="1:114" ht="12" customHeight="1">
      <c r="A32" s="142" t="s">
        <v>102</v>
      </c>
      <c r="B32" s="140" t="s">
        <v>350</v>
      </c>
      <c r="C32" s="142" t="s">
        <v>379</v>
      </c>
      <c r="D32" s="141">
        <f t="shared" si="6"/>
        <v>179175</v>
      </c>
      <c r="E32" s="141">
        <f t="shared" si="7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179175</v>
      </c>
      <c r="M32" s="141">
        <f t="shared" si="8"/>
        <v>87148</v>
      </c>
      <c r="N32" s="141">
        <f t="shared" si="9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87148</v>
      </c>
      <c r="V32" s="141">
        <f t="shared" si="10"/>
        <v>266323</v>
      </c>
      <c r="W32" s="141">
        <f t="shared" si="11"/>
        <v>0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1">
        <f t="shared" si="16"/>
        <v>0</v>
      </c>
      <c r="AC32" s="141">
        <f t="shared" si="17"/>
        <v>0</v>
      </c>
      <c r="AD32" s="141">
        <f t="shared" si="18"/>
        <v>266323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0</v>
      </c>
      <c r="AN32" s="141">
        <f t="shared" si="22"/>
        <v>0</v>
      </c>
      <c r="AO32" s="141">
        <v>0</v>
      </c>
      <c r="AP32" s="141">
        <v>0</v>
      </c>
      <c r="AQ32" s="141">
        <v>0</v>
      </c>
      <c r="AR32" s="141">
        <v>0</v>
      </c>
      <c r="AS32" s="141">
        <f t="shared" si="23"/>
        <v>0</v>
      </c>
      <c r="AT32" s="141">
        <v>0</v>
      </c>
      <c r="AU32" s="141">
        <v>0</v>
      </c>
      <c r="AV32" s="141">
        <v>0</v>
      </c>
      <c r="AW32" s="141">
        <v>0</v>
      </c>
      <c r="AX32" s="141">
        <f t="shared" si="24"/>
        <v>0</v>
      </c>
      <c r="AY32" s="141">
        <v>0</v>
      </c>
      <c r="AZ32" s="141">
        <v>0</v>
      </c>
      <c r="BA32" s="141">
        <v>0</v>
      </c>
      <c r="BB32" s="141">
        <v>0</v>
      </c>
      <c r="BC32" s="141">
        <v>179175</v>
      </c>
      <c r="BD32" s="141">
        <v>0</v>
      </c>
      <c r="BE32" s="141">
        <v>0</v>
      </c>
      <c r="BF32" s="141">
        <f t="shared" si="25"/>
        <v>0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87148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0</v>
      </c>
      <c r="CR32" s="141">
        <f t="shared" si="42"/>
        <v>0</v>
      </c>
      <c r="CS32" s="141">
        <f t="shared" si="43"/>
        <v>0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0</v>
      </c>
      <c r="CX32" s="141">
        <f t="shared" si="48"/>
        <v>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0</v>
      </c>
      <c r="DC32" s="141">
        <f t="shared" si="53"/>
        <v>0</v>
      </c>
      <c r="DD32" s="141">
        <f t="shared" si="54"/>
        <v>0</v>
      </c>
      <c r="DE32" s="141">
        <f t="shared" si="55"/>
        <v>0</v>
      </c>
      <c r="DF32" s="141">
        <f t="shared" si="56"/>
        <v>0</v>
      </c>
      <c r="DG32" s="141">
        <f t="shared" si="57"/>
        <v>266323</v>
      </c>
      <c r="DH32" s="141">
        <f t="shared" si="58"/>
        <v>0</v>
      </c>
      <c r="DI32" s="141">
        <f t="shared" si="59"/>
        <v>0</v>
      </c>
      <c r="DJ32" s="141">
        <f t="shared" si="60"/>
        <v>0</v>
      </c>
    </row>
    <row r="33" spans="1:114" ht="12" customHeight="1">
      <c r="A33" s="142" t="s">
        <v>102</v>
      </c>
      <c r="B33" s="140" t="s">
        <v>351</v>
      </c>
      <c r="C33" s="142" t="s">
        <v>380</v>
      </c>
      <c r="D33" s="141">
        <f t="shared" si="6"/>
        <v>298382</v>
      </c>
      <c r="E33" s="141">
        <f t="shared" si="7"/>
        <v>34578</v>
      </c>
      <c r="F33" s="141">
        <v>0</v>
      </c>
      <c r="G33" s="141">
        <v>10203</v>
      </c>
      <c r="H33" s="141">
        <v>0</v>
      </c>
      <c r="I33" s="141">
        <v>3505</v>
      </c>
      <c r="J33" s="141"/>
      <c r="K33" s="141">
        <v>20870</v>
      </c>
      <c r="L33" s="141">
        <v>263804</v>
      </c>
      <c r="M33" s="141">
        <f t="shared" si="8"/>
        <v>140177</v>
      </c>
      <c r="N33" s="141">
        <f t="shared" si="9"/>
        <v>31706</v>
      </c>
      <c r="O33" s="141">
        <v>8241</v>
      </c>
      <c r="P33" s="141">
        <v>4103</v>
      </c>
      <c r="Q33" s="141">
        <v>12700</v>
      </c>
      <c r="R33" s="141">
        <v>3866</v>
      </c>
      <c r="S33" s="141"/>
      <c r="T33" s="141">
        <v>2796</v>
      </c>
      <c r="U33" s="141">
        <v>108471</v>
      </c>
      <c r="V33" s="141">
        <f t="shared" si="10"/>
        <v>438559</v>
      </c>
      <c r="W33" s="141">
        <f t="shared" si="11"/>
        <v>66284</v>
      </c>
      <c r="X33" s="141">
        <f t="shared" si="12"/>
        <v>8241</v>
      </c>
      <c r="Y33" s="141">
        <f t="shared" si="13"/>
        <v>14306</v>
      </c>
      <c r="Z33" s="141">
        <f t="shared" si="14"/>
        <v>12700</v>
      </c>
      <c r="AA33" s="141">
        <f t="shared" si="15"/>
        <v>7371</v>
      </c>
      <c r="AB33" s="141">
        <f t="shared" si="16"/>
        <v>0</v>
      </c>
      <c r="AC33" s="141">
        <f t="shared" si="17"/>
        <v>23666</v>
      </c>
      <c r="AD33" s="141">
        <f t="shared" si="18"/>
        <v>372275</v>
      </c>
      <c r="AE33" s="141">
        <f t="shared" si="19"/>
        <v>17470</v>
      </c>
      <c r="AF33" s="141">
        <f t="shared" si="20"/>
        <v>17470</v>
      </c>
      <c r="AG33" s="141">
        <v>2095</v>
      </c>
      <c r="AH33" s="141">
        <v>12385</v>
      </c>
      <c r="AI33" s="141">
        <v>2990</v>
      </c>
      <c r="AJ33" s="141">
        <v>0</v>
      </c>
      <c r="AK33" s="141">
        <v>0</v>
      </c>
      <c r="AL33" s="141">
        <v>8759</v>
      </c>
      <c r="AM33" s="141">
        <f t="shared" si="21"/>
        <v>257133</v>
      </c>
      <c r="AN33" s="141">
        <f t="shared" si="22"/>
        <v>124677</v>
      </c>
      <c r="AO33" s="141">
        <v>16087</v>
      </c>
      <c r="AP33" s="141">
        <v>40219</v>
      </c>
      <c r="AQ33" s="141">
        <v>56306</v>
      </c>
      <c r="AR33" s="141">
        <v>12065</v>
      </c>
      <c r="AS33" s="141">
        <f t="shared" si="23"/>
        <v>82511</v>
      </c>
      <c r="AT33" s="141">
        <v>15943</v>
      </c>
      <c r="AU33" s="141">
        <v>57442</v>
      </c>
      <c r="AV33" s="141">
        <v>9126</v>
      </c>
      <c r="AW33" s="141">
        <v>8017</v>
      </c>
      <c r="AX33" s="141">
        <f t="shared" si="24"/>
        <v>41928</v>
      </c>
      <c r="AY33" s="141">
        <v>21898</v>
      </c>
      <c r="AZ33" s="141">
        <v>12239</v>
      </c>
      <c r="BA33" s="141">
        <v>5091</v>
      </c>
      <c r="BB33" s="141">
        <v>2700</v>
      </c>
      <c r="BC33" s="141">
        <v>4035</v>
      </c>
      <c r="BD33" s="141">
        <v>0</v>
      </c>
      <c r="BE33" s="141">
        <v>10985</v>
      </c>
      <c r="BF33" s="141">
        <f t="shared" si="25"/>
        <v>285588</v>
      </c>
      <c r="BG33" s="141">
        <f t="shared" si="26"/>
        <v>26872</v>
      </c>
      <c r="BH33" s="141">
        <f t="shared" si="27"/>
        <v>26872</v>
      </c>
      <c r="BI33" s="141">
        <v>0</v>
      </c>
      <c r="BJ33" s="141">
        <v>0</v>
      </c>
      <c r="BK33" s="141">
        <v>0</v>
      </c>
      <c r="BL33" s="141">
        <v>26872</v>
      </c>
      <c r="BM33" s="141">
        <v>0</v>
      </c>
      <c r="BN33" s="141">
        <v>0</v>
      </c>
      <c r="BO33" s="141">
        <f t="shared" si="28"/>
        <v>18534</v>
      </c>
      <c r="BP33" s="141">
        <f t="shared" si="29"/>
        <v>7134</v>
      </c>
      <c r="BQ33" s="141">
        <v>0</v>
      </c>
      <c r="BR33" s="141">
        <v>0</v>
      </c>
      <c r="BS33" s="141">
        <v>7134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11400</v>
      </c>
      <c r="CA33" s="141">
        <v>8190</v>
      </c>
      <c r="CB33" s="141">
        <v>0</v>
      </c>
      <c r="CC33" s="141">
        <v>0</v>
      </c>
      <c r="CD33" s="141">
        <v>3210</v>
      </c>
      <c r="CE33" s="141">
        <v>91034</v>
      </c>
      <c r="CF33" s="141">
        <v>0</v>
      </c>
      <c r="CG33" s="141">
        <v>3737</v>
      </c>
      <c r="CH33" s="141">
        <f t="shared" si="32"/>
        <v>49143</v>
      </c>
      <c r="CI33" s="141">
        <f t="shared" si="33"/>
        <v>44342</v>
      </c>
      <c r="CJ33" s="141">
        <f t="shared" si="34"/>
        <v>44342</v>
      </c>
      <c r="CK33" s="141">
        <f t="shared" si="35"/>
        <v>2095</v>
      </c>
      <c r="CL33" s="141">
        <f t="shared" si="36"/>
        <v>12385</v>
      </c>
      <c r="CM33" s="141">
        <f t="shared" si="37"/>
        <v>2990</v>
      </c>
      <c r="CN33" s="141">
        <f t="shared" si="38"/>
        <v>26872</v>
      </c>
      <c r="CO33" s="141">
        <f t="shared" si="39"/>
        <v>0</v>
      </c>
      <c r="CP33" s="141">
        <f t="shared" si="40"/>
        <v>8759</v>
      </c>
      <c r="CQ33" s="141">
        <f t="shared" si="41"/>
        <v>275667</v>
      </c>
      <c r="CR33" s="141">
        <f t="shared" si="42"/>
        <v>131811</v>
      </c>
      <c r="CS33" s="141">
        <f t="shared" si="43"/>
        <v>16087</v>
      </c>
      <c r="CT33" s="141">
        <f t="shared" si="44"/>
        <v>40219</v>
      </c>
      <c r="CU33" s="141">
        <f t="shared" si="45"/>
        <v>63440</v>
      </c>
      <c r="CV33" s="141">
        <f t="shared" si="46"/>
        <v>12065</v>
      </c>
      <c r="CW33" s="141">
        <f t="shared" si="47"/>
        <v>82511</v>
      </c>
      <c r="CX33" s="141">
        <f t="shared" si="48"/>
        <v>15943</v>
      </c>
      <c r="CY33" s="141">
        <f t="shared" si="49"/>
        <v>57442</v>
      </c>
      <c r="CZ33" s="141">
        <f t="shared" si="50"/>
        <v>9126</v>
      </c>
      <c r="DA33" s="141">
        <f t="shared" si="51"/>
        <v>8017</v>
      </c>
      <c r="DB33" s="141">
        <f t="shared" si="52"/>
        <v>53328</v>
      </c>
      <c r="DC33" s="141">
        <f t="shared" si="53"/>
        <v>30088</v>
      </c>
      <c r="DD33" s="141">
        <f t="shared" si="54"/>
        <v>12239</v>
      </c>
      <c r="DE33" s="141">
        <f t="shared" si="55"/>
        <v>5091</v>
      </c>
      <c r="DF33" s="141">
        <f t="shared" si="56"/>
        <v>5910</v>
      </c>
      <c r="DG33" s="141">
        <f t="shared" si="57"/>
        <v>95069</v>
      </c>
      <c r="DH33" s="141">
        <f t="shared" si="58"/>
        <v>0</v>
      </c>
      <c r="DI33" s="141">
        <f t="shared" si="59"/>
        <v>14722</v>
      </c>
      <c r="DJ33" s="141">
        <f t="shared" si="60"/>
        <v>334731</v>
      </c>
    </row>
    <row r="34" spans="1:114" ht="12" customHeight="1">
      <c r="A34" s="142" t="s">
        <v>102</v>
      </c>
      <c r="B34" s="140" t="s">
        <v>352</v>
      </c>
      <c r="C34" s="142" t="s">
        <v>381</v>
      </c>
      <c r="D34" s="141">
        <f t="shared" si="6"/>
        <v>465881</v>
      </c>
      <c r="E34" s="141">
        <f t="shared" si="7"/>
        <v>51789</v>
      </c>
      <c r="F34" s="141">
        <v>0</v>
      </c>
      <c r="G34" s="141">
        <v>29807</v>
      </c>
      <c r="H34" s="141">
        <v>0</v>
      </c>
      <c r="I34" s="141">
        <v>7164</v>
      </c>
      <c r="J34" s="141"/>
      <c r="K34" s="141">
        <v>14818</v>
      </c>
      <c r="L34" s="141">
        <v>414092</v>
      </c>
      <c r="M34" s="141">
        <f t="shared" si="8"/>
        <v>114293</v>
      </c>
      <c r="N34" s="141">
        <f t="shared" si="9"/>
        <v>1097</v>
      </c>
      <c r="O34" s="141">
        <v>0</v>
      </c>
      <c r="P34" s="141">
        <v>0</v>
      </c>
      <c r="Q34" s="141">
        <v>0</v>
      </c>
      <c r="R34" s="141">
        <v>1097</v>
      </c>
      <c r="S34" s="141"/>
      <c r="T34" s="141">
        <v>0</v>
      </c>
      <c r="U34" s="141">
        <v>113196</v>
      </c>
      <c r="V34" s="141">
        <f t="shared" si="10"/>
        <v>580174</v>
      </c>
      <c r="W34" s="141">
        <f t="shared" si="11"/>
        <v>52886</v>
      </c>
      <c r="X34" s="141">
        <f t="shared" si="12"/>
        <v>0</v>
      </c>
      <c r="Y34" s="141">
        <f t="shared" si="13"/>
        <v>29807</v>
      </c>
      <c r="Z34" s="141">
        <f t="shared" si="14"/>
        <v>0</v>
      </c>
      <c r="AA34" s="141">
        <f t="shared" si="15"/>
        <v>8261</v>
      </c>
      <c r="AB34" s="141">
        <f t="shared" si="16"/>
        <v>0</v>
      </c>
      <c r="AC34" s="141">
        <f t="shared" si="17"/>
        <v>14818</v>
      </c>
      <c r="AD34" s="141">
        <f t="shared" si="18"/>
        <v>527288</v>
      </c>
      <c r="AE34" s="141">
        <f t="shared" si="19"/>
        <v>0</v>
      </c>
      <c r="AF34" s="141">
        <f t="shared" si="20"/>
        <v>0</v>
      </c>
      <c r="AG34" s="141"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f t="shared" si="21"/>
        <v>465881</v>
      </c>
      <c r="AN34" s="141">
        <f t="shared" si="22"/>
        <v>116442</v>
      </c>
      <c r="AO34" s="141">
        <v>27997</v>
      </c>
      <c r="AP34" s="141">
        <v>0</v>
      </c>
      <c r="AQ34" s="141">
        <v>67938</v>
      </c>
      <c r="AR34" s="141">
        <v>20507</v>
      </c>
      <c r="AS34" s="141">
        <f t="shared" si="23"/>
        <v>257811</v>
      </c>
      <c r="AT34" s="141">
        <v>1834</v>
      </c>
      <c r="AU34" s="141">
        <v>248445</v>
      </c>
      <c r="AV34" s="141">
        <v>7532</v>
      </c>
      <c r="AW34" s="141">
        <v>4305</v>
      </c>
      <c r="AX34" s="141">
        <f t="shared" si="24"/>
        <v>87323</v>
      </c>
      <c r="AY34" s="141">
        <v>38640</v>
      </c>
      <c r="AZ34" s="141">
        <v>47784</v>
      </c>
      <c r="BA34" s="141">
        <v>899</v>
      </c>
      <c r="BB34" s="141">
        <v>0</v>
      </c>
      <c r="BC34" s="141">
        <v>0</v>
      </c>
      <c r="BD34" s="141">
        <v>0</v>
      </c>
      <c r="BE34" s="141">
        <v>0</v>
      </c>
      <c r="BF34" s="141">
        <f t="shared" si="25"/>
        <v>465881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114293</v>
      </c>
      <c r="BP34" s="141">
        <f t="shared" si="29"/>
        <v>42736</v>
      </c>
      <c r="BQ34" s="141">
        <v>10716</v>
      </c>
      <c r="BR34" s="141">
        <v>0</v>
      </c>
      <c r="BS34" s="141">
        <v>0</v>
      </c>
      <c r="BT34" s="141">
        <v>32020</v>
      </c>
      <c r="BU34" s="141">
        <f t="shared" si="30"/>
        <v>71159</v>
      </c>
      <c r="BV34" s="141">
        <v>0</v>
      </c>
      <c r="BW34" s="141">
        <v>0</v>
      </c>
      <c r="BX34" s="141">
        <v>71159</v>
      </c>
      <c r="BY34" s="141">
        <v>0</v>
      </c>
      <c r="BZ34" s="141">
        <f t="shared" si="31"/>
        <v>398</v>
      </c>
      <c r="CA34" s="141">
        <v>0</v>
      </c>
      <c r="CB34" s="141">
        <v>0</v>
      </c>
      <c r="CC34" s="141">
        <v>398</v>
      </c>
      <c r="CD34" s="141">
        <v>0</v>
      </c>
      <c r="CE34" s="141">
        <v>0</v>
      </c>
      <c r="CF34" s="141">
        <v>0</v>
      </c>
      <c r="CG34" s="141">
        <v>0</v>
      </c>
      <c r="CH34" s="141">
        <f t="shared" si="32"/>
        <v>114293</v>
      </c>
      <c r="CI34" s="141">
        <f t="shared" si="33"/>
        <v>0</v>
      </c>
      <c r="CJ34" s="141">
        <f t="shared" si="34"/>
        <v>0</v>
      </c>
      <c r="CK34" s="141">
        <f t="shared" si="35"/>
        <v>0</v>
      </c>
      <c r="CL34" s="141">
        <f t="shared" si="36"/>
        <v>0</v>
      </c>
      <c r="CM34" s="141">
        <f t="shared" si="37"/>
        <v>0</v>
      </c>
      <c r="CN34" s="141">
        <f t="shared" si="38"/>
        <v>0</v>
      </c>
      <c r="CO34" s="141">
        <f t="shared" si="39"/>
        <v>0</v>
      </c>
      <c r="CP34" s="141">
        <f t="shared" si="40"/>
        <v>0</v>
      </c>
      <c r="CQ34" s="141">
        <f t="shared" si="41"/>
        <v>580174</v>
      </c>
      <c r="CR34" s="141">
        <f t="shared" si="42"/>
        <v>159178</v>
      </c>
      <c r="CS34" s="141">
        <f t="shared" si="43"/>
        <v>38713</v>
      </c>
      <c r="CT34" s="141">
        <f t="shared" si="44"/>
        <v>0</v>
      </c>
      <c r="CU34" s="141">
        <f t="shared" si="45"/>
        <v>67938</v>
      </c>
      <c r="CV34" s="141">
        <f t="shared" si="46"/>
        <v>52527</v>
      </c>
      <c r="CW34" s="141">
        <f t="shared" si="47"/>
        <v>328970</v>
      </c>
      <c r="CX34" s="141">
        <f t="shared" si="48"/>
        <v>1834</v>
      </c>
      <c r="CY34" s="141">
        <f t="shared" si="49"/>
        <v>248445</v>
      </c>
      <c r="CZ34" s="141">
        <f t="shared" si="50"/>
        <v>78691</v>
      </c>
      <c r="DA34" s="141">
        <f t="shared" si="51"/>
        <v>4305</v>
      </c>
      <c r="DB34" s="141">
        <f t="shared" si="52"/>
        <v>87721</v>
      </c>
      <c r="DC34" s="141">
        <f t="shared" si="53"/>
        <v>38640</v>
      </c>
      <c r="DD34" s="141">
        <f t="shared" si="54"/>
        <v>47784</v>
      </c>
      <c r="DE34" s="141">
        <f t="shared" si="55"/>
        <v>1297</v>
      </c>
      <c r="DF34" s="141">
        <f t="shared" si="56"/>
        <v>0</v>
      </c>
      <c r="DG34" s="141">
        <f t="shared" si="57"/>
        <v>0</v>
      </c>
      <c r="DH34" s="141">
        <f t="shared" si="58"/>
        <v>0</v>
      </c>
      <c r="DI34" s="141">
        <f t="shared" si="59"/>
        <v>0</v>
      </c>
      <c r="DJ34" s="141">
        <f t="shared" si="60"/>
        <v>580174</v>
      </c>
    </row>
    <row r="35" spans="1:114" ht="12" customHeight="1">
      <c r="A35" s="142" t="s">
        <v>102</v>
      </c>
      <c r="B35" s="140" t="s">
        <v>353</v>
      </c>
      <c r="C35" s="142" t="s">
        <v>382</v>
      </c>
      <c r="D35" s="141">
        <f t="shared" si="6"/>
        <v>140726</v>
      </c>
      <c r="E35" s="141">
        <f t="shared" si="7"/>
        <v>12907</v>
      </c>
      <c r="F35" s="141">
        <v>0</v>
      </c>
      <c r="G35" s="141">
        <v>0</v>
      </c>
      <c r="H35" s="141">
        <v>0</v>
      </c>
      <c r="I35" s="141">
        <v>263</v>
      </c>
      <c r="J35" s="141"/>
      <c r="K35" s="141">
        <v>12644</v>
      </c>
      <c r="L35" s="141">
        <v>127819</v>
      </c>
      <c r="M35" s="141">
        <f t="shared" si="8"/>
        <v>26222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26222</v>
      </c>
      <c r="V35" s="141">
        <f t="shared" si="10"/>
        <v>166948</v>
      </c>
      <c r="W35" s="141">
        <f t="shared" si="11"/>
        <v>12907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263</v>
      </c>
      <c r="AB35" s="141">
        <f t="shared" si="16"/>
        <v>0</v>
      </c>
      <c r="AC35" s="141">
        <f t="shared" si="17"/>
        <v>12644</v>
      </c>
      <c r="AD35" s="141">
        <f t="shared" si="18"/>
        <v>154041</v>
      </c>
      <c r="AE35" s="141">
        <f t="shared" si="19"/>
        <v>0</v>
      </c>
      <c r="AF35" s="141">
        <f t="shared" si="20"/>
        <v>0</v>
      </c>
      <c r="AG35" s="141"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952</v>
      </c>
      <c r="AM35" s="141">
        <f t="shared" si="21"/>
        <v>47084</v>
      </c>
      <c r="AN35" s="141">
        <f t="shared" si="22"/>
        <v>41693</v>
      </c>
      <c r="AO35" s="141">
        <v>27039</v>
      </c>
      <c r="AP35" s="141">
        <v>14654</v>
      </c>
      <c r="AQ35" s="141">
        <v>0</v>
      </c>
      <c r="AR35" s="141">
        <v>0</v>
      </c>
      <c r="AS35" s="141">
        <f t="shared" si="23"/>
        <v>4807</v>
      </c>
      <c r="AT35" s="141">
        <v>4569</v>
      </c>
      <c r="AU35" s="141">
        <v>238</v>
      </c>
      <c r="AV35" s="141">
        <v>0</v>
      </c>
      <c r="AW35" s="141">
        <v>0</v>
      </c>
      <c r="AX35" s="141">
        <f t="shared" si="24"/>
        <v>584</v>
      </c>
      <c r="AY35" s="141">
        <v>0</v>
      </c>
      <c r="AZ35" s="141">
        <v>584</v>
      </c>
      <c r="BA35" s="141">
        <v>0</v>
      </c>
      <c r="BB35" s="141">
        <v>0</v>
      </c>
      <c r="BC35" s="141">
        <v>92690</v>
      </c>
      <c r="BD35" s="141">
        <v>0</v>
      </c>
      <c r="BE35" s="141">
        <v>0</v>
      </c>
      <c r="BF35" s="141">
        <f t="shared" si="25"/>
        <v>47084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26222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0</v>
      </c>
      <c r="CJ35" s="141">
        <f t="shared" si="34"/>
        <v>0</v>
      </c>
      <c r="CK35" s="141">
        <f t="shared" si="35"/>
        <v>0</v>
      </c>
      <c r="CL35" s="141">
        <f t="shared" si="36"/>
        <v>0</v>
      </c>
      <c r="CM35" s="141">
        <f t="shared" si="37"/>
        <v>0</v>
      </c>
      <c r="CN35" s="141">
        <f t="shared" si="38"/>
        <v>0</v>
      </c>
      <c r="CO35" s="141">
        <f t="shared" si="39"/>
        <v>0</v>
      </c>
      <c r="CP35" s="141">
        <f t="shared" si="40"/>
        <v>952</v>
      </c>
      <c r="CQ35" s="141">
        <f t="shared" si="41"/>
        <v>47084</v>
      </c>
      <c r="CR35" s="141">
        <f t="shared" si="42"/>
        <v>41693</v>
      </c>
      <c r="CS35" s="141">
        <f t="shared" si="43"/>
        <v>27039</v>
      </c>
      <c r="CT35" s="141">
        <f t="shared" si="44"/>
        <v>14654</v>
      </c>
      <c r="CU35" s="141">
        <f t="shared" si="45"/>
        <v>0</v>
      </c>
      <c r="CV35" s="141">
        <f t="shared" si="46"/>
        <v>0</v>
      </c>
      <c r="CW35" s="141">
        <f t="shared" si="47"/>
        <v>4807</v>
      </c>
      <c r="CX35" s="141">
        <f t="shared" si="48"/>
        <v>4569</v>
      </c>
      <c r="CY35" s="141">
        <f t="shared" si="49"/>
        <v>238</v>
      </c>
      <c r="CZ35" s="141">
        <f t="shared" si="50"/>
        <v>0</v>
      </c>
      <c r="DA35" s="141">
        <f t="shared" si="51"/>
        <v>0</v>
      </c>
      <c r="DB35" s="141">
        <f t="shared" si="52"/>
        <v>584</v>
      </c>
      <c r="DC35" s="141">
        <f t="shared" si="53"/>
        <v>0</v>
      </c>
      <c r="DD35" s="141">
        <f t="shared" si="54"/>
        <v>584</v>
      </c>
      <c r="DE35" s="141">
        <f t="shared" si="55"/>
        <v>0</v>
      </c>
      <c r="DF35" s="141">
        <f t="shared" si="56"/>
        <v>0</v>
      </c>
      <c r="DG35" s="141">
        <f t="shared" si="57"/>
        <v>118912</v>
      </c>
      <c r="DH35" s="141">
        <f t="shared" si="58"/>
        <v>0</v>
      </c>
      <c r="DI35" s="141">
        <f t="shared" si="59"/>
        <v>0</v>
      </c>
      <c r="DJ35" s="141">
        <f t="shared" si="60"/>
        <v>47084</v>
      </c>
    </row>
    <row r="36" spans="1:114" ht="12" customHeight="1">
      <c r="A36" s="142" t="s">
        <v>102</v>
      </c>
      <c r="B36" s="140" t="s">
        <v>354</v>
      </c>
      <c r="C36" s="142" t="s">
        <v>383</v>
      </c>
      <c r="D36" s="141">
        <f t="shared" si="6"/>
        <v>203806</v>
      </c>
      <c r="E36" s="141">
        <f t="shared" si="7"/>
        <v>16566</v>
      </c>
      <c r="F36" s="141">
        <v>0</v>
      </c>
      <c r="G36" s="141">
        <v>0</v>
      </c>
      <c r="H36" s="141">
        <v>0</v>
      </c>
      <c r="I36" s="141">
        <v>100</v>
      </c>
      <c r="J36" s="141"/>
      <c r="K36" s="141">
        <v>16466</v>
      </c>
      <c r="L36" s="141">
        <v>187240</v>
      </c>
      <c r="M36" s="141">
        <f t="shared" si="8"/>
        <v>127756</v>
      </c>
      <c r="N36" s="141">
        <f t="shared" si="9"/>
        <v>76525</v>
      </c>
      <c r="O36" s="141">
        <v>26146</v>
      </c>
      <c r="P36" s="141">
        <v>0</v>
      </c>
      <c r="Q36" s="141">
        <v>34500</v>
      </c>
      <c r="R36" s="141">
        <v>0</v>
      </c>
      <c r="S36" s="141"/>
      <c r="T36" s="141">
        <v>15879</v>
      </c>
      <c r="U36" s="141">
        <v>51231</v>
      </c>
      <c r="V36" s="141">
        <f t="shared" si="10"/>
        <v>331562</v>
      </c>
      <c r="W36" s="141">
        <f t="shared" si="11"/>
        <v>93091</v>
      </c>
      <c r="X36" s="141">
        <f t="shared" si="12"/>
        <v>26146</v>
      </c>
      <c r="Y36" s="141">
        <f t="shared" si="13"/>
        <v>0</v>
      </c>
      <c r="Z36" s="141">
        <f t="shared" si="14"/>
        <v>34500</v>
      </c>
      <c r="AA36" s="141">
        <f t="shared" si="15"/>
        <v>100</v>
      </c>
      <c r="AB36" s="141">
        <f t="shared" si="16"/>
        <v>0</v>
      </c>
      <c r="AC36" s="141">
        <f t="shared" si="17"/>
        <v>32345</v>
      </c>
      <c r="AD36" s="141">
        <f t="shared" si="18"/>
        <v>238471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1296</v>
      </c>
      <c r="AM36" s="141">
        <f t="shared" si="21"/>
        <v>74146</v>
      </c>
      <c r="AN36" s="141">
        <f t="shared" si="22"/>
        <v>55257</v>
      </c>
      <c r="AO36" s="141">
        <v>6117</v>
      </c>
      <c r="AP36" s="141">
        <v>49140</v>
      </c>
      <c r="AQ36" s="141">
        <v>0</v>
      </c>
      <c r="AR36" s="141">
        <v>0</v>
      </c>
      <c r="AS36" s="141">
        <f t="shared" si="23"/>
        <v>12247</v>
      </c>
      <c r="AT36" s="141">
        <v>8237</v>
      </c>
      <c r="AU36" s="141">
        <v>4010</v>
      </c>
      <c r="AV36" s="141">
        <v>0</v>
      </c>
      <c r="AW36" s="141">
        <v>0</v>
      </c>
      <c r="AX36" s="141">
        <f t="shared" si="24"/>
        <v>6642</v>
      </c>
      <c r="AY36" s="141">
        <v>0</v>
      </c>
      <c r="AZ36" s="141">
        <v>6642</v>
      </c>
      <c r="BA36" s="141">
        <v>0</v>
      </c>
      <c r="BB36" s="141">
        <v>0</v>
      </c>
      <c r="BC36" s="141">
        <v>126180</v>
      </c>
      <c r="BD36" s="141">
        <v>0</v>
      </c>
      <c r="BE36" s="141">
        <v>2184</v>
      </c>
      <c r="BF36" s="141">
        <f t="shared" si="25"/>
        <v>76330</v>
      </c>
      <c r="BG36" s="141">
        <f t="shared" si="26"/>
        <v>75834</v>
      </c>
      <c r="BH36" s="141">
        <f t="shared" si="27"/>
        <v>75834</v>
      </c>
      <c r="BI36" s="141">
        <v>0</v>
      </c>
      <c r="BJ36" s="141">
        <v>0</v>
      </c>
      <c r="BK36" s="141">
        <v>0</v>
      </c>
      <c r="BL36" s="141">
        <v>75834</v>
      </c>
      <c r="BM36" s="141">
        <v>0</v>
      </c>
      <c r="BN36" s="141">
        <v>0</v>
      </c>
      <c r="BO36" s="141">
        <f t="shared" si="28"/>
        <v>7596</v>
      </c>
      <c r="BP36" s="141">
        <f t="shared" si="29"/>
        <v>7596</v>
      </c>
      <c r="BQ36" s="141">
        <v>7596</v>
      </c>
      <c r="BR36" s="141">
        <v>0</v>
      </c>
      <c r="BS36" s="141">
        <v>0</v>
      </c>
      <c r="BT36" s="141">
        <v>0</v>
      </c>
      <c r="BU36" s="141">
        <f t="shared" si="30"/>
        <v>0</v>
      </c>
      <c r="BV36" s="141">
        <v>0</v>
      </c>
      <c r="BW36" s="141">
        <v>0</v>
      </c>
      <c r="BX36" s="141">
        <v>0</v>
      </c>
      <c r="BY36" s="141">
        <v>0</v>
      </c>
      <c r="BZ36" s="141">
        <f t="shared" si="31"/>
        <v>0</v>
      </c>
      <c r="CA36" s="141">
        <v>0</v>
      </c>
      <c r="CB36" s="141">
        <v>0</v>
      </c>
      <c r="CC36" s="141">
        <v>0</v>
      </c>
      <c r="CD36" s="141">
        <v>0</v>
      </c>
      <c r="CE36" s="141">
        <v>43635</v>
      </c>
      <c r="CF36" s="141">
        <v>0</v>
      </c>
      <c r="CG36" s="141">
        <v>691</v>
      </c>
      <c r="CH36" s="141">
        <f t="shared" si="32"/>
        <v>84121</v>
      </c>
      <c r="CI36" s="141">
        <f t="shared" si="33"/>
        <v>75834</v>
      </c>
      <c r="CJ36" s="141">
        <f t="shared" si="34"/>
        <v>75834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75834</v>
      </c>
      <c r="CO36" s="141">
        <f t="shared" si="39"/>
        <v>0</v>
      </c>
      <c r="CP36" s="141">
        <f t="shared" si="40"/>
        <v>1296</v>
      </c>
      <c r="CQ36" s="141">
        <f t="shared" si="41"/>
        <v>81742</v>
      </c>
      <c r="CR36" s="141">
        <f t="shared" si="42"/>
        <v>62853</v>
      </c>
      <c r="CS36" s="141">
        <f t="shared" si="43"/>
        <v>13713</v>
      </c>
      <c r="CT36" s="141">
        <f t="shared" si="44"/>
        <v>49140</v>
      </c>
      <c r="CU36" s="141">
        <f t="shared" si="45"/>
        <v>0</v>
      </c>
      <c r="CV36" s="141">
        <f t="shared" si="46"/>
        <v>0</v>
      </c>
      <c r="CW36" s="141">
        <f t="shared" si="47"/>
        <v>12247</v>
      </c>
      <c r="CX36" s="141">
        <f t="shared" si="48"/>
        <v>8237</v>
      </c>
      <c r="CY36" s="141">
        <f t="shared" si="49"/>
        <v>4010</v>
      </c>
      <c r="CZ36" s="141">
        <f t="shared" si="50"/>
        <v>0</v>
      </c>
      <c r="DA36" s="141">
        <f t="shared" si="51"/>
        <v>0</v>
      </c>
      <c r="DB36" s="141">
        <f t="shared" si="52"/>
        <v>6642</v>
      </c>
      <c r="DC36" s="141">
        <f t="shared" si="53"/>
        <v>0</v>
      </c>
      <c r="DD36" s="141">
        <f t="shared" si="54"/>
        <v>6642</v>
      </c>
      <c r="DE36" s="141">
        <f t="shared" si="55"/>
        <v>0</v>
      </c>
      <c r="DF36" s="141">
        <f t="shared" si="56"/>
        <v>0</v>
      </c>
      <c r="DG36" s="141">
        <f t="shared" si="57"/>
        <v>169815</v>
      </c>
      <c r="DH36" s="141">
        <f t="shared" si="58"/>
        <v>0</v>
      </c>
      <c r="DI36" s="141">
        <f t="shared" si="59"/>
        <v>2875</v>
      </c>
      <c r="DJ36" s="141">
        <f t="shared" si="60"/>
        <v>160451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424</v>
      </c>
      <c r="B7" s="140" t="s">
        <v>422</v>
      </c>
      <c r="C7" s="139" t="s">
        <v>423</v>
      </c>
      <c r="D7" s="141">
        <f aca="true" t="shared" si="0" ref="D7:AI7">SUM(D8:D19)</f>
        <v>4792107</v>
      </c>
      <c r="E7" s="141">
        <f t="shared" si="0"/>
        <v>4581709</v>
      </c>
      <c r="F7" s="141">
        <f t="shared" si="0"/>
        <v>994719</v>
      </c>
      <c r="G7" s="141">
        <f t="shared" si="0"/>
        <v>168244</v>
      </c>
      <c r="H7" s="141">
        <f t="shared" si="0"/>
        <v>2396500</v>
      </c>
      <c r="I7" s="141">
        <f t="shared" si="0"/>
        <v>790849</v>
      </c>
      <c r="J7" s="141">
        <f t="shared" si="0"/>
        <v>4408010</v>
      </c>
      <c r="K7" s="141">
        <f t="shared" si="0"/>
        <v>231397</v>
      </c>
      <c r="L7" s="141">
        <f t="shared" si="0"/>
        <v>210398</v>
      </c>
      <c r="M7" s="141">
        <f t="shared" si="0"/>
        <v>45663</v>
      </c>
      <c r="N7" s="141">
        <f t="shared" si="0"/>
        <v>24647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20353</v>
      </c>
      <c r="S7" s="141">
        <f t="shared" si="0"/>
        <v>2058398</v>
      </c>
      <c r="T7" s="141">
        <f t="shared" si="0"/>
        <v>4294</v>
      </c>
      <c r="U7" s="141">
        <f t="shared" si="0"/>
        <v>21016</v>
      </c>
      <c r="V7" s="141">
        <f t="shared" si="0"/>
        <v>4837770</v>
      </c>
      <c r="W7" s="141">
        <f t="shared" si="0"/>
        <v>4606356</v>
      </c>
      <c r="X7" s="141">
        <f t="shared" si="0"/>
        <v>994719</v>
      </c>
      <c r="Y7" s="141">
        <f t="shared" si="0"/>
        <v>168244</v>
      </c>
      <c r="Z7" s="141">
        <f t="shared" si="0"/>
        <v>2396500</v>
      </c>
      <c r="AA7" s="141">
        <f t="shared" si="0"/>
        <v>811202</v>
      </c>
      <c r="AB7" s="141">
        <f t="shared" si="0"/>
        <v>6466408</v>
      </c>
      <c r="AC7" s="141">
        <f t="shared" si="0"/>
        <v>235691</v>
      </c>
      <c r="AD7" s="141">
        <f t="shared" si="0"/>
        <v>231414</v>
      </c>
      <c r="AE7" s="141">
        <f t="shared" si="0"/>
        <v>4073537</v>
      </c>
      <c r="AF7" s="141">
        <f t="shared" si="0"/>
        <v>4068167</v>
      </c>
      <c r="AG7" s="141">
        <f t="shared" si="0"/>
        <v>695488</v>
      </c>
      <c r="AH7" s="141">
        <f t="shared" si="0"/>
        <v>3372679</v>
      </c>
      <c r="AI7" s="141">
        <f t="shared" si="0"/>
        <v>0</v>
      </c>
      <c r="AJ7" s="141">
        <f aca="true" t="shared" si="1" ref="AJ7:BO7">SUM(AJ8:AJ19)</f>
        <v>0</v>
      </c>
      <c r="AK7" s="141">
        <f t="shared" si="1"/>
        <v>5370</v>
      </c>
      <c r="AL7" s="141">
        <f t="shared" si="1"/>
        <v>0</v>
      </c>
      <c r="AM7" s="141">
        <f t="shared" si="1"/>
        <v>4852107</v>
      </c>
      <c r="AN7" s="141">
        <f t="shared" si="1"/>
        <v>1387931</v>
      </c>
      <c r="AO7" s="141">
        <f t="shared" si="1"/>
        <v>536006</v>
      </c>
      <c r="AP7" s="141">
        <f t="shared" si="1"/>
        <v>427946</v>
      </c>
      <c r="AQ7" s="141">
        <f t="shared" si="1"/>
        <v>383231</v>
      </c>
      <c r="AR7" s="141">
        <f t="shared" si="1"/>
        <v>40748</v>
      </c>
      <c r="AS7" s="141">
        <f t="shared" si="1"/>
        <v>2171532</v>
      </c>
      <c r="AT7" s="141">
        <f t="shared" si="1"/>
        <v>103545</v>
      </c>
      <c r="AU7" s="141">
        <f t="shared" si="1"/>
        <v>1970106</v>
      </c>
      <c r="AV7" s="141">
        <f t="shared" si="1"/>
        <v>97881</v>
      </c>
      <c r="AW7" s="141">
        <f t="shared" si="1"/>
        <v>2830</v>
      </c>
      <c r="AX7" s="141">
        <f t="shared" si="1"/>
        <v>1289318</v>
      </c>
      <c r="AY7" s="141">
        <f t="shared" si="1"/>
        <v>258014</v>
      </c>
      <c r="AZ7" s="141">
        <f t="shared" si="1"/>
        <v>992944</v>
      </c>
      <c r="BA7" s="141">
        <f t="shared" si="1"/>
        <v>27327</v>
      </c>
      <c r="BB7" s="141">
        <f t="shared" si="1"/>
        <v>11033</v>
      </c>
      <c r="BC7" s="141">
        <f t="shared" si="1"/>
        <v>0</v>
      </c>
      <c r="BD7" s="141">
        <f t="shared" si="1"/>
        <v>496</v>
      </c>
      <c r="BE7" s="141">
        <f t="shared" si="1"/>
        <v>274473</v>
      </c>
      <c r="BF7" s="141">
        <f t="shared" si="1"/>
        <v>9200117</v>
      </c>
      <c r="BG7" s="141">
        <f t="shared" si="1"/>
        <v>6729</v>
      </c>
      <c r="BH7" s="141">
        <f t="shared" si="1"/>
        <v>6729</v>
      </c>
      <c r="BI7" s="141">
        <f t="shared" si="1"/>
        <v>0</v>
      </c>
      <c r="BJ7" s="141">
        <f t="shared" si="1"/>
        <v>5250</v>
      </c>
      <c r="BK7" s="141">
        <f t="shared" si="1"/>
        <v>1479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2041175</v>
      </c>
      <c r="BP7" s="141">
        <f aca="true" t="shared" si="2" ref="BP7:CU7">SUM(BP8:BP19)</f>
        <v>268663</v>
      </c>
      <c r="BQ7" s="141">
        <f t="shared" si="2"/>
        <v>241099</v>
      </c>
      <c r="BR7" s="141">
        <f t="shared" si="2"/>
        <v>27564</v>
      </c>
      <c r="BS7" s="141">
        <f t="shared" si="2"/>
        <v>0</v>
      </c>
      <c r="BT7" s="141">
        <f t="shared" si="2"/>
        <v>0</v>
      </c>
      <c r="BU7" s="141">
        <f t="shared" si="2"/>
        <v>1243662</v>
      </c>
      <c r="BV7" s="141">
        <f t="shared" si="2"/>
        <v>9712</v>
      </c>
      <c r="BW7" s="141">
        <f t="shared" si="2"/>
        <v>961057</v>
      </c>
      <c r="BX7" s="141">
        <f t="shared" si="2"/>
        <v>272893</v>
      </c>
      <c r="BY7" s="141">
        <f t="shared" si="2"/>
        <v>0</v>
      </c>
      <c r="BZ7" s="141">
        <f t="shared" si="2"/>
        <v>524651</v>
      </c>
      <c r="CA7" s="141">
        <f t="shared" si="2"/>
        <v>0</v>
      </c>
      <c r="CB7" s="141">
        <f t="shared" si="2"/>
        <v>296878</v>
      </c>
      <c r="CC7" s="141">
        <f t="shared" si="2"/>
        <v>225660</v>
      </c>
      <c r="CD7" s="141">
        <f t="shared" si="2"/>
        <v>2113</v>
      </c>
      <c r="CE7" s="141">
        <f t="shared" si="2"/>
        <v>0</v>
      </c>
      <c r="CF7" s="141">
        <f t="shared" si="2"/>
        <v>4199</v>
      </c>
      <c r="CG7" s="141">
        <f t="shared" si="2"/>
        <v>56157</v>
      </c>
      <c r="CH7" s="141">
        <f t="shared" si="2"/>
        <v>2104061</v>
      </c>
      <c r="CI7" s="141">
        <f t="shared" si="2"/>
        <v>4080266</v>
      </c>
      <c r="CJ7" s="141">
        <f t="shared" si="2"/>
        <v>4074896</v>
      </c>
      <c r="CK7" s="141">
        <f t="shared" si="2"/>
        <v>695488</v>
      </c>
      <c r="CL7" s="141">
        <f t="shared" si="2"/>
        <v>3377929</v>
      </c>
      <c r="CM7" s="141">
        <f t="shared" si="2"/>
        <v>1479</v>
      </c>
      <c r="CN7" s="141">
        <f t="shared" si="2"/>
        <v>0</v>
      </c>
      <c r="CO7" s="141">
        <f t="shared" si="2"/>
        <v>5370</v>
      </c>
      <c r="CP7" s="141">
        <f t="shared" si="2"/>
        <v>0</v>
      </c>
      <c r="CQ7" s="141">
        <f t="shared" si="2"/>
        <v>6893282</v>
      </c>
      <c r="CR7" s="141">
        <f t="shared" si="2"/>
        <v>1656594</v>
      </c>
      <c r="CS7" s="141">
        <f t="shared" si="2"/>
        <v>777105</v>
      </c>
      <c r="CT7" s="141">
        <f t="shared" si="2"/>
        <v>455510</v>
      </c>
      <c r="CU7" s="141">
        <f t="shared" si="2"/>
        <v>383231</v>
      </c>
      <c r="CV7" s="141">
        <f aca="true" t="shared" si="3" ref="CV7:DJ7">SUM(CV8:CV19)</f>
        <v>40748</v>
      </c>
      <c r="CW7" s="141">
        <f t="shared" si="3"/>
        <v>3415194</v>
      </c>
      <c r="CX7" s="141">
        <f t="shared" si="3"/>
        <v>113257</v>
      </c>
      <c r="CY7" s="141">
        <f t="shared" si="3"/>
        <v>2931163</v>
      </c>
      <c r="CZ7" s="141">
        <f t="shared" si="3"/>
        <v>370774</v>
      </c>
      <c r="DA7" s="141">
        <f t="shared" si="3"/>
        <v>2830</v>
      </c>
      <c r="DB7" s="141">
        <f t="shared" si="3"/>
        <v>1813969</v>
      </c>
      <c r="DC7" s="141">
        <f t="shared" si="3"/>
        <v>258014</v>
      </c>
      <c r="DD7" s="141">
        <f t="shared" si="3"/>
        <v>1289822</v>
      </c>
      <c r="DE7" s="141">
        <f t="shared" si="3"/>
        <v>252987</v>
      </c>
      <c r="DF7" s="141">
        <f t="shared" si="3"/>
        <v>13146</v>
      </c>
      <c r="DG7" s="141">
        <f t="shared" si="3"/>
        <v>0</v>
      </c>
      <c r="DH7" s="141">
        <f t="shared" si="3"/>
        <v>4695</v>
      </c>
      <c r="DI7" s="141">
        <f t="shared" si="3"/>
        <v>330630</v>
      </c>
      <c r="DJ7" s="141">
        <f t="shared" si="3"/>
        <v>11304178</v>
      </c>
    </row>
    <row r="8" spans="1:114" ht="12" customHeight="1">
      <c r="A8" s="142" t="s">
        <v>102</v>
      </c>
      <c r="B8" s="140" t="s">
        <v>387</v>
      </c>
      <c r="C8" s="142" t="s">
        <v>399</v>
      </c>
      <c r="D8" s="141">
        <f>SUM(E8,+L8)</f>
        <v>43674</v>
      </c>
      <c r="E8" s="141">
        <f>SUM(F8:I8)+K8</f>
        <v>29339</v>
      </c>
      <c r="F8" s="141">
        <v>0</v>
      </c>
      <c r="G8" s="141">
        <v>0</v>
      </c>
      <c r="H8" s="141">
        <v>0</v>
      </c>
      <c r="I8" s="141">
        <v>7921</v>
      </c>
      <c r="J8" s="141">
        <v>218000</v>
      </c>
      <c r="K8" s="141">
        <v>21418</v>
      </c>
      <c r="L8" s="141">
        <v>14335</v>
      </c>
      <c r="M8" s="141">
        <f>SUM(N8,+U8)</f>
        <v>0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0</v>
      </c>
      <c r="T8" s="141">
        <v>0</v>
      </c>
      <c r="U8" s="141">
        <v>0</v>
      </c>
      <c r="V8" s="141">
        <f aca="true" t="shared" si="4" ref="V8:AD8">+SUM(D8,M8)</f>
        <v>43674</v>
      </c>
      <c r="W8" s="141">
        <f t="shared" si="4"/>
        <v>29339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7921</v>
      </c>
      <c r="AB8" s="141">
        <f t="shared" si="4"/>
        <v>218000</v>
      </c>
      <c r="AC8" s="141">
        <f t="shared" si="4"/>
        <v>21418</v>
      </c>
      <c r="AD8" s="141">
        <f t="shared" si="4"/>
        <v>14335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219914</v>
      </c>
      <c r="AN8" s="141">
        <f>SUM(AO8:AR8)</f>
        <v>62247</v>
      </c>
      <c r="AO8" s="141">
        <v>9911</v>
      </c>
      <c r="AP8" s="141">
        <v>52336</v>
      </c>
      <c r="AQ8" s="141">
        <v>0</v>
      </c>
      <c r="AR8" s="141">
        <v>0</v>
      </c>
      <c r="AS8" s="141">
        <f>SUM(AT8:AV8)</f>
        <v>5677</v>
      </c>
      <c r="AT8" s="141">
        <v>5677</v>
      </c>
      <c r="AU8" s="141">
        <v>0</v>
      </c>
      <c r="AV8" s="141">
        <v>0</v>
      </c>
      <c r="AW8" s="141">
        <v>0</v>
      </c>
      <c r="AX8" s="141">
        <f>SUM(AY8:BB8)</f>
        <v>151494</v>
      </c>
      <c r="AY8" s="141">
        <v>0</v>
      </c>
      <c r="AZ8" s="141">
        <v>126943</v>
      </c>
      <c r="BA8" s="141">
        <v>23518</v>
      </c>
      <c r="BB8" s="141">
        <v>1033</v>
      </c>
      <c r="BC8" s="141"/>
      <c r="BD8" s="141">
        <v>496</v>
      </c>
      <c r="BE8" s="141">
        <v>41760</v>
      </c>
      <c r="BF8" s="141">
        <f>SUM(AE8,+AM8,+BE8)</f>
        <v>261674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0</v>
      </c>
      <c r="BP8" s="141">
        <f>SUM(BQ8:BT8)</f>
        <v>0</v>
      </c>
      <c r="BQ8" s="141">
        <v>0</v>
      </c>
      <c r="BR8" s="141">
        <v>0</v>
      </c>
      <c r="BS8" s="141">
        <v>0</v>
      </c>
      <c r="BT8" s="141">
        <v>0</v>
      </c>
      <c r="BU8" s="141">
        <f>SUM(BV8:BX8)</f>
        <v>0</v>
      </c>
      <c r="BV8" s="141">
        <v>0</v>
      </c>
      <c r="BW8" s="141">
        <v>0</v>
      </c>
      <c r="BX8" s="141">
        <v>0</v>
      </c>
      <c r="BY8" s="141">
        <v>0</v>
      </c>
      <c r="BZ8" s="141">
        <f>SUM(CA8:CD8)</f>
        <v>0</v>
      </c>
      <c r="CA8" s="141">
        <v>0</v>
      </c>
      <c r="CB8" s="141">
        <v>0</v>
      </c>
      <c r="CC8" s="141">
        <v>0</v>
      </c>
      <c r="CD8" s="141">
        <v>0</v>
      </c>
      <c r="CE8" s="141"/>
      <c r="CF8" s="141">
        <v>0</v>
      </c>
      <c r="CG8" s="141">
        <v>0</v>
      </c>
      <c r="CH8" s="141">
        <f>SUM(BG8,+BO8,+CG8)</f>
        <v>0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219914</v>
      </c>
      <c r="CR8" s="141">
        <f t="shared" si="5"/>
        <v>62247</v>
      </c>
      <c r="CS8" s="141">
        <f t="shared" si="5"/>
        <v>9911</v>
      </c>
      <c r="CT8" s="141">
        <f t="shared" si="5"/>
        <v>52336</v>
      </c>
      <c r="CU8" s="141">
        <f t="shared" si="5"/>
        <v>0</v>
      </c>
      <c r="CV8" s="141">
        <f t="shared" si="5"/>
        <v>0</v>
      </c>
      <c r="CW8" s="141">
        <f t="shared" si="5"/>
        <v>5677</v>
      </c>
      <c r="CX8" s="141">
        <f t="shared" si="5"/>
        <v>5677</v>
      </c>
      <c r="CY8" s="141">
        <f t="shared" si="5"/>
        <v>0</v>
      </c>
      <c r="CZ8" s="141">
        <f t="shared" si="5"/>
        <v>0</v>
      </c>
      <c r="DA8" s="141">
        <f t="shared" si="5"/>
        <v>0</v>
      </c>
      <c r="DB8" s="141">
        <f t="shared" si="5"/>
        <v>151494</v>
      </c>
      <c r="DC8" s="141">
        <f t="shared" si="5"/>
        <v>0</v>
      </c>
      <c r="DD8" s="141">
        <f t="shared" si="5"/>
        <v>126943</v>
      </c>
      <c r="DE8" s="141">
        <f t="shared" si="5"/>
        <v>23518</v>
      </c>
      <c r="DF8" s="141">
        <f t="shared" si="5"/>
        <v>1033</v>
      </c>
      <c r="DG8" s="141">
        <f t="shared" si="5"/>
        <v>0</v>
      </c>
      <c r="DH8" s="141">
        <f t="shared" si="5"/>
        <v>496</v>
      </c>
      <c r="DI8" s="141">
        <f t="shared" si="5"/>
        <v>41760</v>
      </c>
      <c r="DJ8" s="141">
        <f t="shared" si="5"/>
        <v>261674</v>
      </c>
    </row>
    <row r="9" spans="1:114" ht="12" customHeight="1">
      <c r="A9" s="142" t="s">
        <v>102</v>
      </c>
      <c r="B9" s="140" t="s">
        <v>388</v>
      </c>
      <c r="C9" s="142" t="s">
        <v>400</v>
      </c>
      <c r="D9" s="141">
        <f aca="true" t="shared" si="6" ref="D9:D19">SUM(E9,+L9)</f>
        <v>0</v>
      </c>
      <c r="E9" s="141">
        <f aca="true" t="shared" si="7" ref="E9:E19">SUM(F9:I9)+K9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0</v>
      </c>
      <c r="M9" s="141">
        <f aca="true" t="shared" si="8" ref="M9:M19">SUM(N9,+U9)</f>
        <v>0</v>
      </c>
      <c r="N9" s="141">
        <f aca="true" t="shared" si="9" ref="N9:N19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175349</v>
      </c>
      <c r="T9" s="141">
        <v>0</v>
      </c>
      <c r="U9" s="141">
        <v>0</v>
      </c>
      <c r="V9" s="141">
        <f aca="true" t="shared" si="10" ref="V9:V19">+SUM(D9,M9)</f>
        <v>0</v>
      </c>
      <c r="W9" s="141">
        <f aca="true" t="shared" si="11" ref="W9:W19">+SUM(E9,N9)</f>
        <v>0</v>
      </c>
      <c r="X9" s="141">
        <f aca="true" t="shared" si="12" ref="X9:X19">+SUM(F9,O9)</f>
        <v>0</v>
      </c>
      <c r="Y9" s="141">
        <f aca="true" t="shared" si="13" ref="Y9:Y19">+SUM(G9,P9)</f>
        <v>0</v>
      </c>
      <c r="Z9" s="141">
        <f aca="true" t="shared" si="14" ref="Z9:Z19">+SUM(H9,Q9)</f>
        <v>0</v>
      </c>
      <c r="AA9" s="141">
        <f aca="true" t="shared" si="15" ref="AA9:AA19">+SUM(I9,R9)</f>
        <v>0</v>
      </c>
      <c r="AB9" s="141">
        <f aca="true" t="shared" si="16" ref="AB9:AB19">+SUM(J9,S9)</f>
        <v>175349</v>
      </c>
      <c r="AC9" s="141">
        <f aca="true" t="shared" si="17" ref="AC9:AC19">+SUM(K9,T9)</f>
        <v>0</v>
      </c>
      <c r="AD9" s="141">
        <f aca="true" t="shared" si="18" ref="AD9:AD19">+SUM(L9,U9)</f>
        <v>0</v>
      </c>
      <c r="AE9" s="141">
        <f aca="true" t="shared" si="19" ref="AE9:AE19">SUM(AF9,+AK9)</f>
        <v>0</v>
      </c>
      <c r="AF9" s="141">
        <f aca="true" t="shared" si="20" ref="AF9:AF19">SUM(AG9:AJ9)</f>
        <v>0</v>
      </c>
      <c r="AG9" s="141">
        <v>0</v>
      </c>
      <c r="AH9" s="141">
        <v>0</v>
      </c>
      <c r="AI9" s="141">
        <v>0</v>
      </c>
      <c r="AJ9" s="141">
        <v>0</v>
      </c>
      <c r="AK9" s="141">
        <v>0</v>
      </c>
      <c r="AL9" s="141"/>
      <c r="AM9" s="141">
        <f aca="true" t="shared" si="21" ref="AM9:AM19">SUM(AN9,AS9,AW9,AX9,BD9)</f>
        <v>0</v>
      </c>
      <c r="AN9" s="141">
        <f aca="true" t="shared" si="22" ref="AN9:AN19">SUM(AO9:AR9)</f>
        <v>0</v>
      </c>
      <c r="AO9" s="141">
        <v>0</v>
      </c>
      <c r="AP9" s="141">
        <v>0</v>
      </c>
      <c r="AQ9" s="141">
        <v>0</v>
      </c>
      <c r="AR9" s="141">
        <v>0</v>
      </c>
      <c r="AS9" s="141">
        <f aca="true" t="shared" si="23" ref="AS9:AS19">SUM(AT9:AV9)</f>
        <v>0</v>
      </c>
      <c r="AT9" s="141">
        <v>0</v>
      </c>
      <c r="AU9" s="141">
        <v>0</v>
      </c>
      <c r="AV9" s="141">
        <v>0</v>
      </c>
      <c r="AW9" s="141">
        <v>0</v>
      </c>
      <c r="AX9" s="141">
        <f aca="true" t="shared" si="24" ref="AX9:AX19">SUM(AY9:BB9)</f>
        <v>0</v>
      </c>
      <c r="AY9" s="141">
        <v>0</v>
      </c>
      <c r="AZ9" s="141">
        <v>0</v>
      </c>
      <c r="BA9" s="141">
        <v>0</v>
      </c>
      <c r="BB9" s="141">
        <v>0</v>
      </c>
      <c r="BC9" s="141"/>
      <c r="BD9" s="141">
        <v>0</v>
      </c>
      <c r="BE9" s="141">
        <v>0</v>
      </c>
      <c r="BF9" s="141">
        <f aca="true" t="shared" si="25" ref="BF9:BF19">SUM(AE9,+AM9,+BE9)</f>
        <v>0</v>
      </c>
      <c r="BG9" s="141">
        <f aca="true" t="shared" si="26" ref="BG9:BG19">SUM(BH9,+BM9)</f>
        <v>0</v>
      </c>
      <c r="BH9" s="141">
        <f aca="true" t="shared" si="27" ref="BH9:BH19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19">SUM(BP9,BU9,BY9,BZ9,CF9)</f>
        <v>175349</v>
      </c>
      <c r="BP9" s="141">
        <f aca="true" t="shared" si="29" ref="BP9:BP19">SUM(BQ9:BT9)</f>
        <v>12002</v>
      </c>
      <c r="BQ9" s="141">
        <v>12002</v>
      </c>
      <c r="BR9" s="141">
        <v>0</v>
      </c>
      <c r="BS9" s="141">
        <v>0</v>
      </c>
      <c r="BT9" s="141">
        <v>0</v>
      </c>
      <c r="BU9" s="141">
        <f aca="true" t="shared" si="30" ref="BU9:BU19">SUM(BV9:BX9)</f>
        <v>114888</v>
      </c>
      <c r="BV9" s="141">
        <v>0</v>
      </c>
      <c r="BW9" s="141">
        <v>114888</v>
      </c>
      <c r="BX9" s="141">
        <v>0</v>
      </c>
      <c r="BY9" s="141">
        <v>0</v>
      </c>
      <c r="BZ9" s="141">
        <f aca="true" t="shared" si="31" ref="BZ9:BZ19">SUM(CA9:CD9)</f>
        <v>48459</v>
      </c>
      <c r="CA9" s="141">
        <v>0</v>
      </c>
      <c r="CB9" s="141">
        <v>45159</v>
      </c>
      <c r="CC9" s="141">
        <v>3300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19">SUM(BG9,+BO9,+CG9)</f>
        <v>175349</v>
      </c>
      <c r="CI9" s="141">
        <f aca="true" t="shared" si="33" ref="CI9:CI19">SUM(AE9,+BG9)</f>
        <v>0</v>
      </c>
      <c r="CJ9" s="141">
        <f aca="true" t="shared" si="34" ref="CJ9:CJ19">SUM(AF9,+BH9)</f>
        <v>0</v>
      </c>
      <c r="CK9" s="141">
        <f aca="true" t="shared" si="35" ref="CK9:CK19">SUM(AG9,+BI9)</f>
        <v>0</v>
      </c>
      <c r="CL9" s="141">
        <f aca="true" t="shared" si="36" ref="CL9:CL19">SUM(AH9,+BJ9)</f>
        <v>0</v>
      </c>
      <c r="CM9" s="141">
        <f aca="true" t="shared" si="37" ref="CM9:CM19">SUM(AI9,+BK9)</f>
        <v>0</v>
      </c>
      <c r="CN9" s="141">
        <f aca="true" t="shared" si="38" ref="CN9:CN19">SUM(AJ9,+BL9)</f>
        <v>0</v>
      </c>
      <c r="CO9" s="141">
        <f aca="true" t="shared" si="39" ref="CO9:CO19">SUM(AK9,+BM9)</f>
        <v>0</v>
      </c>
      <c r="CP9" s="141">
        <f aca="true" t="shared" si="40" ref="CP9:CP19">SUM(AL9,+BN9)</f>
        <v>0</v>
      </c>
      <c r="CQ9" s="141">
        <f aca="true" t="shared" si="41" ref="CQ9:CQ19">SUM(AM9,+BO9)</f>
        <v>175349</v>
      </c>
      <c r="CR9" s="141">
        <f aca="true" t="shared" si="42" ref="CR9:CR19">SUM(AN9,+BP9)</f>
        <v>12002</v>
      </c>
      <c r="CS9" s="141">
        <f aca="true" t="shared" si="43" ref="CS9:CS19">SUM(AO9,+BQ9)</f>
        <v>12002</v>
      </c>
      <c r="CT9" s="141">
        <f aca="true" t="shared" si="44" ref="CT9:CT19">SUM(AP9,+BR9)</f>
        <v>0</v>
      </c>
      <c r="CU9" s="141">
        <f aca="true" t="shared" si="45" ref="CU9:CU19">SUM(AQ9,+BS9)</f>
        <v>0</v>
      </c>
      <c r="CV9" s="141">
        <f aca="true" t="shared" si="46" ref="CV9:CV19">SUM(AR9,+BT9)</f>
        <v>0</v>
      </c>
      <c r="CW9" s="141">
        <f aca="true" t="shared" si="47" ref="CW9:CW19">SUM(AS9,+BU9)</f>
        <v>114888</v>
      </c>
      <c r="CX9" s="141">
        <f aca="true" t="shared" si="48" ref="CX9:CX19">SUM(AT9,+BV9)</f>
        <v>0</v>
      </c>
      <c r="CY9" s="141">
        <f aca="true" t="shared" si="49" ref="CY9:CY19">SUM(AU9,+BW9)</f>
        <v>114888</v>
      </c>
      <c r="CZ9" s="141">
        <f aca="true" t="shared" si="50" ref="CZ9:CZ19">SUM(AV9,+BX9)</f>
        <v>0</v>
      </c>
      <c r="DA9" s="141">
        <f aca="true" t="shared" si="51" ref="DA9:DA19">SUM(AW9,+BY9)</f>
        <v>0</v>
      </c>
      <c r="DB9" s="141">
        <f aca="true" t="shared" si="52" ref="DB9:DB19">SUM(AX9,+BZ9)</f>
        <v>48459</v>
      </c>
      <c r="DC9" s="141">
        <f aca="true" t="shared" si="53" ref="DC9:DC19">SUM(AY9,+CA9)</f>
        <v>0</v>
      </c>
      <c r="DD9" s="141">
        <f aca="true" t="shared" si="54" ref="DD9:DD19">SUM(AZ9,+CB9)</f>
        <v>45159</v>
      </c>
      <c r="DE9" s="141">
        <f aca="true" t="shared" si="55" ref="DE9:DE19">SUM(BA9,+CC9)</f>
        <v>3300</v>
      </c>
      <c r="DF9" s="141">
        <f aca="true" t="shared" si="56" ref="DF9:DF19">SUM(BB9,+CD9)</f>
        <v>0</v>
      </c>
      <c r="DG9" s="141">
        <f aca="true" t="shared" si="57" ref="DG9:DG19">SUM(BC9,+CE9)</f>
        <v>0</v>
      </c>
      <c r="DH9" s="141">
        <f aca="true" t="shared" si="58" ref="DH9:DH19">SUM(BD9,+CF9)</f>
        <v>0</v>
      </c>
      <c r="DI9" s="141">
        <f aca="true" t="shared" si="59" ref="DI9:DI19">SUM(BE9,+CG9)</f>
        <v>0</v>
      </c>
      <c r="DJ9" s="141">
        <f aca="true" t="shared" si="60" ref="DJ9:DJ19">SUM(BF9,+CH9)</f>
        <v>175349</v>
      </c>
    </row>
    <row r="10" spans="1:114" ht="12" customHeight="1">
      <c r="A10" s="142" t="s">
        <v>102</v>
      </c>
      <c r="B10" s="140" t="s">
        <v>389</v>
      </c>
      <c r="C10" s="142" t="s">
        <v>401</v>
      </c>
      <c r="D10" s="141">
        <f t="shared" si="6"/>
        <v>0</v>
      </c>
      <c r="E10" s="141">
        <f t="shared" si="7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0</v>
      </c>
      <c r="L10" s="141">
        <v>0</v>
      </c>
      <c r="M10" s="141">
        <f t="shared" si="8"/>
        <v>0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334604</v>
      </c>
      <c r="T10" s="141">
        <v>0</v>
      </c>
      <c r="U10" s="141">
        <v>0</v>
      </c>
      <c r="V10" s="141">
        <f t="shared" si="10"/>
        <v>0</v>
      </c>
      <c r="W10" s="141">
        <f t="shared" si="11"/>
        <v>0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0</v>
      </c>
      <c r="AB10" s="141">
        <f t="shared" si="16"/>
        <v>334604</v>
      </c>
      <c r="AC10" s="141">
        <f t="shared" si="17"/>
        <v>0</v>
      </c>
      <c r="AD10" s="141">
        <f t="shared" si="18"/>
        <v>0</v>
      </c>
      <c r="AE10" s="141">
        <f t="shared" si="19"/>
        <v>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0</v>
      </c>
      <c r="AL10" s="141"/>
      <c r="AM10" s="141">
        <f t="shared" si="21"/>
        <v>0</v>
      </c>
      <c r="AN10" s="141">
        <f t="shared" si="22"/>
        <v>0</v>
      </c>
      <c r="AO10" s="141">
        <v>0</v>
      </c>
      <c r="AP10" s="141">
        <v>0</v>
      </c>
      <c r="AQ10" s="141">
        <v>0</v>
      </c>
      <c r="AR10" s="141">
        <v>0</v>
      </c>
      <c r="AS10" s="141">
        <f t="shared" si="23"/>
        <v>0</v>
      </c>
      <c r="AT10" s="141">
        <v>0</v>
      </c>
      <c r="AU10" s="141">
        <v>0</v>
      </c>
      <c r="AV10" s="141">
        <v>0</v>
      </c>
      <c r="AW10" s="141">
        <v>0</v>
      </c>
      <c r="AX10" s="141">
        <f t="shared" si="24"/>
        <v>0</v>
      </c>
      <c r="AY10" s="141">
        <v>0</v>
      </c>
      <c r="AZ10" s="141">
        <v>0</v>
      </c>
      <c r="BA10" s="141">
        <v>0</v>
      </c>
      <c r="BB10" s="141">
        <v>0</v>
      </c>
      <c r="BC10" s="141"/>
      <c r="BD10" s="141">
        <v>0</v>
      </c>
      <c r="BE10" s="141">
        <v>0</v>
      </c>
      <c r="BF10" s="141">
        <f t="shared" si="25"/>
        <v>0</v>
      </c>
      <c r="BG10" s="141">
        <f t="shared" si="26"/>
        <v>5250</v>
      </c>
      <c r="BH10" s="141">
        <f t="shared" si="27"/>
        <v>5250</v>
      </c>
      <c r="BI10" s="141">
        <v>0</v>
      </c>
      <c r="BJ10" s="141">
        <v>5250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329354</v>
      </c>
      <c r="BP10" s="141">
        <f t="shared" si="29"/>
        <v>42885</v>
      </c>
      <c r="BQ10" s="141">
        <v>42885</v>
      </c>
      <c r="BR10" s="141">
        <v>0</v>
      </c>
      <c r="BS10" s="141">
        <v>0</v>
      </c>
      <c r="BT10" s="141">
        <v>0</v>
      </c>
      <c r="BU10" s="141">
        <f t="shared" si="30"/>
        <v>255809</v>
      </c>
      <c r="BV10" s="141">
        <v>0</v>
      </c>
      <c r="BW10" s="141">
        <v>229451</v>
      </c>
      <c r="BX10" s="141">
        <v>26358</v>
      </c>
      <c r="BY10" s="141">
        <v>0</v>
      </c>
      <c r="BZ10" s="141">
        <f t="shared" si="31"/>
        <v>30660</v>
      </c>
      <c r="CA10" s="141">
        <v>0</v>
      </c>
      <c r="CB10" s="141">
        <v>30660</v>
      </c>
      <c r="CC10" s="141">
        <v>0</v>
      </c>
      <c r="CD10" s="141">
        <v>0</v>
      </c>
      <c r="CE10" s="141"/>
      <c r="CF10" s="141">
        <v>0</v>
      </c>
      <c r="CG10" s="141">
        <v>0</v>
      </c>
      <c r="CH10" s="141">
        <f t="shared" si="32"/>
        <v>334604</v>
      </c>
      <c r="CI10" s="141">
        <f t="shared" si="33"/>
        <v>5250</v>
      </c>
      <c r="CJ10" s="141">
        <f t="shared" si="34"/>
        <v>5250</v>
      </c>
      <c r="CK10" s="141">
        <f t="shared" si="35"/>
        <v>0</v>
      </c>
      <c r="CL10" s="141">
        <f t="shared" si="36"/>
        <v>5250</v>
      </c>
      <c r="CM10" s="141">
        <f t="shared" si="37"/>
        <v>0</v>
      </c>
      <c r="CN10" s="141">
        <f t="shared" si="38"/>
        <v>0</v>
      </c>
      <c r="CO10" s="141">
        <f t="shared" si="39"/>
        <v>0</v>
      </c>
      <c r="CP10" s="141">
        <f t="shared" si="40"/>
        <v>0</v>
      </c>
      <c r="CQ10" s="141">
        <f t="shared" si="41"/>
        <v>329354</v>
      </c>
      <c r="CR10" s="141">
        <f t="shared" si="42"/>
        <v>42885</v>
      </c>
      <c r="CS10" s="141">
        <f t="shared" si="43"/>
        <v>42885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255809</v>
      </c>
      <c r="CX10" s="141">
        <f t="shared" si="48"/>
        <v>0</v>
      </c>
      <c r="CY10" s="141">
        <f t="shared" si="49"/>
        <v>229451</v>
      </c>
      <c r="CZ10" s="141">
        <f t="shared" si="50"/>
        <v>26358</v>
      </c>
      <c r="DA10" s="141">
        <f t="shared" si="51"/>
        <v>0</v>
      </c>
      <c r="DB10" s="141">
        <f t="shared" si="52"/>
        <v>30660</v>
      </c>
      <c r="DC10" s="141">
        <f t="shared" si="53"/>
        <v>0</v>
      </c>
      <c r="DD10" s="141">
        <f t="shared" si="54"/>
        <v>30660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0</v>
      </c>
      <c r="DJ10" s="141">
        <f t="shared" si="60"/>
        <v>334604</v>
      </c>
    </row>
    <row r="11" spans="1:114" ht="12" customHeight="1">
      <c r="A11" s="142" t="s">
        <v>102</v>
      </c>
      <c r="B11" s="140" t="s">
        <v>390</v>
      </c>
      <c r="C11" s="142" t="s">
        <v>402</v>
      </c>
      <c r="D11" s="141">
        <f t="shared" si="6"/>
        <v>0</v>
      </c>
      <c r="E11" s="141">
        <f t="shared" si="7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v>0</v>
      </c>
      <c r="M11" s="141">
        <f t="shared" si="8"/>
        <v>18605</v>
      </c>
      <c r="N11" s="141">
        <f t="shared" si="9"/>
        <v>5940</v>
      </c>
      <c r="O11" s="141">
        <v>0</v>
      </c>
      <c r="P11" s="141">
        <v>0</v>
      </c>
      <c r="Q11" s="141">
        <v>0</v>
      </c>
      <c r="R11" s="141">
        <v>5940</v>
      </c>
      <c r="S11" s="141">
        <v>292671</v>
      </c>
      <c r="T11" s="141">
        <v>0</v>
      </c>
      <c r="U11" s="141">
        <v>12665</v>
      </c>
      <c r="V11" s="141">
        <f t="shared" si="10"/>
        <v>18605</v>
      </c>
      <c r="W11" s="141">
        <f t="shared" si="11"/>
        <v>5940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5940</v>
      </c>
      <c r="AB11" s="141">
        <f t="shared" si="16"/>
        <v>292671</v>
      </c>
      <c r="AC11" s="141">
        <f t="shared" si="17"/>
        <v>0</v>
      </c>
      <c r="AD11" s="141">
        <f t="shared" si="18"/>
        <v>12665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0</v>
      </c>
      <c r="AN11" s="141">
        <f t="shared" si="22"/>
        <v>0</v>
      </c>
      <c r="AO11" s="141">
        <v>0</v>
      </c>
      <c r="AP11" s="141">
        <v>0</v>
      </c>
      <c r="AQ11" s="141">
        <v>0</v>
      </c>
      <c r="AR11" s="141">
        <v>0</v>
      </c>
      <c r="AS11" s="141">
        <f t="shared" si="23"/>
        <v>0</v>
      </c>
      <c r="AT11" s="141">
        <v>0</v>
      </c>
      <c r="AU11" s="141">
        <v>0</v>
      </c>
      <c r="AV11" s="141">
        <v>0</v>
      </c>
      <c r="AW11" s="141">
        <v>0</v>
      </c>
      <c r="AX11" s="141">
        <f t="shared" si="24"/>
        <v>0</v>
      </c>
      <c r="AY11" s="141">
        <v>0</v>
      </c>
      <c r="AZ11" s="141">
        <v>0</v>
      </c>
      <c r="BA11" s="141">
        <v>0</v>
      </c>
      <c r="BB11" s="141">
        <v>0</v>
      </c>
      <c r="BC11" s="141"/>
      <c r="BD11" s="141">
        <v>0</v>
      </c>
      <c r="BE11" s="141">
        <v>0</v>
      </c>
      <c r="BF11" s="141">
        <f t="shared" si="25"/>
        <v>0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311276</v>
      </c>
      <c r="BP11" s="141">
        <f t="shared" si="29"/>
        <v>98362</v>
      </c>
      <c r="BQ11" s="141">
        <v>98362</v>
      </c>
      <c r="BR11" s="141">
        <v>0</v>
      </c>
      <c r="BS11" s="141">
        <v>0</v>
      </c>
      <c r="BT11" s="141">
        <v>0</v>
      </c>
      <c r="BU11" s="141">
        <f t="shared" si="30"/>
        <v>195608</v>
      </c>
      <c r="BV11" s="141">
        <v>0</v>
      </c>
      <c r="BW11" s="141">
        <v>195608</v>
      </c>
      <c r="BX11" s="141">
        <v>0</v>
      </c>
      <c r="BY11" s="141">
        <v>0</v>
      </c>
      <c r="BZ11" s="141">
        <f t="shared" si="31"/>
        <v>17306</v>
      </c>
      <c r="CA11" s="141">
        <v>0</v>
      </c>
      <c r="CB11" s="141">
        <v>17306</v>
      </c>
      <c r="CC11" s="141">
        <v>0</v>
      </c>
      <c r="CD11" s="141">
        <v>0</v>
      </c>
      <c r="CE11" s="141"/>
      <c r="CF11" s="141">
        <v>0</v>
      </c>
      <c r="CG11" s="141">
        <v>0</v>
      </c>
      <c r="CH11" s="141">
        <f t="shared" si="32"/>
        <v>311276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311276</v>
      </c>
      <c r="CR11" s="141">
        <f t="shared" si="42"/>
        <v>98362</v>
      </c>
      <c r="CS11" s="141">
        <f t="shared" si="43"/>
        <v>98362</v>
      </c>
      <c r="CT11" s="141">
        <f t="shared" si="44"/>
        <v>0</v>
      </c>
      <c r="CU11" s="141">
        <f t="shared" si="45"/>
        <v>0</v>
      </c>
      <c r="CV11" s="141">
        <f t="shared" si="46"/>
        <v>0</v>
      </c>
      <c r="CW11" s="141">
        <f t="shared" si="47"/>
        <v>195608</v>
      </c>
      <c r="CX11" s="141">
        <f t="shared" si="48"/>
        <v>0</v>
      </c>
      <c r="CY11" s="141">
        <f t="shared" si="49"/>
        <v>195608</v>
      </c>
      <c r="CZ11" s="141">
        <f t="shared" si="50"/>
        <v>0</v>
      </c>
      <c r="DA11" s="141">
        <f t="shared" si="51"/>
        <v>0</v>
      </c>
      <c r="DB11" s="141">
        <f t="shared" si="52"/>
        <v>17306</v>
      </c>
      <c r="DC11" s="141">
        <f t="shared" si="53"/>
        <v>0</v>
      </c>
      <c r="DD11" s="141">
        <f t="shared" si="54"/>
        <v>17306</v>
      </c>
      <c r="DE11" s="141">
        <f t="shared" si="55"/>
        <v>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0</v>
      </c>
      <c r="DJ11" s="141">
        <f t="shared" si="60"/>
        <v>311276</v>
      </c>
    </row>
    <row r="12" spans="1:114" ht="12" customHeight="1">
      <c r="A12" s="142" t="s">
        <v>102</v>
      </c>
      <c r="B12" s="140" t="s">
        <v>391</v>
      </c>
      <c r="C12" s="142" t="s">
        <v>403</v>
      </c>
      <c r="D12" s="141">
        <f t="shared" si="6"/>
        <v>16206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130385</v>
      </c>
      <c r="K12" s="141">
        <v>0</v>
      </c>
      <c r="L12" s="141">
        <v>16206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0</v>
      </c>
      <c r="T12" s="141">
        <v>0</v>
      </c>
      <c r="U12" s="141">
        <v>0</v>
      </c>
      <c r="V12" s="141">
        <f t="shared" si="10"/>
        <v>16206</v>
      </c>
      <c r="W12" s="141">
        <f t="shared" si="11"/>
        <v>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0</v>
      </c>
      <c r="AB12" s="141">
        <f t="shared" si="16"/>
        <v>130385</v>
      </c>
      <c r="AC12" s="141">
        <f t="shared" si="17"/>
        <v>0</v>
      </c>
      <c r="AD12" s="141">
        <f t="shared" si="18"/>
        <v>16206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110371</v>
      </c>
      <c r="AN12" s="141">
        <f t="shared" si="22"/>
        <v>107541</v>
      </c>
      <c r="AO12" s="141">
        <v>5263</v>
      </c>
      <c r="AP12" s="141">
        <v>102278</v>
      </c>
      <c r="AQ12" s="141">
        <v>0</v>
      </c>
      <c r="AR12" s="141">
        <v>0</v>
      </c>
      <c r="AS12" s="141">
        <f t="shared" si="23"/>
        <v>0</v>
      </c>
      <c r="AT12" s="141">
        <v>0</v>
      </c>
      <c r="AU12" s="141">
        <v>0</v>
      </c>
      <c r="AV12" s="141">
        <v>0</v>
      </c>
      <c r="AW12" s="141">
        <v>2830</v>
      </c>
      <c r="AX12" s="141">
        <f t="shared" si="24"/>
        <v>0</v>
      </c>
      <c r="AY12" s="141">
        <v>0</v>
      </c>
      <c r="AZ12" s="141">
        <v>0</v>
      </c>
      <c r="BA12" s="141">
        <v>0</v>
      </c>
      <c r="BB12" s="141">
        <v>0</v>
      </c>
      <c r="BC12" s="141"/>
      <c r="BD12" s="141">
        <v>0</v>
      </c>
      <c r="BE12" s="141">
        <v>36220</v>
      </c>
      <c r="BF12" s="141">
        <f t="shared" si="25"/>
        <v>146591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0</v>
      </c>
      <c r="BP12" s="141">
        <f t="shared" si="29"/>
        <v>0</v>
      </c>
      <c r="BQ12" s="141">
        <v>0</v>
      </c>
      <c r="BR12" s="141">
        <v>0</v>
      </c>
      <c r="BS12" s="141">
        <v>0</v>
      </c>
      <c r="BT12" s="141">
        <v>0</v>
      </c>
      <c r="BU12" s="141">
        <f t="shared" si="30"/>
        <v>0</v>
      </c>
      <c r="BV12" s="141">
        <v>0</v>
      </c>
      <c r="BW12" s="141">
        <v>0</v>
      </c>
      <c r="BX12" s="141">
        <v>0</v>
      </c>
      <c r="BY12" s="141">
        <v>0</v>
      </c>
      <c r="BZ12" s="141">
        <f t="shared" si="31"/>
        <v>0</v>
      </c>
      <c r="CA12" s="141">
        <v>0</v>
      </c>
      <c r="CB12" s="141">
        <v>0</v>
      </c>
      <c r="CC12" s="141">
        <v>0</v>
      </c>
      <c r="CD12" s="141">
        <v>0</v>
      </c>
      <c r="CE12" s="141"/>
      <c r="CF12" s="141">
        <v>0</v>
      </c>
      <c r="CG12" s="141">
        <v>0</v>
      </c>
      <c r="CH12" s="141">
        <f t="shared" si="32"/>
        <v>0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110371</v>
      </c>
      <c r="CR12" s="141">
        <f t="shared" si="42"/>
        <v>107541</v>
      </c>
      <c r="CS12" s="141">
        <f t="shared" si="43"/>
        <v>5263</v>
      </c>
      <c r="CT12" s="141">
        <f t="shared" si="44"/>
        <v>102278</v>
      </c>
      <c r="CU12" s="141">
        <f t="shared" si="45"/>
        <v>0</v>
      </c>
      <c r="CV12" s="141">
        <f t="shared" si="46"/>
        <v>0</v>
      </c>
      <c r="CW12" s="141">
        <f t="shared" si="47"/>
        <v>0</v>
      </c>
      <c r="CX12" s="141">
        <f t="shared" si="48"/>
        <v>0</v>
      </c>
      <c r="CY12" s="141">
        <f t="shared" si="49"/>
        <v>0</v>
      </c>
      <c r="CZ12" s="141">
        <f t="shared" si="50"/>
        <v>0</v>
      </c>
      <c r="DA12" s="141">
        <f t="shared" si="51"/>
        <v>2830</v>
      </c>
      <c r="DB12" s="141">
        <f t="shared" si="52"/>
        <v>0</v>
      </c>
      <c r="DC12" s="141">
        <f t="shared" si="53"/>
        <v>0</v>
      </c>
      <c r="DD12" s="141">
        <f t="shared" si="54"/>
        <v>0</v>
      </c>
      <c r="DE12" s="141">
        <f t="shared" si="55"/>
        <v>0</v>
      </c>
      <c r="DF12" s="141">
        <f t="shared" si="56"/>
        <v>0</v>
      </c>
      <c r="DG12" s="141">
        <f t="shared" si="57"/>
        <v>0</v>
      </c>
      <c r="DH12" s="141">
        <f t="shared" si="58"/>
        <v>0</v>
      </c>
      <c r="DI12" s="141">
        <f t="shared" si="59"/>
        <v>36220</v>
      </c>
      <c r="DJ12" s="141">
        <f t="shared" si="60"/>
        <v>146591</v>
      </c>
    </row>
    <row r="13" spans="1:114" ht="12" customHeight="1">
      <c r="A13" s="142" t="s">
        <v>102</v>
      </c>
      <c r="B13" s="140" t="s">
        <v>392</v>
      </c>
      <c r="C13" s="142" t="s">
        <v>404</v>
      </c>
      <c r="D13" s="141">
        <f t="shared" si="6"/>
        <v>2316669</v>
      </c>
      <c r="E13" s="141">
        <f t="shared" si="7"/>
        <v>2316669</v>
      </c>
      <c r="F13" s="141">
        <v>717192</v>
      </c>
      <c r="G13" s="141">
        <v>19618</v>
      </c>
      <c r="H13" s="141">
        <v>1259900</v>
      </c>
      <c r="I13" s="141">
        <v>219623</v>
      </c>
      <c r="J13" s="141">
        <v>1425205</v>
      </c>
      <c r="K13" s="141">
        <v>100336</v>
      </c>
      <c r="L13" s="141">
        <v>0</v>
      </c>
      <c r="M13" s="141">
        <f t="shared" si="8"/>
        <v>7183</v>
      </c>
      <c r="N13" s="141">
        <f t="shared" si="9"/>
        <v>7183</v>
      </c>
      <c r="O13" s="141">
        <v>0</v>
      </c>
      <c r="P13" s="141">
        <v>0</v>
      </c>
      <c r="Q13" s="141">
        <v>0</v>
      </c>
      <c r="R13" s="141">
        <v>7183</v>
      </c>
      <c r="S13" s="141">
        <v>197685</v>
      </c>
      <c r="T13" s="141">
        <v>0</v>
      </c>
      <c r="U13" s="141">
        <v>0</v>
      </c>
      <c r="V13" s="141">
        <f t="shared" si="10"/>
        <v>2323852</v>
      </c>
      <c r="W13" s="141">
        <f t="shared" si="11"/>
        <v>2323852</v>
      </c>
      <c r="X13" s="141">
        <f t="shared" si="12"/>
        <v>717192</v>
      </c>
      <c r="Y13" s="141">
        <f t="shared" si="13"/>
        <v>19618</v>
      </c>
      <c r="Z13" s="141">
        <f t="shared" si="14"/>
        <v>1259900</v>
      </c>
      <c r="AA13" s="141">
        <f t="shared" si="15"/>
        <v>226806</v>
      </c>
      <c r="AB13" s="141">
        <f t="shared" si="16"/>
        <v>1622890</v>
      </c>
      <c r="AC13" s="141">
        <f t="shared" si="17"/>
        <v>100336</v>
      </c>
      <c r="AD13" s="141">
        <f t="shared" si="18"/>
        <v>0</v>
      </c>
      <c r="AE13" s="141">
        <f t="shared" si="19"/>
        <v>2447355</v>
      </c>
      <c r="AF13" s="141">
        <f t="shared" si="20"/>
        <v>2447355</v>
      </c>
      <c r="AG13" s="141">
        <v>0</v>
      </c>
      <c r="AH13" s="141">
        <v>2447355</v>
      </c>
      <c r="AI13" s="141">
        <v>0</v>
      </c>
      <c r="AJ13" s="141">
        <v>0</v>
      </c>
      <c r="AK13" s="141">
        <v>0</v>
      </c>
      <c r="AL13" s="141"/>
      <c r="AM13" s="141">
        <f t="shared" si="21"/>
        <v>1184339</v>
      </c>
      <c r="AN13" s="141">
        <f t="shared" si="22"/>
        <v>660994</v>
      </c>
      <c r="AO13" s="141">
        <v>213149</v>
      </c>
      <c r="AP13" s="141">
        <v>273332</v>
      </c>
      <c r="AQ13" s="141">
        <v>133765</v>
      </c>
      <c r="AR13" s="141">
        <v>40748</v>
      </c>
      <c r="AS13" s="141">
        <f t="shared" si="23"/>
        <v>284312</v>
      </c>
      <c r="AT13" s="141">
        <v>93600</v>
      </c>
      <c r="AU13" s="141">
        <v>108686</v>
      </c>
      <c r="AV13" s="141">
        <v>82026</v>
      </c>
      <c r="AW13" s="141">
        <v>0</v>
      </c>
      <c r="AX13" s="141">
        <f t="shared" si="24"/>
        <v>239033</v>
      </c>
      <c r="AY13" s="141">
        <v>124635</v>
      </c>
      <c r="AZ13" s="141">
        <v>114398</v>
      </c>
      <c r="BA13" s="141">
        <v>0</v>
      </c>
      <c r="BB13" s="141">
        <v>0</v>
      </c>
      <c r="BC13" s="141"/>
      <c r="BD13" s="141">
        <v>0</v>
      </c>
      <c r="BE13" s="141">
        <v>110180</v>
      </c>
      <c r="BF13" s="141">
        <f t="shared" si="25"/>
        <v>3741874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191733</v>
      </c>
      <c r="BP13" s="141">
        <f t="shared" si="29"/>
        <v>2781</v>
      </c>
      <c r="BQ13" s="141">
        <v>2781</v>
      </c>
      <c r="BR13" s="141">
        <v>0</v>
      </c>
      <c r="BS13" s="141">
        <v>0</v>
      </c>
      <c r="BT13" s="141">
        <v>0</v>
      </c>
      <c r="BU13" s="141">
        <f t="shared" si="30"/>
        <v>127002</v>
      </c>
      <c r="BV13" s="141">
        <v>0</v>
      </c>
      <c r="BW13" s="141">
        <v>127002</v>
      </c>
      <c r="BX13" s="141">
        <v>0</v>
      </c>
      <c r="BY13" s="141">
        <v>0</v>
      </c>
      <c r="BZ13" s="141">
        <f t="shared" si="31"/>
        <v>61950</v>
      </c>
      <c r="CA13" s="141">
        <v>0</v>
      </c>
      <c r="CB13" s="141">
        <v>61950</v>
      </c>
      <c r="CC13" s="141">
        <v>0</v>
      </c>
      <c r="CD13" s="141">
        <v>0</v>
      </c>
      <c r="CE13" s="141"/>
      <c r="CF13" s="141">
        <v>0</v>
      </c>
      <c r="CG13" s="141">
        <v>13135</v>
      </c>
      <c r="CH13" s="141">
        <f t="shared" si="32"/>
        <v>204868</v>
      </c>
      <c r="CI13" s="141">
        <f t="shared" si="33"/>
        <v>2447355</v>
      </c>
      <c r="CJ13" s="141">
        <f t="shared" si="34"/>
        <v>2447355</v>
      </c>
      <c r="CK13" s="141">
        <f t="shared" si="35"/>
        <v>0</v>
      </c>
      <c r="CL13" s="141">
        <f t="shared" si="36"/>
        <v>2447355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1376072</v>
      </c>
      <c r="CR13" s="141">
        <f t="shared" si="42"/>
        <v>663775</v>
      </c>
      <c r="CS13" s="141">
        <f t="shared" si="43"/>
        <v>215930</v>
      </c>
      <c r="CT13" s="141">
        <f t="shared" si="44"/>
        <v>273332</v>
      </c>
      <c r="CU13" s="141">
        <f t="shared" si="45"/>
        <v>133765</v>
      </c>
      <c r="CV13" s="141">
        <f t="shared" si="46"/>
        <v>40748</v>
      </c>
      <c r="CW13" s="141">
        <f t="shared" si="47"/>
        <v>411314</v>
      </c>
      <c r="CX13" s="141">
        <f t="shared" si="48"/>
        <v>93600</v>
      </c>
      <c r="CY13" s="141">
        <f t="shared" si="49"/>
        <v>235688</v>
      </c>
      <c r="CZ13" s="141">
        <f t="shared" si="50"/>
        <v>82026</v>
      </c>
      <c r="DA13" s="141">
        <f t="shared" si="51"/>
        <v>0</v>
      </c>
      <c r="DB13" s="141">
        <f t="shared" si="52"/>
        <v>300983</v>
      </c>
      <c r="DC13" s="141">
        <f t="shared" si="53"/>
        <v>124635</v>
      </c>
      <c r="DD13" s="141">
        <f t="shared" si="54"/>
        <v>176348</v>
      </c>
      <c r="DE13" s="141">
        <f t="shared" si="55"/>
        <v>0</v>
      </c>
      <c r="DF13" s="141">
        <f t="shared" si="56"/>
        <v>0</v>
      </c>
      <c r="DG13" s="141">
        <f t="shared" si="57"/>
        <v>0</v>
      </c>
      <c r="DH13" s="141">
        <f t="shared" si="58"/>
        <v>0</v>
      </c>
      <c r="DI13" s="141">
        <f t="shared" si="59"/>
        <v>123315</v>
      </c>
      <c r="DJ13" s="141">
        <f t="shared" si="60"/>
        <v>3946742</v>
      </c>
    </row>
    <row r="14" spans="1:114" ht="12" customHeight="1">
      <c r="A14" s="142" t="s">
        <v>102</v>
      </c>
      <c r="B14" s="140" t="s">
        <v>393</v>
      </c>
      <c r="C14" s="142" t="s">
        <v>405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245753</v>
      </c>
      <c r="K14" s="141">
        <v>0</v>
      </c>
      <c r="L14" s="141">
        <v>0</v>
      </c>
      <c r="M14" s="141">
        <f t="shared" si="8"/>
        <v>0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  <c r="T14" s="141">
        <v>0</v>
      </c>
      <c r="U14" s="141">
        <v>0</v>
      </c>
      <c r="V14" s="141">
        <f t="shared" si="10"/>
        <v>0</v>
      </c>
      <c r="W14" s="141">
        <f t="shared" si="11"/>
        <v>0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0</v>
      </c>
      <c r="AB14" s="141">
        <f t="shared" si="16"/>
        <v>245753</v>
      </c>
      <c r="AC14" s="141">
        <f t="shared" si="17"/>
        <v>0</v>
      </c>
      <c r="AD14" s="141">
        <f t="shared" si="18"/>
        <v>0</v>
      </c>
      <c r="AE14" s="141">
        <f t="shared" si="19"/>
        <v>2499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2499</v>
      </c>
      <c r="AL14" s="141"/>
      <c r="AM14" s="141">
        <f t="shared" si="21"/>
        <v>243254</v>
      </c>
      <c r="AN14" s="141">
        <f t="shared" si="22"/>
        <v>51756</v>
      </c>
      <c r="AO14" s="141">
        <v>51756</v>
      </c>
      <c r="AP14" s="141">
        <v>0</v>
      </c>
      <c r="AQ14" s="141">
        <v>0</v>
      </c>
      <c r="AR14" s="141">
        <v>0</v>
      </c>
      <c r="AS14" s="141">
        <f t="shared" si="23"/>
        <v>191498</v>
      </c>
      <c r="AT14" s="141">
        <v>0</v>
      </c>
      <c r="AU14" s="141">
        <v>177413</v>
      </c>
      <c r="AV14" s="141">
        <v>14085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245753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0</v>
      </c>
      <c r="BP14" s="141">
        <f t="shared" si="29"/>
        <v>0</v>
      </c>
      <c r="BQ14" s="141">
        <v>0</v>
      </c>
      <c r="BR14" s="141">
        <v>0</v>
      </c>
      <c r="BS14" s="141">
        <v>0</v>
      </c>
      <c r="BT14" s="141">
        <v>0</v>
      </c>
      <c r="BU14" s="141">
        <f t="shared" si="30"/>
        <v>0</v>
      </c>
      <c r="BV14" s="141">
        <v>0</v>
      </c>
      <c r="BW14" s="141">
        <v>0</v>
      </c>
      <c r="BX14" s="141">
        <v>0</v>
      </c>
      <c r="BY14" s="141">
        <v>0</v>
      </c>
      <c r="BZ14" s="141">
        <f t="shared" si="31"/>
        <v>0</v>
      </c>
      <c r="CA14" s="141">
        <v>0</v>
      </c>
      <c r="CB14" s="141">
        <v>0</v>
      </c>
      <c r="CC14" s="141">
        <v>0</v>
      </c>
      <c r="CD14" s="141">
        <v>0</v>
      </c>
      <c r="CE14" s="141"/>
      <c r="CF14" s="141">
        <v>0</v>
      </c>
      <c r="CG14" s="141">
        <v>0</v>
      </c>
      <c r="CH14" s="141">
        <f t="shared" si="32"/>
        <v>0</v>
      </c>
      <c r="CI14" s="141">
        <f t="shared" si="33"/>
        <v>2499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2499</v>
      </c>
      <c r="CP14" s="141">
        <f t="shared" si="40"/>
        <v>0</v>
      </c>
      <c r="CQ14" s="141">
        <f t="shared" si="41"/>
        <v>243254</v>
      </c>
      <c r="CR14" s="141">
        <f t="shared" si="42"/>
        <v>51756</v>
      </c>
      <c r="CS14" s="141">
        <f t="shared" si="43"/>
        <v>51756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191498</v>
      </c>
      <c r="CX14" s="141">
        <f t="shared" si="48"/>
        <v>0</v>
      </c>
      <c r="CY14" s="141">
        <f t="shared" si="49"/>
        <v>177413</v>
      </c>
      <c r="CZ14" s="141">
        <f t="shared" si="50"/>
        <v>14085</v>
      </c>
      <c r="DA14" s="141">
        <f t="shared" si="51"/>
        <v>0</v>
      </c>
      <c r="DB14" s="141">
        <f t="shared" si="52"/>
        <v>0</v>
      </c>
      <c r="DC14" s="141">
        <f t="shared" si="53"/>
        <v>0</v>
      </c>
      <c r="DD14" s="141">
        <f t="shared" si="54"/>
        <v>0</v>
      </c>
      <c r="DE14" s="141">
        <f t="shared" si="55"/>
        <v>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0</v>
      </c>
      <c r="DJ14" s="141">
        <f t="shared" si="60"/>
        <v>245753</v>
      </c>
    </row>
    <row r="15" spans="1:114" ht="12" customHeight="1">
      <c r="A15" s="142" t="s">
        <v>102</v>
      </c>
      <c r="B15" s="140" t="s">
        <v>394</v>
      </c>
      <c r="C15" s="142" t="s">
        <v>406</v>
      </c>
      <c r="D15" s="141">
        <f t="shared" si="6"/>
        <v>1398975</v>
      </c>
      <c r="E15" s="141">
        <f t="shared" si="7"/>
        <v>1296438</v>
      </c>
      <c r="F15" s="141">
        <v>277527</v>
      </c>
      <c r="G15" s="141">
        <v>148626</v>
      </c>
      <c r="H15" s="141">
        <v>518400</v>
      </c>
      <c r="I15" s="141">
        <v>332269</v>
      </c>
      <c r="J15" s="141">
        <v>1115202</v>
      </c>
      <c r="K15" s="141">
        <v>19616</v>
      </c>
      <c r="L15" s="141">
        <v>102537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f t="shared" si="10"/>
        <v>1398975</v>
      </c>
      <c r="W15" s="141">
        <f t="shared" si="11"/>
        <v>1296438</v>
      </c>
      <c r="X15" s="141">
        <f t="shared" si="12"/>
        <v>277527</v>
      </c>
      <c r="Y15" s="141">
        <f t="shared" si="13"/>
        <v>148626</v>
      </c>
      <c r="Z15" s="141">
        <f t="shared" si="14"/>
        <v>518400</v>
      </c>
      <c r="AA15" s="141">
        <f t="shared" si="15"/>
        <v>332269</v>
      </c>
      <c r="AB15" s="141">
        <f t="shared" si="16"/>
        <v>1115202</v>
      </c>
      <c r="AC15" s="141">
        <f t="shared" si="17"/>
        <v>19616</v>
      </c>
      <c r="AD15" s="141">
        <f t="shared" si="18"/>
        <v>102537</v>
      </c>
      <c r="AE15" s="141">
        <f t="shared" si="19"/>
        <v>925324</v>
      </c>
      <c r="AF15" s="141">
        <f t="shared" si="20"/>
        <v>925324</v>
      </c>
      <c r="AG15" s="141">
        <v>0</v>
      </c>
      <c r="AH15" s="141">
        <v>925324</v>
      </c>
      <c r="AI15" s="141">
        <v>0</v>
      </c>
      <c r="AJ15" s="141">
        <v>0</v>
      </c>
      <c r="AK15" s="141">
        <v>0</v>
      </c>
      <c r="AL15" s="141"/>
      <c r="AM15" s="141">
        <f t="shared" si="21"/>
        <v>1558937</v>
      </c>
      <c r="AN15" s="141">
        <f t="shared" si="22"/>
        <v>163252</v>
      </c>
      <c r="AO15" s="141">
        <v>75118</v>
      </c>
      <c r="AP15" s="141">
        <v>0</v>
      </c>
      <c r="AQ15" s="141">
        <v>88134</v>
      </c>
      <c r="AR15" s="141">
        <v>0</v>
      </c>
      <c r="AS15" s="141">
        <f t="shared" si="23"/>
        <v>1203577</v>
      </c>
      <c r="AT15" s="141">
        <v>0</v>
      </c>
      <c r="AU15" s="141">
        <v>1203577</v>
      </c>
      <c r="AV15" s="141">
        <v>0</v>
      </c>
      <c r="AW15" s="141">
        <v>0</v>
      </c>
      <c r="AX15" s="141">
        <f t="shared" si="24"/>
        <v>192108</v>
      </c>
      <c r="AY15" s="141">
        <v>0</v>
      </c>
      <c r="AZ15" s="141">
        <v>192108</v>
      </c>
      <c r="BA15" s="141">
        <v>0</v>
      </c>
      <c r="BB15" s="141">
        <v>0</v>
      </c>
      <c r="BC15" s="141"/>
      <c r="BD15" s="141">
        <v>0</v>
      </c>
      <c r="BE15" s="141">
        <v>29916</v>
      </c>
      <c r="BF15" s="141">
        <f t="shared" si="25"/>
        <v>2514177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0</v>
      </c>
      <c r="BP15" s="141">
        <f t="shared" si="29"/>
        <v>0</v>
      </c>
      <c r="BQ15" s="141">
        <v>0</v>
      </c>
      <c r="BR15" s="141">
        <v>0</v>
      </c>
      <c r="BS15" s="141">
        <v>0</v>
      </c>
      <c r="BT15" s="141">
        <v>0</v>
      </c>
      <c r="BU15" s="141">
        <f t="shared" si="30"/>
        <v>0</v>
      </c>
      <c r="BV15" s="141">
        <v>0</v>
      </c>
      <c r="BW15" s="141">
        <v>0</v>
      </c>
      <c r="BX15" s="141">
        <v>0</v>
      </c>
      <c r="BY15" s="141">
        <v>0</v>
      </c>
      <c r="BZ15" s="141">
        <f t="shared" si="31"/>
        <v>0</v>
      </c>
      <c r="CA15" s="141">
        <v>0</v>
      </c>
      <c r="CB15" s="141">
        <v>0</v>
      </c>
      <c r="CC15" s="141">
        <v>0</v>
      </c>
      <c r="CD15" s="141">
        <v>0</v>
      </c>
      <c r="CE15" s="141"/>
      <c r="CF15" s="141">
        <v>0</v>
      </c>
      <c r="CG15" s="141">
        <v>0</v>
      </c>
      <c r="CH15" s="141">
        <f t="shared" si="32"/>
        <v>0</v>
      </c>
      <c r="CI15" s="141">
        <f t="shared" si="33"/>
        <v>925324</v>
      </c>
      <c r="CJ15" s="141">
        <f t="shared" si="34"/>
        <v>925324</v>
      </c>
      <c r="CK15" s="141">
        <f t="shared" si="35"/>
        <v>0</v>
      </c>
      <c r="CL15" s="141">
        <f t="shared" si="36"/>
        <v>925324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1558937</v>
      </c>
      <c r="CR15" s="141">
        <f t="shared" si="42"/>
        <v>163252</v>
      </c>
      <c r="CS15" s="141">
        <f t="shared" si="43"/>
        <v>75118</v>
      </c>
      <c r="CT15" s="141">
        <f t="shared" si="44"/>
        <v>0</v>
      </c>
      <c r="CU15" s="141">
        <f t="shared" si="45"/>
        <v>88134</v>
      </c>
      <c r="CV15" s="141">
        <f t="shared" si="46"/>
        <v>0</v>
      </c>
      <c r="CW15" s="141">
        <f t="shared" si="47"/>
        <v>1203577</v>
      </c>
      <c r="CX15" s="141">
        <f t="shared" si="48"/>
        <v>0</v>
      </c>
      <c r="CY15" s="141">
        <f t="shared" si="49"/>
        <v>1203577</v>
      </c>
      <c r="CZ15" s="141">
        <f t="shared" si="50"/>
        <v>0</v>
      </c>
      <c r="DA15" s="141">
        <f t="shared" si="51"/>
        <v>0</v>
      </c>
      <c r="DB15" s="141">
        <f t="shared" si="52"/>
        <v>192108</v>
      </c>
      <c r="DC15" s="141">
        <f t="shared" si="53"/>
        <v>0</v>
      </c>
      <c r="DD15" s="141">
        <f t="shared" si="54"/>
        <v>192108</v>
      </c>
      <c r="DE15" s="141">
        <f t="shared" si="55"/>
        <v>0</v>
      </c>
      <c r="DF15" s="141">
        <f t="shared" si="56"/>
        <v>0</v>
      </c>
      <c r="DG15" s="141">
        <f t="shared" si="57"/>
        <v>0</v>
      </c>
      <c r="DH15" s="141">
        <f t="shared" si="58"/>
        <v>0</v>
      </c>
      <c r="DI15" s="141">
        <f t="shared" si="59"/>
        <v>29916</v>
      </c>
      <c r="DJ15" s="141">
        <f t="shared" si="60"/>
        <v>2514177</v>
      </c>
    </row>
    <row r="16" spans="1:114" ht="12" customHeight="1">
      <c r="A16" s="142" t="s">
        <v>102</v>
      </c>
      <c r="B16" s="140" t="s">
        <v>395</v>
      </c>
      <c r="C16" s="142" t="s">
        <v>407</v>
      </c>
      <c r="D16" s="141">
        <f t="shared" si="6"/>
        <v>64603</v>
      </c>
      <c r="E16" s="141">
        <f t="shared" si="7"/>
        <v>10027</v>
      </c>
      <c r="F16" s="141">
        <v>0</v>
      </c>
      <c r="G16" s="141">
        <v>0</v>
      </c>
      <c r="H16" s="141">
        <v>0</v>
      </c>
      <c r="I16" s="141">
        <v>9810</v>
      </c>
      <c r="J16" s="141">
        <v>557054</v>
      </c>
      <c r="K16" s="141">
        <v>217</v>
      </c>
      <c r="L16" s="141">
        <v>54576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f t="shared" si="10"/>
        <v>64603</v>
      </c>
      <c r="W16" s="141">
        <f t="shared" si="11"/>
        <v>10027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9810</v>
      </c>
      <c r="AB16" s="141">
        <f t="shared" si="16"/>
        <v>557054</v>
      </c>
      <c r="AC16" s="141">
        <f t="shared" si="17"/>
        <v>217</v>
      </c>
      <c r="AD16" s="141">
        <f t="shared" si="18"/>
        <v>54576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580373</v>
      </c>
      <c r="AN16" s="141">
        <f t="shared" si="22"/>
        <v>136764</v>
      </c>
      <c r="AO16" s="141">
        <v>25790</v>
      </c>
      <c r="AP16" s="141">
        <v>0</v>
      </c>
      <c r="AQ16" s="141">
        <v>110974</v>
      </c>
      <c r="AR16" s="141">
        <v>0</v>
      </c>
      <c r="AS16" s="141">
        <f t="shared" si="23"/>
        <v>251658</v>
      </c>
      <c r="AT16" s="141">
        <v>4268</v>
      </c>
      <c r="AU16" s="141">
        <v>245620</v>
      </c>
      <c r="AV16" s="141">
        <v>1770</v>
      </c>
      <c r="AW16" s="141">
        <v>0</v>
      </c>
      <c r="AX16" s="141">
        <f t="shared" si="24"/>
        <v>191951</v>
      </c>
      <c r="AY16" s="141">
        <v>133048</v>
      </c>
      <c r="AZ16" s="141">
        <v>47201</v>
      </c>
      <c r="BA16" s="141">
        <v>2726</v>
      </c>
      <c r="BB16" s="141">
        <v>8976</v>
      </c>
      <c r="BC16" s="141"/>
      <c r="BD16" s="141">
        <v>0</v>
      </c>
      <c r="BE16" s="141">
        <v>41284</v>
      </c>
      <c r="BF16" s="141">
        <f t="shared" si="25"/>
        <v>621657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0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0</v>
      </c>
      <c r="BV16" s="141">
        <v>0</v>
      </c>
      <c r="BW16" s="141">
        <v>0</v>
      </c>
      <c r="BX16" s="141">
        <v>0</v>
      </c>
      <c r="BY16" s="141">
        <v>0</v>
      </c>
      <c r="BZ16" s="141">
        <f t="shared" si="31"/>
        <v>0</v>
      </c>
      <c r="CA16" s="141">
        <v>0</v>
      </c>
      <c r="CB16" s="141">
        <v>0</v>
      </c>
      <c r="CC16" s="141">
        <v>0</v>
      </c>
      <c r="CD16" s="141">
        <v>0</v>
      </c>
      <c r="CE16" s="141"/>
      <c r="CF16" s="141">
        <v>0</v>
      </c>
      <c r="CG16" s="141">
        <v>0</v>
      </c>
      <c r="CH16" s="141">
        <f t="shared" si="32"/>
        <v>0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580373</v>
      </c>
      <c r="CR16" s="141">
        <f t="shared" si="42"/>
        <v>136764</v>
      </c>
      <c r="CS16" s="141">
        <f t="shared" si="43"/>
        <v>25790</v>
      </c>
      <c r="CT16" s="141">
        <f t="shared" si="44"/>
        <v>0</v>
      </c>
      <c r="CU16" s="141">
        <f t="shared" si="45"/>
        <v>110974</v>
      </c>
      <c r="CV16" s="141">
        <f t="shared" si="46"/>
        <v>0</v>
      </c>
      <c r="CW16" s="141">
        <f t="shared" si="47"/>
        <v>251658</v>
      </c>
      <c r="CX16" s="141">
        <f t="shared" si="48"/>
        <v>4268</v>
      </c>
      <c r="CY16" s="141">
        <f t="shared" si="49"/>
        <v>245620</v>
      </c>
      <c r="CZ16" s="141">
        <f t="shared" si="50"/>
        <v>1770</v>
      </c>
      <c r="DA16" s="141">
        <f t="shared" si="51"/>
        <v>0</v>
      </c>
      <c r="DB16" s="141">
        <f t="shared" si="52"/>
        <v>191951</v>
      </c>
      <c r="DC16" s="141">
        <f t="shared" si="53"/>
        <v>133048</v>
      </c>
      <c r="DD16" s="141">
        <f t="shared" si="54"/>
        <v>47201</v>
      </c>
      <c r="DE16" s="141">
        <f t="shared" si="55"/>
        <v>2726</v>
      </c>
      <c r="DF16" s="141">
        <f t="shared" si="56"/>
        <v>8976</v>
      </c>
      <c r="DG16" s="141">
        <f t="shared" si="57"/>
        <v>0</v>
      </c>
      <c r="DH16" s="141">
        <f t="shared" si="58"/>
        <v>0</v>
      </c>
      <c r="DI16" s="141">
        <f t="shared" si="59"/>
        <v>41284</v>
      </c>
      <c r="DJ16" s="141">
        <f t="shared" si="60"/>
        <v>621657</v>
      </c>
    </row>
    <row r="17" spans="1:114" ht="12" customHeight="1">
      <c r="A17" s="142" t="s">
        <v>102</v>
      </c>
      <c r="B17" s="140" t="s">
        <v>396</v>
      </c>
      <c r="C17" s="142" t="s">
        <v>408</v>
      </c>
      <c r="D17" s="141">
        <f t="shared" si="6"/>
        <v>19462</v>
      </c>
      <c r="E17" s="141">
        <f t="shared" si="7"/>
        <v>7987</v>
      </c>
      <c r="F17" s="141">
        <v>0</v>
      </c>
      <c r="G17" s="141">
        <v>0</v>
      </c>
      <c r="H17" s="141">
        <v>0</v>
      </c>
      <c r="I17" s="141">
        <v>0</v>
      </c>
      <c r="J17" s="141">
        <v>78474</v>
      </c>
      <c r="K17" s="141">
        <v>7987</v>
      </c>
      <c r="L17" s="141">
        <v>11475</v>
      </c>
      <c r="M17" s="141">
        <f t="shared" si="8"/>
        <v>9667</v>
      </c>
      <c r="N17" s="141">
        <f t="shared" si="9"/>
        <v>4294</v>
      </c>
      <c r="O17" s="141">
        <v>0</v>
      </c>
      <c r="P17" s="141">
        <v>0</v>
      </c>
      <c r="Q17" s="141">
        <v>0</v>
      </c>
      <c r="R17" s="141">
        <v>0</v>
      </c>
      <c r="S17" s="141">
        <v>552506</v>
      </c>
      <c r="T17" s="141">
        <v>4294</v>
      </c>
      <c r="U17" s="141">
        <v>5373</v>
      </c>
      <c r="V17" s="141">
        <f t="shared" si="10"/>
        <v>29129</v>
      </c>
      <c r="W17" s="141">
        <f t="shared" si="11"/>
        <v>12281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630980</v>
      </c>
      <c r="AC17" s="141">
        <f t="shared" si="17"/>
        <v>12281</v>
      </c>
      <c r="AD17" s="141">
        <f t="shared" si="18"/>
        <v>16848</v>
      </c>
      <c r="AE17" s="141">
        <f t="shared" si="19"/>
        <v>2871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2871</v>
      </c>
      <c r="AL17" s="141"/>
      <c r="AM17" s="141">
        <f t="shared" si="21"/>
        <v>93069</v>
      </c>
      <c r="AN17" s="141">
        <f t="shared" si="22"/>
        <v>81490</v>
      </c>
      <c r="AO17" s="141">
        <v>63405</v>
      </c>
      <c r="AP17" s="141">
        <v>0</v>
      </c>
      <c r="AQ17" s="141">
        <v>18085</v>
      </c>
      <c r="AR17" s="141">
        <v>0</v>
      </c>
      <c r="AS17" s="141">
        <f t="shared" si="23"/>
        <v>9141</v>
      </c>
      <c r="AT17" s="141">
        <v>0</v>
      </c>
      <c r="AU17" s="141">
        <v>9141</v>
      </c>
      <c r="AV17" s="141">
        <v>0</v>
      </c>
      <c r="AW17" s="141">
        <v>0</v>
      </c>
      <c r="AX17" s="141">
        <f t="shared" si="24"/>
        <v>2438</v>
      </c>
      <c r="AY17" s="141">
        <v>331</v>
      </c>
      <c r="AZ17" s="141">
        <v>0</v>
      </c>
      <c r="BA17" s="141">
        <v>1083</v>
      </c>
      <c r="BB17" s="141">
        <v>1024</v>
      </c>
      <c r="BC17" s="141"/>
      <c r="BD17" s="141">
        <v>0</v>
      </c>
      <c r="BE17" s="141">
        <v>1996</v>
      </c>
      <c r="BF17" s="141">
        <f t="shared" si="25"/>
        <v>97936</v>
      </c>
      <c r="BG17" s="141">
        <f t="shared" si="26"/>
        <v>1479</v>
      </c>
      <c r="BH17" s="141">
        <f t="shared" si="27"/>
        <v>1479</v>
      </c>
      <c r="BI17" s="141">
        <v>0</v>
      </c>
      <c r="BJ17" s="141">
        <v>0</v>
      </c>
      <c r="BK17" s="141">
        <v>1479</v>
      </c>
      <c r="BL17" s="141">
        <v>0</v>
      </c>
      <c r="BM17" s="141">
        <v>0</v>
      </c>
      <c r="BN17" s="141"/>
      <c r="BO17" s="141">
        <f t="shared" si="28"/>
        <v>542132</v>
      </c>
      <c r="BP17" s="141">
        <f t="shared" si="29"/>
        <v>49684</v>
      </c>
      <c r="BQ17" s="141">
        <v>22120</v>
      </c>
      <c r="BR17" s="141">
        <v>27564</v>
      </c>
      <c r="BS17" s="141">
        <v>0</v>
      </c>
      <c r="BT17" s="141">
        <v>0</v>
      </c>
      <c r="BU17" s="141">
        <f t="shared" si="30"/>
        <v>263776</v>
      </c>
      <c r="BV17" s="141">
        <v>9712</v>
      </c>
      <c r="BW17" s="141">
        <v>7529</v>
      </c>
      <c r="BX17" s="141">
        <v>246535</v>
      </c>
      <c r="BY17" s="141">
        <v>0</v>
      </c>
      <c r="BZ17" s="141">
        <f t="shared" si="31"/>
        <v>224473</v>
      </c>
      <c r="CA17" s="141">
        <v>0</v>
      </c>
      <c r="CB17" s="141">
        <v>0</v>
      </c>
      <c r="CC17" s="141">
        <v>222360</v>
      </c>
      <c r="CD17" s="141">
        <v>2113</v>
      </c>
      <c r="CE17" s="141"/>
      <c r="CF17" s="141">
        <v>4199</v>
      </c>
      <c r="CG17" s="141">
        <v>18562</v>
      </c>
      <c r="CH17" s="141">
        <f t="shared" si="32"/>
        <v>562173</v>
      </c>
      <c r="CI17" s="141">
        <f t="shared" si="33"/>
        <v>4350</v>
      </c>
      <c r="CJ17" s="141">
        <f t="shared" si="34"/>
        <v>1479</v>
      </c>
      <c r="CK17" s="141">
        <f t="shared" si="35"/>
        <v>0</v>
      </c>
      <c r="CL17" s="141">
        <f t="shared" si="36"/>
        <v>0</v>
      </c>
      <c r="CM17" s="141">
        <f t="shared" si="37"/>
        <v>1479</v>
      </c>
      <c r="CN17" s="141">
        <f t="shared" si="38"/>
        <v>0</v>
      </c>
      <c r="CO17" s="141">
        <f t="shared" si="39"/>
        <v>2871</v>
      </c>
      <c r="CP17" s="141">
        <f t="shared" si="40"/>
        <v>0</v>
      </c>
      <c r="CQ17" s="141">
        <f t="shared" si="41"/>
        <v>635201</v>
      </c>
      <c r="CR17" s="141">
        <f t="shared" si="42"/>
        <v>131174</v>
      </c>
      <c r="CS17" s="141">
        <f t="shared" si="43"/>
        <v>85525</v>
      </c>
      <c r="CT17" s="141">
        <f t="shared" si="44"/>
        <v>27564</v>
      </c>
      <c r="CU17" s="141">
        <f t="shared" si="45"/>
        <v>18085</v>
      </c>
      <c r="CV17" s="141">
        <f t="shared" si="46"/>
        <v>0</v>
      </c>
      <c r="CW17" s="141">
        <f t="shared" si="47"/>
        <v>272917</v>
      </c>
      <c r="CX17" s="141">
        <f t="shared" si="48"/>
        <v>9712</v>
      </c>
      <c r="CY17" s="141">
        <f t="shared" si="49"/>
        <v>16670</v>
      </c>
      <c r="CZ17" s="141">
        <f t="shared" si="50"/>
        <v>246535</v>
      </c>
      <c r="DA17" s="141">
        <f t="shared" si="51"/>
        <v>0</v>
      </c>
      <c r="DB17" s="141">
        <f t="shared" si="52"/>
        <v>226911</v>
      </c>
      <c r="DC17" s="141">
        <f t="shared" si="53"/>
        <v>331</v>
      </c>
      <c r="DD17" s="141">
        <f t="shared" si="54"/>
        <v>0</v>
      </c>
      <c r="DE17" s="141">
        <f t="shared" si="55"/>
        <v>223443</v>
      </c>
      <c r="DF17" s="141">
        <f t="shared" si="56"/>
        <v>3137</v>
      </c>
      <c r="DG17" s="141">
        <f t="shared" si="57"/>
        <v>0</v>
      </c>
      <c r="DH17" s="141">
        <f t="shared" si="58"/>
        <v>4199</v>
      </c>
      <c r="DI17" s="141">
        <f t="shared" si="59"/>
        <v>20558</v>
      </c>
      <c r="DJ17" s="141">
        <f t="shared" si="60"/>
        <v>660109</v>
      </c>
    </row>
    <row r="18" spans="1:114" ht="12" customHeight="1">
      <c r="A18" s="142" t="s">
        <v>102</v>
      </c>
      <c r="B18" s="140" t="s">
        <v>397</v>
      </c>
      <c r="C18" s="142" t="s">
        <v>409</v>
      </c>
      <c r="D18" s="141">
        <f t="shared" si="6"/>
        <v>0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313969</v>
      </c>
      <c r="T18" s="141">
        <v>0</v>
      </c>
      <c r="U18" s="141">
        <v>0</v>
      </c>
      <c r="V18" s="141">
        <f t="shared" si="10"/>
        <v>0</v>
      </c>
      <c r="W18" s="141">
        <f t="shared" si="11"/>
        <v>0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0</v>
      </c>
      <c r="AB18" s="141">
        <f t="shared" si="16"/>
        <v>313969</v>
      </c>
      <c r="AC18" s="141">
        <f t="shared" si="17"/>
        <v>0</v>
      </c>
      <c r="AD18" s="141">
        <f t="shared" si="18"/>
        <v>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0</v>
      </c>
      <c r="AN18" s="141">
        <f t="shared" si="22"/>
        <v>0</v>
      </c>
      <c r="AO18" s="141">
        <v>0</v>
      </c>
      <c r="AP18" s="141">
        <v>0</v>
      </c>
      <c r="AQ18" s="141">
        <v>0</v>
      </c>
      <c r="AR18" s="141">
        <v>0</v>
      </c>
      <c r="AS18" s="141">
        <f t="shared" si="23"/>
        <v>0</v>
      </c>
      <c r="AT18" s="141">
        <v>0</v>
      </c>
      <c r="AU18" s="141">
        <v>0</v>
      </c>
      <c r="AV18" s="141">
        <v>0</v>
      </c>
      <c r="AW18" s="141">
        <v>0</v>
      </c>
      <c r="AX18" s="141">
        <f t="shared" si="24"/>
        <v>0</v>
      </c>
      <c r="AY18" s="141">
        <v>0</v>
      </c>
      <c r="AZ18" s="141">
        <v>0</v>
      </c>
      <c r="BA18" s="141">
        <v>0</v>
      </c>
      <c r="BB18" s="141">
        <v>0</v>
      </c>
      <c r="BC18" s="141"/>
      <c r="BD18" s="141">
        <v>0</v>
      </c>
      <c r="BE18" s="141">
        <v>0</v>
      </c>
      <c r="BF18" s="141">
        <f t="shared" si="25"/>
        <v>0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299229</v>
      </c>
      <c r="BP18" s="141">
        <f t="shared" si="29"/>
        <v>39900</v>
      </c>
      <c r="BQ18" s="141">
        <v>39900</v>
      </c>
      <c r="BR18" s="141">
        <v>0</v>
      </c>
      <c r="BS18" s="141">
        <v>0</v>
      </c>
      <c r="BT18" s="141">
        <v>0</v>
      </c>
      <c r="BU18" s="141">
        <f t="shared" si="30"/>
        <v>171588</v>
      </c>
      <c r="BV18" s="141">
        <v>0</v>
      </c>
      <c r="BW18" s="141">
        <v>171588</v>
      </c>
      <c r="BX18" s="141">
        <v>0</v>
      </c>
      <c r="BY18" s="141">
        <v>0</v>
      </c>
      <c r="BZ18" s="141">
        <f t="shared" si="31"/>
        <v>87741</v>
      </c>
      <c r="CA18" s="141">
        <v>0</v>
      </c>
      <c r="CB18" s="141">
        <v>87741</v>
      </c>
      <c r="CC18" s="141">
        <v>0</v>
      </c>
      <c r="CD18" s="141">
        <v>0</v>
      </c>
      <c r="CE18" s="141"/>
      <c r="CF18" s="141">
        <v>0</v>
      </c>
      <c r="CG18" s="141">
        <v>14740</v>
      </c>
      <c r="CH18" s="141">
        <f t="shared" si="32"/>
        <v>313969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299229</v>
      </c>
      <c r="CR18" s="141">
        <f t="shared" si="42"/>
        <v>39900</v>
      </c>
      <c r="CS18" s="141">
        <f t="shared" si="43"/>
        <v>39900</v>
      </c>
      <c r="CT18" s="141">
        <f t="shared" si="44"/>
        <v>0</v>
      </c>
      <c r="CU18" s="141">
        <f t="shared" si="45"/>
        <v>0</v>
      </c>
      <c r="CV18" s="141">
        <f t="shared" si="46"/>
        <v>0</v>
      </c>
      <c r="CW18" s="141">
        <f t="shared" si="47"/>
        <v>171588</v>
      </c>
      <c r="CX18" s="141">
        <f t="shared" si="48"/>
        <v>0</v>
      </c>
      <c r="CY18" s="141">
        <f t="shared" si="49"/>
        <v>171588</v>
      </c>
      <c r="CZ18" s="141">
        <f t="shared" si="50"/>
        <v>0</v>
      </c>
      <c r="DA18" s="141">
        <f t="shared" si="51"/>
        <v>0</v>
      </c>
      <c r="DB18" s="141">
        <f t="shared" si="52"/>
        <v>87741</v>
      </c>
      <c r="DC18" s="141">
        <f t="shared" si="53"/>
        <v>0</v>
      </c>
      <c r="DD18" s="141">
        <f t="shared" si="54"/>
        <v>87741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14740</v>
      </c>
      <c r="DJ18" s="141">
        <f t="shared" si="60"/>
        <v>313969</v>
      </c>
    </row>
    <row r="19" spans="1:114" ht="12" customHeight="1">
      <c r="A19" s="142" t="s">
        <v>102</v>
      </c>
      <c r="B19" s="140" t="s">
        <v>398</v>
      </c>
      <c r="C19" s="142" t="s">
        <v>410</v>
      </c>
      <c r="D19" s="141">
        <f t="shared" si="6"/>
        <v>932518</v>
      </c>
      <c r="E19" s="141">
        <f t="shared" si="7"/>
        <v>921249</v>
      </c>
      <c r="F19" s="141">
        <v>0</v>
      </c>
      <c r="G19" s="141">
        <v>0</v>
      </c>
      <c r="H19" s="141">
        <v>618200</v>
      </c>
      <c r="I19" s="141">
        <v>221226</v>
      </c>
      <c r="J19" s="141">
        <v>637937</v>
      </c>
      <c r="K19" s="141">
        <v>81823</v>
      </c>
      <c r="L19" s="141">
        <v>11269</v>
      </c>
      <c r="M19" s="141">
        <f t="shared" si="8"/>
        <v>10208</v>
      </c>
      <c r="N19" s="141">
        <f t="shared" si="9"/>
        <v>7230</v>
      </c>
      <c r="O19" s="141">
        <v>0</v>
      </c>
      <c r="P19" s="141">
        <v>0</v>
      </c>
      <c r="Q19" s="141">
        <v>0</v>
      </c>
      <c r="R19" s="141">
        <v>7230</v>
      </c>
      <c r="S19" s="141">
        <v>191614</v>
      </c>
      <c r="T19" s="141">
        <v>0</v>
      </c>
      <c r="U19" s="141">
        <v>2978</v>
      </c>
      <c r="V19" s="141">
        <f t="shared" si="10"/>
        <v>942726</v>
      </c>
      <c r="W19" s="141">
        <f t="shared" si="11"/>
        <v>928479</v>
      </c>
      <c r="X19" s="141">
        <f t="shared" si="12"/>
        <v>0</v>
      </c>
      <c r="Y19" s="141">
        <f t="shared" si="13"/>
        <v>0</v>
      </c>
      <c r="Z19" s="141">
        <f t="shared" si="14"/>
        <v>618200</v>
      </c>
      <c r="AA19" s="141">
        <f t="shared" si="15"/>
        <v>228456</v>
      </c>
      <c r="AB19" s="141">
        <f t="shared" si="16"/>
        <v>829551</v>
      </c>
      <c r="AC19" s="141">
        <f t="shared" si="17"/>
        <v>81823</v>
      </c>
      <c r="AD19" s="141">
        <f t="shared" si="18"/>
        <v>14247</v>
      </c>
      <c r="AE19" s="141">
        <f t="shared" si="19"/>
        <v>695488</v>
      </c>
      <c r="AF19" s="141">
        <f t="shared" si="20"/>
        <v>695488</v>
      </c>
      <c r="AG19" s="141">
        <v>695488</v>
      </c>
      <c r="AH19" s="141">
        <v>0</v>
      </c>
      <c r="AI19" s="141">
        <v>0</v>
      </c>
      <c r="AJ19" s="141">
        <v>0</v>
      </c>
      <c r="AK19" s="141">
        <v>0</v>
      </c>
      <c r="AL19" s="141"/>
      <c r="AM19" s="141">
        <f t="shared" si="21"/>
        <v>861850</v>
      </c>
      <c r="AN19" s="141">
        <f t="shared" si="22"/>
        <v>123887</v>
      </c>
      <c r="AO19" s="141">
        <v>91614</v>
      </c>
      <c r="AP19" s="141">
        <v>0</v>
      </c>
      <c r="AQ19" s="141">
        <v>32273</v>
      </c>
      <c r="AR19" s="141">
        <v>0</v>
      </c>
      <c r="AS19" s="141">
        <f t="shared" si="23"/>
        <v>225669</v>
      </c>
      <c r="AT19" s="141">
        <v>0</v>
      </c>
      <c r="AU19" s="141">
        <v>225669</v>
      </c>
      <c r="AV19" s="141">
        <v>0</v>
      </c>
      <c r="AW19" s="141">
        <v>0</v>
      </c>
      <c r="AX19" s="141">
        <f t="shared" si="24"/>
        <v>512294</v>
      </c>
      <c r="AY19" s="141">
        <v>0</v>
      </c>
      <c r="AZ19" s="141">
        <v>512294</v>
      </c>
      <c r="BA19" s="141">
        <v>0</v>
      </c>
      <c r="BB19" s="141">
        <v>0</v>
      </c>
      <c r="BC19" s="141"/>
      <c r="BD19" s="141">
        <v>0</v>
      </c>
      <c r="BE19" s="141">
        <v>13117</v>
      </c>
      <c r="BF19" s="141">
        <f t="shared" si="25"/>
        <v>1570455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192102</v>
      </c>
      <c r="BP19" s="141">
        <f t="shared" si="29"/>
        <v>23049</v>
      </c>
      <c r="BQ19" s="141">
        <v>23049</v>
      </c>
      <c r="BR19" s="141">
        <v>0</v>
      </c>
      <c r="BS19" s="141">
        <v>0</v>
      </c>
      <c r="BT19" s="141">
        <v>0</v>
      </c>
      <c r="BU19" s="141">
        <f t="shared" si="30"/>
        <v>114991</v>
      </c>
      <c r="BV19" s="141">
        <v>0</v>
      </c>
      <c r="BW19" s="141">
        <v>114991</v>
      </c>
      <c r="BX19" s="141">
        <v>0</v>
      </c>
      <c r="BY19" s="141">
        <v>0</v>
      </c>
      <c r="BZ19" s="141">
        <f t="shared" si="31"/>
        <v>54062</v>
      </c>
      <c r="CA19" s="141">
        <v>0</v>
      </c>
      <c r="CB19" s="141">
        <v>54062</v>
      </c>
      <c r="CC19" s="141">
        <v>0</v>
      </c>
      <c r="CD19" s="141">
        <v>0</v>
      </c>
      <c r="CE19" s="141"/>
      <c r="CF19" s="141">
        <v>0</v>
      </c>
      <c r="CG19" s="141">
        <v>9720</v>
      </c>
      <c r="CH19" s="141">
        <f t="shared" si="32"/>
        <v>201822</v>
      </c>
      <c r="CI19" s="141">
        <f t="shared" si="33"/>
        <v>695488</v>
      </c>
      <c r="CJ19" s="141">
        <f t="shared" si="34"/>
        <v>695488</v>
      </c>
      <c r="CK19" s="141">
        <f t="shared" si="35"/>
        <v>695488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0</v>
      </c>
      <c r="CQ19" s="141">
        <f t="shared" si="41"/>
        <v>1053952</v>
      </c>
      <c r="CR19" s="141">
        <f t="shared" si="42"/>
        <v>146936</v>
      </c>
      <c r="CS19" s="141">
        <f t="shared" si="43"/>
        <v>114663</v>
      </c>
      <c r="CT19" s="141">
        <f t="shared" si="44"/>
        <v>0</v>
      </c>
      <c r="CU19" s="141">
        <f t="shared" si="45"/>
        <v>32273</v>
      </c>
      <c r="CV19" s="141">
        <f t="shared" si="46"/>
        <v>0</v>
      </c>
      <c r="CW19" s="141">
        <f t="shared" si="47"/>
        <v>340660</v>
      </c>
      <c r="CX19" s="141">
        <f t="shared" si="48"/>
        <v>0</v>
      </c>
      <c r="CY19" s="141">
        <f t="shared" si="49"/>
        <v>340660</v>
      </c>
      <c r="CZ19" s="141">
        <f t="shared" si="50"/>
        <v>0</v>
      </c>
      <c r="DA19" s="141">
        <f t="shared" si="51"/>
        <v>0</v>
      </c>
      <c r="DB19" s="141">
        <f t="shared" si="52"/>
        <v>566356</v>
      </c>
      <c r="DC19" s="141">
        <f t="shared" si="53"/>
        <v>0</v>
      </c>
      <c r="DD19" s="141">
        <f t="shared" si="54"/>
        <v>566356</v>
      </c>
      <c r="DE19" s="141">
        <f t="shared" si="55"/>
        <v>0</v>
      </c>
      <c r="DF19" s="141">
        <f t="shared" si="56"/>
        <v>0</v>
      </c>
      <c r="DG19" s="141">
        <f t="shared" si="57"/>
        <v>0</v>
      </c>
      <c r="DH19" s="141">
        <f t="shared" si="58"/>
        <v>0</v>
      </c>
      <c r="DI19" s="141">
        <f t="shared" si="59"/>
        <v>22837</v>
      </c>
      <c r="DJ19" s="141">
        <f t="shared" si="60"/>
        <v>1772277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384</v>
      </c>
      <c r="B7" s="140" t="s">
        <v>385</v>
      </c>
      <c r="C7" s="139" t="s">
        <v>425</v>
      </c>
      <c r="D7" s="141">
        <f aca="true" t="shared" si="0" ref="D7:AD7">SUM(D8:D48)</f>
        <v>31759577</v>
      </c>
      <c r="E7" s="141">
        <f t="shared" si="0"/>
        <v>8520562</v>
      </c>
      <c r="F7" s="141">
        <f t="shared" si="0"/>
        <v>1092370</v>
      </c>
      <c r="G7" s="141">
        <f t="shared" si="0"/>
        <v>246891</v>
      </c>
      <c r="H7" s="141">
        <f t="shared" si="0"/>
        <v>2599100</v>
      </c>
      <c r="I7" s="141">
        <f t="shared" si="0"/>
        <v>2878655</v>
      </c>
      <c r="J7" s="141">
        <f t="shared" si="0"/>
        <v>4408010</v>
      </c>
      <c r="K7" s="141">
        <f t="shared" si="0"/>
        <v>1703546</v>
      </c>
      <c r="L7" s="141">
        <f t="shared" si="0"/>
        <v>23239015</v>
      </c>
      <c r="M7" s="141">
        <f t="shared" si="0"/>
        <v>6181976</v>
      </c>
      <c r="N7" s="141">
        <f t="shared" si="0"/>
        <v>825796</v>
      </c>
      <c r="O7" s="141">
        <f t="shared" si="0"/>
        <v>83598</v>
      </c>
      <c r="P7" s="141">
        <f t="shared" si="0"/>
        <v>49215</v>
      </c>
      <c r="Q7" s="141">
        <f t="shared" si="0"/>
        <v>59200</v>
      </c>
      <c r="R7" s="141">
        <f t="shared" si="0"/>
        <v>434470</v>
      </c>
      <c r="S7" s="141">
        <f t="shared" si="0"/>
        <v>2058398</v>
      </c>
      <c r="T7" s="141">
        <f t="shared" si="0"/>
        <v>199313</v>
      </c>
      <c r="U7" s="141">
        <f t="shared" si="0"/>
        <v>5356180</v>
      </c>
      <c r="V7" s="141">
        <f t="shared" si="0"/>
        <v>37941553</v>
      </c>
      <c r="W7" s="141">
        <f t="shared" si="0"/>
        <v>9346358</v>
      </c>
      <c r="X7" s="141">
        <f t="shared" si="0"/>
        <v>1175968</v>
      </c>
      <c r="Y7" s="141">
        <f t="shared" si="0"/>
        <v>296106</v>
      </c>
      <c r="Z7" s="141">
        <f t="shared" si="0"/>
        <v>2658300</v>
      </c>
      <c r="AA7" s="141">
        <f t="shared" si="0"/>
        <v>3313125</v>
      </c>
      <c r="AB7" s="141">
        <f t="shared" si="0"/>
        <v>6466408</v>
      </c>
      <c r="AC7" s="141">
        <f t="shared" si="0"/>
        <v>1902859</v>
      </c>
      <c r="AD7" s="141">
        <f t="shared" si="0"/>
        <v>28595195</v>
      </c>
    </row>
    <row r="8" spans="1:30" ht="12" customHeight="1">
      <c r="A8" s="142" t="s">
        <v>102</v>
      </c>
      <c r="B8" s="140" t="s">
        <v>326</v>
      </c>
      <c r="C8" s="142" t="s">
        <v>355</v>
      </c>
      <c r="D8" s="141">
        <f>SUM(E8,+L8)</f>
        <v>3912696</v>
      </c>
      <c r="E8" s="141">
        <f>+SUM(F8:I8,K8)</f>
        <v>990835</v>
      </c>
      <c r="F8" s="141">
        <v>0</v>
      </c>
      <c r="G8" s="141">
        <v>22630</v>
      </c>
      <c r="H8" s="141">
        <v>0</v>
      </c>
      <c r="I8" s="141">
        <v>461989</v>
      </c>
      <c r="J8" s="141"/>
      <c r="K8" s="141">
        <v>506216</v>
      </c>
      <c r="L8" s="141">
        <v>2921861</v>
      </c>
      <c r="M8" s="141">
        <f>SUM(N8,+U8)</f>
        <v>769775</v>
      </c>
      <c r="N8" s="141">
        <f>+SUM(O8:R8,T8)</f>
        <v>93059</v>
      </c>
      <c r="O8" s="141">
        <v>0</v>
      </c>
      <c r="P8" s="141">
        <v>0</v>
      </c>
      <c r="Q8" s="141">
        <v>0</v>
      </c>
      <c r="R8" s="141">
        <v>8074</v>
      </c>
      <c r="S8" s="141"/>
      <c r="T8" s="141">
        <v>84985</v>
      </c>
      <c r="U8" s="141">
        <v>676716</v>
      </c>
      <c r="V8" s="141">
        <f aca="true" t="shared" si="1" ref="V8:AD8">+SUM(D8,M8)</f>
        <v>4682471</v>
      </c>
      <c r="W8" s="141">
        <f t="shared" si="1"/>
        <v>1083894</v>
      </c>
      <c r="X8" s="141">
        <f t="shared" si="1"/>
        <v>0</v>
      </c>
      <c r="Y8" s="141">
        <f t="shared" si="1"/>
        <v>22630</v>
      </c>
      <c r="Z8" s="141">
        <f t="shared" si="1"/>
        <v>0</v>
      </c>
      <c r="AA8" s="141">
        <f t="shared" si="1"/>
        <v>470063</v>
      </c>
      <c r="AB8" s="141">
        <f t="shared" si="1"/>
        <v>0</v>
      </c>
      <c r="AC8" s="141">
        <f t="shared" si="1"/>
        <v>591201</v>
      </c>
      <c r="AD8" s="141">
        <f t="shared" si="1"/>
        <v>3598577</v>
      </c>
    </row>
    <row r="9" spans="1:30" ht="12" customHeight="1">
      <c r="A9" s="142" t="s">
        <v>102</v>
      </c>
      <c r="B9" s="140" t="s">
        <v>327</v>
      </c>
      <c r="C9" s="142" t="s">
        <v>356</v>
      </c>
      <c r="D9" s="141">
        <f aca="true" t="shared" si="2" ref="D9:D48">SUM(E9,+L9)</f>
        <v>3529768</v>
      </c>
      <c r="E9" s="141">
        <f aca="true" t="shared" si="3" ref="E9:E48">+SUM(F9:I9,K9)</f>
        <v>783513</v>
      </c>
      <c r="F9" s="141">
        <v>0</v>
      </c>
      <c r="G9" s="141">
        <v>3122</v>
      </c>
      <c r="H9" s="141">
        <v>0</v>
      </c>
      <c r="I9" s="141">
        <v>562145</v>
      </c>
      <c r="J9" s="141"/>
      <c r="K9" s="141">
        <v>218246</v>
      </c>
      <c r="L9" s="141">
        <v>2746255</v>
      </c>
      <c r="M9" s="141">
        <f aca="true" t="shared" si="4" ref="M9:M48">SUM(N9,+U9)</f>
        <v>943982</v>
      </c>
      <c r="N9" s="141">
        <f aca="true" t="shared" si="5" ref="N9:N48">+SUM(O9:R9,T9)</f>
        <v>153795</v>
      </c>
      <c r="O9" s="141">
        <v>0</v>
      </c>
      <c r="P9" s="141">
        <v>0</v>
      </c>
      <c r="Q9" s="141">
        <v>0</v>
      </c>
      <c r="R9" s="141">
        <v>153795</v>
      </c>
      <c r="S9" s="141"/>
      <c r="T9" s="141">
        <v>0</v>
      </c>
      <c r="U9" s="141">
        <v>790187</v>
      </c>
      <c r="V9" s="141">
        <f aca="true" t="shared" si="6" ref="V9:V48">+SUM(D9,M9)</f>
        <v>4473750</v>
      </c>
      <c r="W9" s="141">
        <f aca="true" t="shared" si="7" ref="W9:W48">+SUM(E9,N9)</f>
        <v>937308</v>
      </c>
      <c r="X9" s="141">
        <f aca="true" t="shared" si="8" ref="X9:X48">+SUM(F9,O9)</f>
        <v>0</v>
      </c>
      <c r="Y9" s="141">
        <f aca="true" t="shared" si="9" ref="Y9:Y48">+SUM(G9,P9)</f>
        <v>3122</v>
      </c>
      <c r="Z9" s="141">
        <f aca="true" t="shared" si="10" ref="Z9:Z48">+SUM(H9,Q9)</f>
        <v>0</v>
      </c>
      <c r="AA9" s="141">
        <f aca="true" t="shared" si="11" ref="AA9:AA48">+SUM(I9,R9)</f>
        <v>715940</v>
      </c>
      <c r="AB9" s="141">
        <f aca="true" t="shared" si="12" ref="AB9:AB48">+SUM(J9,S9)</f>
        <v>0</v>
      </c>
      <c r="AC9" s="141">
        <f aca="true" t="shared" si="13" ref="AC9:AC48">+SUM(K9,T9)</f>
        <v>218246</v>
      </c>
      <c r="AD9" s="141">
        <f aca="true" t="shared" si="14" ref="AD9:AD48">+SUM(L9,U9)</f>
        <v>3536442</v>
      </c>
    </row>
    <row r="10" spans="1:30" ht="12" customHeight="1">
      <c r="A10" s="142" t="s">
        <v>102</v>
      </c>
      <c r="B10" s="140" t="s">
        <v>328</v>
      </c>
      <c r="C10" s="142" t="s">
        <v>357</v>
      </c>
      <c r="D10" s="141">
        <f t="shared" si="2"/>
        <v>1820523</v>
      </c>
      <c r="E10" s="141">
        <f t="shared" si="3"/>
        <v>89948</v>
      </c>
      <c r="F10" s="141">
        <v>0</v>
      </c>
      <c r="G10" s="141">
        <v>675</v>
      </c>
      <c r="H10" s="141">
        <v>0</v>
      </c>
      <c r="I10" s="141">
        <v>2656</v>
      </c>
      <c r="J10" s="141"/>
      <c r="K10" s="141">
        <v>86617</v>
      </c>
      <c r="L10" s="141">
        <v>1730575</v>
      </c>
      <c r="M10" s="141">
        <f t="shared" si="4"/>
        <v>157208</v>
      </c>
      <c r="N10" s="141">
        <f t="shared" si="5"/>
        <v>0</v>
      </c>
      <c r="O10" s="141">
        <v>0</v>
      </c>
      <c r="P10" s="141">
        <v>0</v>
      </c>
      <c r="Q10" s="141">
        <v>0</v>
      </c>
      <c r="R10" s="141">
        <v>0</v>
      </c>
      <c r="S10" s="141"/>
      <c r="T10" s="141">
        <v>0</v>
      </c>
      <c r="U10" s="141">
        <v>157208</v>
      </c>
      <c r="V10" s="141">
        <f t="shared" si="6"/>
        <v>1977731</v>
      </c>
      <c r="W10" s="141">
        <f t="shared" si="7"/>
        <v>89948</v>
      </c>
      <c r="X10" s="141">
        <f t="shared" si="8"/>
        <v>0</v>
      </c>
      <c r="Y10" s="141">
        <f t="shared" si="9"/>
        <v>675</v>
      </c>
      <c r="Z10" s="141">
        <f t="shared" si="10"/>
        <v>0</v>
      </c>
      <c r="AA10" s="141">
        <f t="shared" si="11"/>
        <v>2656</v>
      </c>
      <c r="AB10" s="141">
        <f t="shared" si="12"/>
        <v>0</v>
      </c>
      <c r="AC10" s="141">
        <f t="shared" si="13"/>
        <v>86617</v>
      </c>
      <c r="AD10" s="141">
        <f t="shared" si="14"/>
        <v>1887783</v>
      </c>
    </row>
    <row r="11" spans="1:30" ht="12" customHeight="1">
      <c r="A11" s="142" t="s">
        <v>102</v>
      </c>
      <c r="B11" s="140" t="s">
        <v>329</v>
      </c>
      <c r="C11" s="142" t="s">
        <v>358</v>
      </c>
      <c r="D11" s="141">
        <f t="shared" si="2"/>
        <v>2008558</v>
      </c>
      <c r="E11" s="141">
        <f t="shared" si="3"/>
        <v>190157</v>
      </c>
      <c r="F11" s="141">
        <v>0</v>
      </c>
      <c r="G11" s="141">
        <v>2242</v>
      </c>
      <c r="H11" s="141">
        <v>0</v>
      </c>
      <c r="I11" s="141">
        <v>126820</v>
      </c>
      <c r="J11" s="141"/>
      <c r="K11" s="141">
        <v>61095</v>
      </c>
      <c r="L11" s="141">
        <v>1818401</v>
      </c>
      <c r="M11" s="141">
        <f t="shared" si="4"/>
        <v>274116</v>
      </c>
      <c r="N11" s="141">
        <f t="shared" si="5"/>
        <v>0</v>
      </c>
      <c r="O11" s="141">
        <v>0</v>
      </c>
      <c r="P11" s="141">
        <v>0</v>
      </c>
      <c r="Q11" s="141">
        <v>0</v>
      </c>
      <c r="R11" s="141">
        <v>0</v>
      </c>
      <c r="S11" s="141"/>
      <c r="T11" s="141">
        <v>0</v>
      </c>
      <c r="U11" s="141">
        <v>274116</v>
      </c>
      <c r="V11" s="141">
        <f t="shared" si="6"/>
        <v>2282674</v>
      </c>
      <c r="W11" s="141">
        <f t="shared" si="7"/>
        <v>190157</v>
      </c>
      <c r="X11" s="141">
        <f t="shared" si="8"/>
        <v>0</v>
      </c>
      <c r="Y11" s="141">
        <f t="shared" si="9"/>
        <v>2242</v>
      </c>
      <c r="Z11" s="141">
        <f t="shared" si="10"/>
        <v>0</v>
      </c>
      <c r="AA11" s="141">
        <f t="shared" si="11"/>
        <v>126820</v>
      </c>
      <c r="AB11" s="141">
        <f t="shared" si="12"/>
        <v>0</v>
      </c>
      <c r="AC11" s="141">
        <f t="shared" si="13"/>
        <v>61095</v>
      </c>
      <c r="AD11" s="141">
        <f t="shared" si="14"/>
        <v>2092517</v>
      </c>
    </row>
    <row r="12" spans="1:30" ht="12" customHeight="1">
      <c r="A12" s="142" t="s">
        <v>102</v>
      </c>
      <c r="B12" s="140" t="s">
        <v>330</v>
      </c>
      <c r="C12" s="142" t="s">
        <v>359</v>
      </c>
      <c r="D12" s="141">
        <f t="shared" si="2"/>
        <v>2608313</v>
      </c>
      <c r="E12" s="141">
        <f t="shared" si="3"/>
        <v>177785</v>
      </c>
      <c r="F12" s="141">
        <v>0</v>
      </c>
      <c r="G12" s="141">
        <v>0</v>
      </c>
      <c r="H12" s="141">
        <v>0</v>
      </c>
      <c r="I12" s="141">
        <v>111063</v>
      </c>
      <c r="J12" s="141"/>
      <c r="K12" s="141">
        <v>66722</v>
      </c>
      <c r="L12" s="141">
        <v>2430528</v>
      </c>
      <c r="M12" s="141">
        <f t="shared" si="4"/>
        <v>641716</v>
      </c>
      <c r="N12" s="141">
        <f t="shared" si="5"/>
        <v>88675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88675</v>
      </c>
      <c r="U12" s="141">
        <v>553041</v>
      </c>
      <c r="V12" s="141">
        <f t="shared" si="6"/>
        <v>3250029</v>
      </c>
      <c r="W12" s="141">
        <f t="shared" si="7"/>
        <v>266460</v>
      </c>
      <c r="X12" s="141">
        <f t="shared" si="8"/>
        <v>0</v>
      </c>
      <c r="Y12" s="141">
        <f t="shared" si="9"/>
        <v>0</v>
      </c>
      <c r="Z12" s="141">
        <f t="shared" si="10"/>
        <v>0</v>
      </c>
      <c r="AA12" s="141">
        <f t="shared" si="11"/>
        <v>111063</v>
      </c>
      <c r="AB12" s="141">
        <f t="shared" si="12"/>
        <v>0</v>
      </c>
      <c r="AC12" s="141">
        <f t="shared" si="13"/>
        <v>155397</v>
      </c>
      <c r="AD12" s="141">
        <f t="shared" si="14"/>
        <v>2983569</v>
      </c>
    </row>
    <row r="13" spans="1:30" ht="12" customHeight="1">
      <c r="A13" s="142" t="s">
        <v>102</v>
      </c>
      <c r="B13" s="140" t="s">
        <v>331</v>
      </c>
      <c r="C13" s="142" t="s">
        <v>360</v>
      </c>
      <c r="D13" s="141">
        <f t="shared" si="2"/>
        <v>3104131</v>
      </c>
      <c r="E13" s="141">
        <f t="shared" si="3"/>
        <v>556833</v>
      </c>
      <c r="F13" s="141">
        <v>54830</v>
      </c>
      <c r="G13" s="141">
        <v>0</v>
      </c>
      <c r="H13" s="141">
        <v>0</v>
      </c>
      <c r="I13" s="141">
        <v>323482</v>
      </c>
      <c r="J13" s="141"/>
      <c r="K13" s="141">
        <v>178521</v>
      </c>
      <c r="L13" s="141">
        <v>2547298</v>
      </c>
      <c r="M13" s="141">
        <f t="shared" si="4"/>
        <v>314244</v>
      </c>
      <c r="N13" s="141">
        <f t="shared" si="5"/>
        <v>3303</v>
      </c>
      <c r="O13" s="141">
        <v>0</v>
      </c>
      <c r="P13" s="141">
        <v>0</v>
      </c>
      <c r="Q13" s="141">
        <v>0</v>
      </c>
      <c r="R13" s="141">
        <v>3234</v>
      </c>
      <c r="S13" s="141"/>
      <c r="T13" s="141">
        <v>69</v>
      </c>
      <c r="U13" s="141">
        <v>310941</v>
      </c>
      <c r="V13" s="141">
        <f t="shared" si="6"/>
        <v>3418375</v>
      </c>
      <c r="W13" s="141">
        <f t="shared" si="7"/>
        <v>560136</v>
      </c>
      <c r="X13" s="141">
        <f t="shared" si="8"/>
        <v>54830</v>
      </c>
      <c r="Y13" s="141">
        <f t="shared" si="9"/>
        <v>0</v>
      </c>
      <c r="Z13" s="141">
        <f t="shared" si="10"/>
        <v>0</v>
      </c>
      <c r="AA13" s="141">
        <f t="shared" si="11"/>
        <v>326716</v>
      </c>
      <c r="AB13" s="141">
        <f t="shared" si="12"/>
        <v>0</v>
      </c>
      <c r="AC13" s="141">
        <f t="shared" si="13"/>
        <v>178590</v>
      </c>
      <c r="AD13" s="141">
        <f t="shared" si="14"/>
        <v>2858239</v>
      </c>
    </row>
    <row r="14" spans="1:30" ht="12" customHeight="1">
      <c r="A14" s="142" t="s">
        <v>102</v>
      </c>
      <c r="B14" s="140" t="s">
        <v>332</v>
      </c>
      <c r="C14" s="142" t="s">
        <v>361</v>
      </c>
      <c r="D14" s="141">
        <f t="shared" si="2"/>
        <v>1092180</v>
      </c>
      <c r="E14" s="141">
        <f t="shared" si="3"/>
        <v>178677</v>
      </c>
      <c r="F14" s="141">
        <v>0</v>
      </c>
      <c r="G14" s="141">
        <v>177</v>
      </c>
      <c r="H14" s="141">
        <v>178500</v>
      </c>
      <c r="I14" s="141">
        <v>0</v>
      </c>
      <c r="J14" s="141"/>
      <c r="K14" s="141">
        <v>0</v>
      </c>
      <c r="L14" s="141">
        <v>913503</v>
      </c>
      <c r="M14" s="141">
        <f t="shared" si="4"/>
        <v>180422</v>
      </c>
      <c r="N14" s="141">
        <f t="shared" si="5"/>
        <v>2645</v>
      </c>
      <c r="O14" s="141">
        <v>800</v>
      </c>
      <c r="P14" s="141">
        <v>800</v>
      </c>
      <c r="Q14" s="141">
        <v>0</v>
      </c>
      <c r="R14" s="141">
        <v>1045</v>
      </c>
      <c r="S14" s="141"/>
      <c r="T14" s="141">
        <v>0</v>
      </c>
      <c r="U14" s="141">
        <v>177777</v>
      </c>
      <c r="V14" s="141">
        <f t="shared" si="6"/>
        <v>1272602</v>
      </c>
      <c r="W14" s="141">
        <f t="shared" si="7"/>
        <v>181322</v>
      </c>
      <c r="X14" s="141">
        <f t="shared" si="8"/>
        <v>800</v>
      </c>
      <c r="Y14" s="141">
        <f t="shared" si="9"/>
        <v>977</v>
      </c>
      <c r="Z14" s="141">
        <f t="shared" si="10"/>
        <v>178500</v>
      </c>
      <c r="AA14" s="141">
        <f t="shared" si="11"/>
        <v>1045</v>
      </c>
      <c r="AB14" s="141">
        <f t="shared" si="12"/>
        <v>0</v>
      </c>
      <c r="AC14" s="141">
        <f t="shared" si="13"/>
        <v>0</v>
      </c>
      <c r="AD14" s="141">
        <f t="shared" si="14"/>
        <v>1091280</v>
      </c>
    </row>
    <row r="15" spans="1:30" ht="12" customHeight="1">
      <c r="A15" s="142" t="s">
        <v>102</v>
      </c>
      <c r="B15" s="140" t="s">
        <v>333</v>
      </c>
      <c r="C15" s="142" t="s">
        <v>362</v>
      </c>
      <c r="D15" s="141">
        <f t="shared" si="2"/>
        <v>392198</v>
      </c>
      <c r="E15" s="141">
        <f t="shared" si="3"/>
        <v>20138</v>
      </c>
      <c r="F15" s="141">
        <v>0</v>
      </c>
      <c r="G15" s="141">
        <v>5909</v>
      </c>
      <c r="H15" s="141">
        <v>0</v>
      </c>
      <c r="I15" s="141">
        <v>5609</v>
      </c>
      <c r="J15" s="141"/>
      <c r="K15" s="141">
        <v>8620</v>
      </c>
      <c r="L15" s="141">
        <v>372060</v>
      </c>
      <c r="M15" s="141">
        <f t="shared" si="4"/>
        <v>247967</v>
      </c>
      <c r="N15" s="141">
        <f t="shared" si="5"/>
        <v>75703</v>
      </c>
      <c r="O15" s="141">
        <v>11447</v>
      </c>
      <c r="P15" s="141">
        <v>11447</v>
      </c>
      <c r="Q15" s="141">
        <v>0</v>
      </c>
      <c r="R15" s="141">
        <v>52441</v>
      </c>
      <c r="S15" s="141"/>
      <c r="T15" s="141">
        <v>368</v>
      </c>
      <c r="U15" s="141">
        <v>172264</v>
      </c>
      <c r="V15" s="141">
        <f t="shared" si="6"/>
        <v>640165</v>
      </c>
      <c r="W15" s="141">
        <f t="shared" si="7"/>
        <v>95841</v>
      </c>
      <c r="X15" s="141">
        <f t="shared" si="8"/>
        <v>11447</v>
      </c>
      <c r="Y15" s="141">
        <f t="shared" si="9"/>
        <v>17356</v>
      </c>
      <c r="Z15" s="141">
        <f t="shared" si="10"/>
        <v>0</v>
      </c>
      <c r="AA15" s="141">
        <f t="shared" si="11"/>
        <v>58050</v>
      </c>
      <c r="AB15" s="141">
        <f t="shared" si="12"/>
        <v>0</v>
      </c>
      <c r="AC15" s="141">
        <f t="shared" si="13"/>
        <v>8988</v>
      </c>
      <c r="AD15" s="141">
        <f t="shared" si="14"/>
        <v>544324</v>
      </c>
    </row>
    <row r="16" spans="1:30" ht="12" customHeight="1">
      <c r="A16" s="142" t="s">
        <v>102</v>
      </c>
      <c r="B16" s="140" t="s">
        <v>334</v>
      </c>
      <c r="C16" s="142" t="s">
        <v>363</v>
      </c>
      <c r="D16" s="141">
        <f t="shared" si="2"/>
        <v>1246427</v>
      </c>
      <c r="E16" s="141">
        <f t="shared" si="3"/>
        <v>166750</v>
      </c>
      <c r="F16" s="141">
        <v>29426</v>
      </c>
      <c r="G16" s="141">
        <v>0</v>
      </c>
      <c r="H16" s="141">
        <v>0</v>
      </c>
      <c r="I16" s="141">
        <v>66148</v>
      </c>
      <c r="J16" s="141"/>
      <c r="K16" s="141">
        <v>71176</v>
      </c>
      <c r="L16" s="141">
        <v>1079677</v>
      </c>
      <c r="M16" s="141">
        <f t="shared" si="4"/>
        <v>164465</v>
      </c>
      <c r="N16" s="141">
        <f t="shared" si="5"/>
        <v>30</v>
      </c>
      <c r="O16" s="141">
        <v>0</v>
      </c>
      <c r="P16" s="141">
        <v>0</v>
      </c>
      <c r="Q16" s="141">
        <v>0</v>
      </c>
      <c r="R16" s="141">
        <v>0</v>
      </c>
      <c r="S16" s="141"/>
      <c r="T16" s="141">
        <v>30</v>
      </c>
      <c r="U16" s="141">
        <v>164435</v>
      </c>
      <c r="V16" s="141">
        <f t="shared" si="6"/>
        <v>1410892</v>
      </c>
      <c r="W16" s="141">
        <f t="shared" si="7"/>
        <v>166780</v>
      </c>
      <c r="X16" s="141">
        <f t="shared" si="8"/>
        <v>29426</v>
      </c>
      <c r="Y16" s="141">
        <f t="shared" si="9"/>
        <v>0</v>
      </c>
      <c r="Z16" s="141">
        <f t="shared" si="10"/>
        <v>0</v>
      </c>
      <c r="AA16" s="141">
        <f t="shared" si="11"/>
        <v>66148</v>
      </c>
      <c r="AB16" s="141">
        <f t="shared" si="12"/>
        <v>0</v>
      </c>
      <c r="AC16" s="141">
        <f t="shared" si="13"/>
        <v>71206</v>
      </c>
      <c r="AD16" s="141">
        <f t="shared" si="14"/>
        <v>1244112</v>
      </c>
    </row>
    <row r="17" spans="1:30" ht="12" customHeight="1">
      <c r="A17" s="142" t="s">
        <v>102</v>
      </c>
      <c r="B17" s="140" t="s">
        <v>335</v>
      </c>
      <c r="C17" s="142" t="s">
        <v>364</v>
      </c>
      <c r="D17" s="141">
        <f t="shared" si="2"/>
        <v>452589</v>
      </c>
      <c r="E17" s="141">
        <f t="shared" si="3"/>
        <v>93831</v>
      </c>
      <c r="F17" s="141">
        <v>0</v>
      </c>
      <c r="G17" s="141">
        <v>3716</v>
      </c>
      <c r="H17" s="141">
        <v>0</v>
      </c>
      <c r="I17" s="141">
        <v>81767</v>
      </c>
      <c r="J17" s="141"/>
      <c r="K17" s="141">
        <v>8348</v>
      </c>
      <c r="L17" s="141">
        <v>358758</v>
      </c>
      <c r="M17" s="141">
        <f t="shared" si="4"/>
        <v>330148</v>
      </c>
      <c r="N17" s="141">
        <f t="shared" si="5"/>
        <v>73331</v>
      </c>
      <c r="O17" s="141">
        <v>9552</v>
      </c>
      <c r="P17" s="141">
        <v>9414</v>
      </c>
      <c r="Q17" s="141">
        <v>0</v>
      </c>
      <c r="R17" s="141">
        <v>52185</v>
      </c>
      <c r="S17" s="141"/>
      <c r="T17" s="141">
        <v>2180</v>
      </c>
      <c r="U17" s="141">
        <v>256817</v>
      </c>
      <c r="V17" s="141">
        <f t="shared" si="6"/>
        <v>782737</v>
      </c>
      <c r="W17" s="141">
        <f t="shared" si="7"/>
        <v>167162</v>
      </c>
      <c r="X17" s="141">
        <f t="shared" si="8"/>
        <v>9552</v>
      </c>
      <c r="Y17" s="141">
        <f t="shared" si="9"/>
        <v>13130</v>
      </c>
      <c r="Z17" s="141">
        <f t="shared" si="10"/>
        <v>0</v>
      </c>
      <c r="AA17" s="141">
        <f t="shared" si="11"/>
        <v>133952</v>
      </c>
      <c r="AB17" s="141">
        <f t="shared" si="12"/>
        <v>0</v>
      </c>
      <c r="AC17" s="141">
        <f t="shared" si="13"/>
        <v>10528</v>
      </c>
      <c r="AD17" s="141">
        <f t="shared" si="14"/>
        <v>615575</v>
      </c>
    </row>
    <row r="18" spans="1:30" ht="12" customHeight="1">
      <c r="A18" s="142" t="s">
        <v>102</v>
      </c>
      <c r="B18" s="140" t="s">
        <v>336</v>
      </c>
      <c r="C18" s="142" t="s">
        <v>365</v>
      </c>
      <c r="D18" s="141">
        <f t="shared" si="2"/>
        <v>354326</v>
      </c>
      <c r="E18" s="141">
        <f t="shared" si="3"/>
        <v>7943</v>
      </c>
      <c r="F18" s="141">
        <v>0</v>
      </c>
      <c r="G18" s="141">
        <v>0</v>
      </c>
      <c r="H18" s="141">
        <v>0</v>
      </c>
      <c r="I18" s="141">
        <v>7943</v>
      </c>
      <c r="J18" s="141"/>
      <c r="K18" s="141">
        <v>0</v>
      </c>
      <c r="L18" s="141">
        <v>346383</v>
      </c>
      <c r="M18" s="141">
        <f t="shared" si="4"/>
        <v>66843</v>
      </c>
      <c r="N18" s="141">
        <f t="shared" si="5"/>
        <v>2334</v>
      </c>
      <c r="O18" s="141">
        <v>0</v>
      </c>
      <c r="P18" s="141">
        <v>0</v>
      </c>
      <c r="Q18" s="141">
        <v>0</v>
      </c>
      <c r="R18" s="141">
        <v>2334</v>
      </c>
      <c r="S18" s="141"/>
      <c r="T18" s="141">
        <v>0</v>
      </c>
      <c r="U18" s="141">
        <v>64509</v>
      </c>
      <c r="V18" s="141">
        <f t="shared" si="6"/>
        <v>421169</v>
      </c>
      <c r="W18" s="141">
        <f t="shared" si="7"/>
        <v>10277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10277</v>
      </c>
      <c r="AB18" s="141">
        <f t="shared" si="12"/>
        <v>0</v>
      </c>
      <c r="AC18" s="141">
        <f t="shared" si="13"/>
        <v>0</v>
      </c>
      <c r="AD18" s="141">
        <f t="shared" si="14"/>
        <v>410892</v>
      </c>
    </row>
    <row r="19" spans="1:30" ht="12" customHeight="1">
      <c r="A19" s="142" t="s">
        <v>102</v>
      </c>
      <c r="B19" s="140" t="s">
        <v>337</v>
      </c>
      <c r="C19" s="142" t="s">
        <v>366</v>
      </c>
      <c r="D19" s="141">
        <f t="shared" si="2"/>
        <v>517399</v>
      </c>
      <c r="E19" s="141">
        <f t="shared" si="3"/>
        <v>72825</v>
      </c>
      <c r="F19" s="141">
        <v>0</v>
      </c>
      <c r="G19" s="141">
        <v>0</v>
      </c>
      <c r="H19" s="141">
        <v>0</v>
      </c>
      <c r="I19" s="141">
        <v>43028</v>
      </c>
      <c r="J19" s="141"/>
      <c r="K19" s="141">
        <v>29797</v>
      </c>
      <c r="L19" s="141">
        <v>444574</v>
      </c>
      <c r="M19" s="141">
        <f t="shared" si="4"/>
        <v>130671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130671</v>
      </c>
      <c r="V19" s="141">
        <f t="shared" si="6"/>
        <v>648070</v>
      </c>
      <c r="W19" s="141">
        <f t="shared" si="7"/>
        <v>72825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43028</v>
      </c>
      <c r="AB19" s="141">
        <f t="shared" si="12"/>
        <v>0</v>
      </c>
      <c r="AC19" s="141">
        <f t="shared" si="13"/>
        <v>29797</v>
      </c>
      <c r="AD19" s="141">
        <f t="shared" si="14"/>
        <v>575245</v>
      </c>
    </row>
    <row r="20" spans="1:30" ht="12" customHeight="1">
      <c r="A20" s="142" t="s">
        <v>102</v>
      </c>
      <c r="B20" s="140" t="s">
        <v>338</v>
      </c>
      <c r="C20" s="142" t="s">
        <v>367</v>
      </c>
      <c r="D20" s="141">
        <f t="shared" si="2"/>
        <v>820375</v>
      </c>
      <c r="E20" s="141">
        <f t="shared" si="3"/>
        <v>185903</v>
      </c>
      <c r="F20" s="141">
        <v>0</v>
      </c>
      <c r="G20" s="141">
        <v>0</v>
      </c>
      <c r="H20" s="141">
        <v>0</v>
      </c>
      <c r="I20" s="141">
        <v>131788</v>
      </c>
      <c r="J20" s="141"/>
      <c r="K20" s="141">
        <v>54115</v>
      </c>
      <c r="L20" s="141">
        <v>634472</v>
      </c>
      <c r="M20" s="141">
        <f t="shared" si="4"/>
        <v>378356</v>
      </c>
      <c r="N20" s="141">
        <f t="shared" si="5"/>
        <v>0</v>
      </c>
      <c r="O20" s="141">
        <v>0</v>
      </c>
      <c r="P20" s="141">
        <v>0</v>
      </c>
      <c r="Q20" s="141">
        <v>0</v>
      </c>
      <c r="R20" s="141">
        <v>0</v>
      </c>
      <c r="S20" s="141"/>
      <c r="T20" s="141">
        <v>0</v>
      </c>
      <c r="U20" s="141">
        <v>378356</v>
      </c>
      <c r="V20" s="141">
        <f t="shared" si="6"/>
        <v>1198731</v>
      </c>
      <c r="W20" s="141">
        <f t="shared" si="7"/>
        <v>185903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131788</v>
      </c>
      <c r="AB20" s="141">
        <f t="shared" si="12"/>
        <v>0</v>
      </c>
      <c r="AC20" s="141">
        <f t="shared" si="13"/>
        <v>54115</v>
      </c>
      <c r="AD20" s="141">
        <f t="shared" si="14"/>
        <v>1012828</v>
      </c>
    </row>
    <row r="21" spans="1:30" ht="12" customHeight="1">
      <c r="A21" s="142" t="s">
        <v>102</v>
      </c>
      <c r="B21" s="140" t="s">
        <v>339</v>
      </c>
      <c r="C21" s="142" t="s">
        <v>368</v>
      </c>
      <c r="D21" s="141">
        <f t="shared" si="2"/>
        <v>1969045</v>
      </c>
      <c r="E21" s="141">
        <f t="shared" si="3"/>
        <v>230111</v>
      </c>
      <c r="F21" s="141">
        <v>13395</v>
      </c>
      <c r="G21" s="141">
        <v>0</v>
      </c>
      <c r="H21" s="141">
        <v>24100</v>
      </c>
      <c r="I21" s="141">
        <v>117284</v>
      </c>
      <c r="J21" s="141"/>
      <c r="K21" s="141">
        <v>75332</v>
      </c>
      <c r="L21" s="141">
        <v>1738934</v>
      </c>
      <c r="M21" s="141">
        <f t="shared" si="4"/>
        <v>488076</v>
      </c>
      <c r="N21" s="141">
        <f t="shared" si="5"/>
        <v>55493</v>
      </c>
      <c r="O21" s="141">
        <v>0</v>
      </c>
      <c r="P21" s="141">
        <v>0</v>
      </c>
      <c r="Q21" s="141">
        <v>0</v>
      </c>
      <c r="R21" s="141">
        <v>55493</v>
      </c>
      <c r="S21" s="141"/>
      <c r="T21" s="141">
        <v>0</v>
      </c>
      <c r="U21" s="141">
        <v>432583</v>
      </c>
      <c r="V21" s="141">
        <f t="shared" si="6"/>
        <v>2457121</v>
      </c>
      <c r="W21" s="141">
        <f t="shared" si="7"/>
        <v>285604</v>
      </c>
      <c r="X21" s="141">
        <f t="shared" si="8"/>
        <v>13395</v>
      </c>
      <c r="Y21" s="141">
        <f t="shared" si="9"/>
        <v>0</v>
      </c>
      <c r="Z21" s="141">
        <f t="shared" si="10"/>
        <v>24100</v>
      </c>
      <c r="AA21" s="141">
        <f t="shared" si="11"/>
        <v>172777</v>
      </c>
      <c r="AB21" s="141">
        <f t="shared" si="12"/>
        <v>0</v>
      </c>
      <c r="AC21" s="141">
        <f t="shared" si="13"/>
        <v>75332</v>
      </c>
      <c r="AD21" s="141">
        <f t="shared" si="14"/>
        <v>2171517</v>
      </c>
    </row>
    <row r="22" spans="1:30" ht="12" customHeight="1">
      <c r="A22" s="142" t="s">
        <v>102</v>
      </c>
      <c r="B22" s="140" t="s">
        <v>340</v>
      </c>
      <c r="C22" s="142" t="s">
        <v>369</v>
      </c>
      <c r="D22" s="141">
        <f t="shared" si="2"/>
        <v>69912</v>
      </c>
      <c r="E22" s="141">
        <f t="shared" si="3"/>
        <v>8702</v>
      </c>
      <c r="F22" s="141">
        <v>0</v>
      </c>
      <c r="G22" s="141">
        <v>0</v>
      </c>
      <c r="H22" s="141">
        <v>0</v>
      </c>
      <c r="I22" s="141">
        <v>8023</v>
      </c>
      <c r="J22" s="141"/>
      <c r="K22" s="141">
        <v>679</v>
      </c>
      <c r="L22" s="141">
        <v>61210</v>
      </c>
      <c r="M22" s="141">
        <f t="shared" si="4"/>
        <v>8889</v>
      </c>
      <c r="N22" s="141">
        <f t="shared" si="5"/>
        <v>13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13</v>
      </c>
      <c r="U22" s="141">
        <v>8876</v>
      </c>
      <c r="V22" s="141">
        <f t="shared" si="6"/>
        <v>78801</v>
      </c>
      <c r="W22" s="141">
        <f t="shared" si="7"/>
        <v>8715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8023</v>
      </c>
      <c r="AB22" s="141">
        <f t="shared" si="12"/>
        <v>0</v>
      </c>
      <c r="AC22" s="141">
        <f t="shared" si="13"/>
        <v>692</v>
      </c>
      <c r="AD22" s="141">
        <f t="shared" si="14"/>
        <v>70086</v>
      </c>
    </row>
    <row r="23" spans="1:30" ht="12" customHeight="1">
      <c r="A23" s="142" t="s">
        <v>102</v>
      </c>
      <c r="B23" s="140" t="s">
        <v>341</v>
      </c>
      <c r="C23" s="142" t="s">
        <v>370</v>
      </c>
      <c r="D23" s="141">
        <f t="shared" si="2"/>
        <v>301151</v>
      </c>
      <c r="E23" s="141">
        <f t="shared" si="3"/>
        <v>31309</v>
      </c>
      <c r="F23" s="141">
        <v>0</v>
      </c>
      <c r="G23" s="141">
        <v>0</v>
      </c>
      <c r="H23" s="141">
        <v>0</v>
      </c>
      <c r="I23" s="141">
        <v>0</v>
      </c>
      <c r="J23" s="141"/>
      <c r="K23" s="141">
        <v>31309</v>
      </c>
      <c r="L23" s="141">
        <v>269842</v>
      </c>
      <c r="M23" s="141">
        <f t="shared" si="4"/>
        <v>15150</v>
      </c>
      <c r="N23" s="141">
        <f t="shared" si="5"/>
        <v>24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24</v>
      </c>
      <c r="U23" s="141">
        <v>15126</v>
      </c>
      <c r="V23" s="141">
        <f t="shared" si="6"/>
        <v>316301</v>
      </c>
      <c r="W23" s="141">
        <f t="shared" si="7"/>
        <v>31333</v>
      </c>
      <c r="X23" s="141">
        <f t="shared" si="8"/>
        <v>0</v>
      </c>
      <c r="Y23" s="141">
        <f t="shared" si="9"/>
        <v>0</v>
      </c>
      <c r="Z23" s="141">
        <f t="shared" si="10"/>
        <v>0</v>
      </c>
      <c r="AA23" s="141">
        <f t="shared" si="11"/>
        <v>0</v>
      </c>
      <c r="AB23" s="141">
        <f t="shared" si="12"/>
        <v>0</v>
      </c>
      <c r="AC23" s="141">
        <f t="shared" si="13"/>
        <v>31333</v>
      </c>
      <c r="AD23" s="141">
        <f t="shared" si="14"/>
        <v>284968</v>
      </c>
    </row>
    <row r="24" spans="1:30" ht="12" customHeight="1">
      <c r="A24" s="142" t="s">
        <v>102</v>
      </c>
      <c r="B24" s="140" t="s">
        <v>342</v>
      </c>
      <c r="C24" s="142" t="s">
        <v>371</v>
      </c>
      <c r="D24" s="141">
        <f t="shared" si="2"/>
        <v>459702</v>
      </c>
      <c r="E24" s="141">
        <f t="shared" si="3"/>
        <v>21525</v>
      </c>
      <c r="F24" s="141">
        <v>0</v>
      </c>
      <c r="G24" s="141">
        <v>0</v>
      </c>
      <c r="H24" s="141">
        <v>0</v>
      </c>
      <c r="I24" s="141">
        <v>21525</v>
      </c>
      <c r="J24" s="141"/>
      <c r="K24" s="141">
        <v>0</v>
      </c>
      <c r="L24" s="141">
        <v>438177</v>
      </c>
      <c r="M24" s="141">
        <f t="shared" si="4"/>
        <v>175299</v>
      </c>
      <c r="N24" s="141">
        <f t="shared" si="5"/>
        <v>54416</v>
      </c>
      <c r="O24" s="141">
        <v>0</v>
      </c>
      <c r="P24" s="141">
        <v>0</v>
      </c>
      <c r="Q24" s="141">
        <v>0</v>
      </c>
      <c r="R24" s="141">
        <v>54416</v>
      </c>
      <c r="S24" s="141"/>
      <c r="T24" s="141">
        <v>0</v>
      </c>
      <c r="U24" s="141">
        <v>120883</v>
      </c>
      <c r="V24" s="141">
        <f t="shared" si="6"/>
        <v>635001</v>
      </c>
      <c r="W24" s="141">
        <f t="shared" si="7"/>
        <v>75941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75941</v>
      </c>
      <c r="AB24" s="141">
        <f t="shared" si="12"/>
        <v>0</v>
      </c>
      <c r="AC24" s="141">
        <f t="shared" si="13"/>
        <v>0</v>
      </c>
      <c r="AD24" s="141">
        <f t="shared" si="14"/>
        <v>559060</v>
      </c>
    </row>
    <row r="25" spans="1:30" ht="12" customHeight="1">
      <c r="A25" s="142" t="s">
        <v>102</v>
      </c>
      <c r="B25" s="140" t="s">
        <v>343</v>
      </c>
      <c r="C25" s="142" t="s">
        <v>372</v>
      </c>
      <c r="D25" s="141">
        <f t="shared" si="2"/>
        <v>98100</v>
      </c>
      <c r="E25" s="141">
        <f t="shared" si="3"/>
        <v>0</v>
      </c>
      <c r="F25" s="141">
        <v>0</v>
      </c>
      <c r="G25" s="141">
        <v>0</v>
      </c>
      <c r="H25" s="141">
        <v>0</v>
      </c>
      <c r="I25" s="141">
        <v>0</v>
      </c>
      <c r="J25" s="141"/>
      <c r="K25" s="141">
        <v>0</v>
      </c>
      <c r="L25" s="141">
        <v>98100</v>
      </c>
      <c r="M25" s="141">
        <f t="shared" si="4"/>
        <v>9720</v>
      </c>
      <c r="N25" s="141">
        <f t="shared" si="5"/>
        <v>1881</v>
      </c>
      <c r="O25" s="141">
        <v>0</v>
      </c>
      <c r="P25" s="141">
        <v>0</v>
      </c>
      <c r="Q25" s="141">
        <v>0</v>
      </c>
      <c r="R25" s="141">
        <v>1881</v>
      </c>
      <c r="S25" s="141"/>
      <c r="T25" s="141">
        <v>0</v>
      </c>
      <c r="U25" s="141">
        <v>7839</v>
      </c>
      <c r="V25" s="141">
        <f t="shared" si="6"/>
        <v>107820</v>
      </c>
      <c r="W25" s="141">
        <f t="shared" si="7"/>
        <v>1881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1881</v>
      </c>
      <c r="AB25" s="141">
        <f t="shared" si="12"/>
        <v>0</v>
      </c>
      <c r="AC25" s="141">
        <f t="shared" si="13"/>
        <v>0</v>
      </c>
      <c r="AD25" s="141">
        <f t="shared" si="14"/>
        <v>105939</v>
      </c>
    </row>
    <row r="26" spans="1:30" ht="12" customHeight="1">
      <c r="A26" s="142" t="s">
        <v>102</v>
      </c>
      <c r="B26" s="140" t="s">
        <v>344</v>
      </c>
      <c r="C26" s="142" t="s">
        <v>373</v>
      </c>
      <c r="D26" s="141">
        <f t="shared" si="2"/>
        <v>119900</v>
      </c>
      <c r="E26" s="141">
        <f t="shared" si="3"/>
        <v>0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0</v>
      </c>
      <c r="L26" s="141">
        <v>119900</v>
      </c>
      <c r="M26" s="141">
        <f t="shared" si="4"/>
        <v>18820</v>
      </c>
      <c r="N26" s="141">
        <f t="shared" si="5"/>
        <v>7260</v>
      </c>
      <c r="O26" s="141">
        <v>0</v>
      </c>
      <c r="P26" s="141">
        <v>0</v>
      </c>
      <c r="Q26" s="141">
        <v>0</v>
      </c>
      <c r="R26" s="141">
        <v>7260</v>
      </c>
      <c r="S26" s="141"/>
      <c r="T26" s="141">
        <v>0</v>
      </c>
      <c r="U26" s="141">
        <v>11560</v>
      </c>
      <c r="V26" s="141">
        <f t="shared" si="6"/>
        <v>138720</v>
      </c>
      <c r="W26" s="141">
        <f t="shared" si="7"/>
        <v>7260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7260</v>
      </c>
      <c r="AB26" s="141">
        <f t="shared" si="12"/>
        <v>0</v>
      </c>
      <c r="AC26" s="141">
        <f t="shared" si="13"/>
        <v>0</v>
      </c>
      <c r="AD26" s="141">
        <f t="shared" si="14"/>
        <v>131460</v>
      </c>
    </row>
    <row r="27" spans="1:30" ht="12" customHeight="1">
      <c r="A27" s="142" t="s">
        <v>102</v>
      </c>
      <c r="B27" s="140" t="s">
        <v>345</v>
      </c>
      <c r="C27" s="142" t="s">
        <v>374</v>
      </c>
      <c r="D27" s="141">
        <f t="shared" si="2"/>
        <v>240085</v>
      </c>
      <c r="E27" s="141">
        <f t="shared" si="3"/>
        <v>5914</v>
      </c>
      <c r="F27" s="141">
        <v>0</v>
      </c>
      <c r="G27" s="141">
        <v>0</v>
      </c>
      <c r="H27" s="141">
        <v>0</v>
      </c>
      <c r="I27" s="141">
        <v>4162</v>
      </c>
      <c r="J27" s="141"/>
      <c r="K27" s="141">
        <v>1752</v>
      </c>
      <c r="L27" s="141">
        <v>234171</v>
      </c>
      <c r="M27" s="141">
        <f t="shared" si="4"/>
        <v>27716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27716</v>
      </c>
      <c r="V27" s="141">
        <f t="shared" si="6"/>
        <v>267801</v>
      </c>
      <c r="W27" s="141">
        <f t="shared" si="7"/>
        <v>5914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4162</v>
      </c>
      <c r="AB27" s="141">
        <f t="shared" si="12"/>
        <v>0</v>
      </c>
      <c r="AC27" s="141">
        <f t="shared" si="13"/>
        <v>1752</v>
      </c>
      <c r="AD27" s="141">
        <f t="shared" si="14"/>
        <v>261887</v>
      </c>
    </row>
    <row r="28" spans="1:30" ht="12" customHeight="1">
      <c r="A28" s="142" t="s">
        <v>102</v>
      </c>
      <c r="B28" s="140" t="s">
        <v>346</v>
      </c>
      <c r="C28" s="142" t="s">
        <v>375</v>
      </c>
      <c r="D28" s="141">
        <f t="shared" si="2"/>
        <v>181751</v>
      </c>
      <c r="E28" s="141">
        <f t="shared" si="3"/>
        <v>5468</v>
      </c>
      <c r="F28" s="141">
        <v>0</v>
      </c>
      <c r="G28" s="141">
        <v>123</v>
      </c>
      <c r="H28" s="141">
        <v>0</v>
      </c>
      <c r="I28" s="141">
        <v>383</v>
      </c>
      <c r="J28" s="141"/>
      <c r="K28" s="141">
        <v>4962</v>
      </c>
      <c r="L28" s="141">
        <v>176283</v>
      </c>
      <c r="M28" s="141">
        <f t="shared" si="4"/>
        <v>106953</v>
      </c>
      <c r="N28" s="141">
        <f t="shared" si="5"/>
        <v>32540</v>
      </c>
      <c r="O28" s="141">
        <v>17306</v>
      </c>
      <c r="P28" s="141">
        <v>15234</v>
      </c>
      <c r="Q28" s="141">
        <v>0</v>
      </c>
      <c r="R28" s="141">
        <v>0</v>
      </c>
      <c r="S28" s="141"/>
      <c r="T28" s="141">
        <v>0</v>
      </c>
      <c r="U28" s="141">
        <v>74413</v>
      </c>
      <c r="V28" s="141">
        <f t="shared" si="6"/>
        <v>288704</v>
      </c>
      <c r="W28" s="141">
        <f t="shared" si="7"/>
        <v>38008</v>
      </c>
      <c r="X28" s="141">
        <f t="shared" si="8"/>
        <v>17306</v>
      </c>
      <c r="Y28" s="141">
        <f t="shared" si="9"/>
        <v>15357</v>
      </c>
      <c r="Z28" s="141">
        <f t="shared" si="10"/>
        <v>0</v>
      </c>
      <c r="AA28" s="141">
        <f t="shared" si="11"/>
        <v>383</v>
      </c>
      <c r="AB28" s="141">
        <f t="shared" si="12"/>
        <v>0</v>
      </c>
      <c r="AC28" s="141">
        <f t="shared" si="13"/>
        <v>4962</v>
      </c>
      <c r="AD28" s="141">
        <f t="shared" si="14"/>
        <v>250696</v>
      </c>
    </row>
    <row r="29" spans="1:30" ht="12" customHeight="1">
      <c r="A29" s="142" t="s">
        <v>102</v>
      </c>
      <c r="B29" s="140" t="s">
        <v>347</v>
      </c>
      <c r="C29" s="142" t="s">
        <v>376</v>
      </c>
      <c r="D29" s="141">
        <f t="shared" si="2"/>
        <v>178654</v>
      </c>
      <c r="E29" s="141">
        <f t="shared" si="3"/>
        <v>213</v>
      </c>
      <c r="F29" s="141">
        <v>0</v>
      </c>
      <c r="G29" s="141">
        <v>43</v>
      </c>
      <c r="H29" s="141">
        <v>0</v>
      </c>
      <c r="I29" s="141">
        <v>0</v>
      </c>
      <c r="J29" s="141"/>
      <c r="K29" s="141">
        <v>170</v>
      </c>
      <c r="L29" s="141">
        <v>178441</v>
      </c>
      <c r="M29" s="141">
        <f t="shared" si="4"/>
        <v>155775</v>
      </c>
      <c r="N29" s="141">
        <f t="shared" si="5"/>
        <v>47319</v>
      </c>
      <c r="O29" s="141">
        <v>10106</v>
      </c>
      <c r="P29" s="141">
        <v>8217</v>
      </c>
      <c r="Q29" s="141">
        <v>12000</v>
      </c>
      <c r="R29" s="141">
        <v>16996</v>
      </c>
      <c r="S29" s="141"/>
      <c r="T29" s="141">
        <v>0</v>
      </c>
      <c r="U29" s="141">
        <v>108456</v>
      </c>
      <c r="V29" s="141">
        <f t="shared" si="6"/>
        <v>334429</v>
      </c>
      <c r="W29" s="141">
        <f t="shared" si="7"/>
        <v>47532</v>
      </c>
      <c r="X29" s="141">
        <f t="shared" si="8"/>
        <v>10106</v>
      </c>
      <c r="Y29" s="141">
        <f t="shared" si="9"/>
        <v>8260</v>
      </c>
      <c r="Z29" s="141">
        <f t="shared" si="10"/>
        <v>12000</v>
      </c>
      <c r="AA29" s="141">
        <f t="shared" si="11"/>
        <v>16996</v>
      </c>
      <c r="AB29" s="141">
        <f t="shared" si="12"/>
        <v>0</v>
      </c>
      <c r="AC29" s="141">
        <f t="shared" si="13"/>
        <v>170</v>
      </c>
      <c r="AD29" s="141">
        <f t="shared" si="14"/>
        <v>286897</v>
      </c>
    </row>
    <row r="30" spans="1:30" ht="12" customHeight="1">
      <c r="A30" s="142" t="s">
        <v>102</v>
      </c>
      <c r="B30" s="140" t="s">
        <v>348</v>
      </c>
      <c r="C30" s="142" t="s">
        <v>377</v>
      </c>
      <c r="D30" s="141">
        <f t="shared" si="2"/>
        <v>112079</v>
      </c>
      <c r="E30" s="141">
        <f t="shared" si="3"/>
        <v>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0</v>
      </c>
      <c r="L30" s="141">
        <v>112079</v>
      </c>
      <c r="M30" s="141">
        <f t="shared" si="4"/>
        <v>19453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19453</v>
      </c>
      <c r="V30" s="141">
        <f t="shared" si="6"/>
        <v>131532</v>
      </c>
      <c r="W30" s="141">
        <f t="shared" si="7"/>
        <v>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0</v>
      </c>
      <c r="AD30" s="141">
        <f t="shared" si="14"/>
        <v>131532</v>
      </c>
    </row>
    <row r="31" spans="1:30" ht="12" customHeight="1">
      <c r="A31" s="142" t="s">
        <v>102</v>
      </c>
      <c r="B31" s="140" t="s">
        <v>349</v>
      </c>
      <c r="C31" s="142" t="s">
        <v>378</v>
      </c>
      <c r="D31" s="141">
        <f t="shared" si="2"/>
        <v>89638</v>
      </c>
      <c r="E31" s="141">
        <f t="shared" si="3"/>
        <v>4633</v>
      </c>
      <c r="F31" s="141">
        <v>0</v>
      </c>
      <c r="G31" s="141">
        <v>0</v>
      </c>
      <c r="H31" s="141">
        <v>0</v>
      </c>
      <c r="I31" s="141">
        <v>959</v>
      </c>
      <c r="J31" s="141"/>
      <c r="K31" s="141">
        <v>3674</v>
      </c>
      <c r="L31" s="141">
        <v>85005</v>
      </c>
      <c r="M31" s="141">
        <f t="shared" si="4"/>
        <v>14953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14953</v>
      </c>
      <c r="V31" s="141">
        <f t="shared" si="6"/>
        <v>104591</v>
      </c>
      <c r="W31" s="141">
        <f t="shared" si="7"/>
        <v>4633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959</v>
      </c>
      <c r="AB31" s="141">
        <f t="shared" si="12"/>
        <v>0</v>
      </c>
      <c r="AC31" s="141">
        <f t="shared" si="13"/>
        <v>3674</v>
      </c>
      <c r="AD31" s="141">
        <f t="shared" si="14"/>
        <v>99958</v>
      </c>
    </row>
    <row r="32" spans="1:30" ht="12" customHeight="1">
      <c r="A32" s="142" t="s">
        <v>102</v>
      </c>
      <c r="B32" s="140" t="s">
        <v>350</v>
      </c>
      <c r="C32" s="142" t="s">
        <v>379</v>
      </c>
      <c r="D32" s="141">
        <f t="shared" si="2"/>
        <v>179175</v>
      </c>
      <c r="E32" s="141">
        <f t="shared" si="3"/>
        <v>0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0</v>
      </c>
      <c r="L32" s="141">
        <v>179175</v>
      </c>
      <c r="M32" s="141">
        <f t="shared" si="4"/>
        <v>87148</v>
      </c>
      <c r="N32" s="141">
        <f t="shared" si="5"/>
        <v>0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0</v>
      </c>
      <c r="U32" s="141">
        <v>87148</v>
      </c>
      <c r="V32" s="141">
        <f t="shared" si="6"/>
        <v>266323</v>
      </c>
      <c r="W32" s="141">
        <f t="shared" si="7"/>
        <v>0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0</v>
      </c>
      <c r="AC32" s="141">
        <f t="shared" si="13"/>
        <v>0</v>
      </c>
      <c r="AD32" s="141">
        <f t="shared" si="14"/>
        <v>266323</v>
      </c>
    </row>
    <row r="33" spans="1:30" ht="12" customHeight="1">
      <c r="A33" s="142" t="s">
        <v>102</v>
      </c>
      <c r="B33" s="140" t="s">
        <v>351</v>
      </c>
      <c r="C33" s="142" t="s">
        <v>380</v>
      </c>
      <c r="D33" s="141">
        <f t="shared" si="2"/>
        <v>298382</v>
      </c>
      <c r="E33" s="141">
        <f t="shared" si="3"/>
        <v>34578</v>
      </c>
      <c r="F33" s="141">
        <v>0</v>
      </c>
      <c r="G33" s="141">
        <v>10203</v>
      </c>
      <c r="H33" s="141">
        <v>0</v>
      </c>
      <c r="I33" s="141">
        <v>3505</v>
      </c>
      <c r="J33" s="141"/>
      <c r="K33" s="141">
        <v>20870</v>
      </c>
      <c r="L33" s="141">
        <v>263804</v>
      </c>
      <c r="M33" s="141">
        <f t="shared" si="4"/>
        <v>140177</v>
      </c>
      <c r="N33" s="141">
        <f t="shared" si="5"/>
        <v>31706</v>
      </c>
      <c r="O33" s="141">
        <v>8241</v>
      </c>
      <c r="P33" s="141">
        <v>4103</v>
      </c>
      <c r="Q33" s="141">
        <v>12700</v>
      </c>
      <c r="R33" s="141">
        <v>3866</v>
      </c>
      <c r="S33" s="141"/>
      <c r="T33" s="141">
        <v>2796</v>
      </c>
      <c r="U33" s="141">
        <v>108471</v>
      </c>
      <c r="V33" s="141">
        <f t="shared" si="6"/>
        <v>438559</v>
      </c>
      <c r="W33" s="141">
        <f t="shared" si="7"/>
        <v>66284</v>
      </c>
      <c r="X33" s="141">
        <f t="shared" si="8"/>
        <v>8241</v>
      </c>
      <c r="Y33" s="141">
        <f t="shared" si="9"/>
        <v>14306</v>
      </c>
      <c r="Z33" s="141">
        <f t="shared" si="10"/>
        <v>12700</v>
      </c>
      <c r="AA33" s="141">
        <f t="shared" si="11"/>
        <v>7371</v>
      </c>
      <c r="AB33" s="141">
        <f t="shared" si="12"/>
        <v>0</v>
      </c>
      <c r="AC33" s="141">
        <f t="shared" si="13"/>
        <v>23666</v>
      </c>
      <c r="AD33" s="141">
        <f t="shared" si="14"/>
        <v>372275</v>
      </c>
    </row>
    <row r="34" spans="1:30" ht="12" customHeight="1">
      <c r="A34" s="142" t="s">
        <v>102</v>
      </c>
      <c r="B34" s="140" t="s">
        <v>352</v>
      </c>
      <c r="C34" s="142" t="s">
        <v>381</v>
      </c>
      <c r="D34" s="141">
        <f t="shared" si="2"/>
        <v>465881</v>
      </c>
      <c r="E34" s="141">
        <f t="shared" si="3"/>
        <v>51789</v>
      </c>
      <c r="F34" s="141">
        <v>0</v>
      </c>
      <c r="G34" s="141">
        <v>29807</v>
      </c>
      <c r="H34" s="141">
        <v>0</v>
      </c>
      <c r="I34" s="141">
        <v>7164</v>
      </c>
      <c r="J34" s="141"/>
      <c r="K34" s="141">
        <v>14818</v>
      </c>
      <c r="L34" s="141">
        <v>414092</v>
      </c>
      <c r="M34" s="141">
        <f t="shared" si="4"/>
        <v>114293</v>
      </c>
      <c r="N34" s="141">
        <f t="shared" si="5"/>
        <v>1097</v>
      </c>
      <c r="O34" s="141">
        <v>0</v>
      </c>
      <c r="P34" s="141">
        <v>0</v>
      </c>
      <c r="Q34" s="141">
        <v>0</v>
      </c>
      <c r="R34" s="141">
        <v>1097</v>
      </c>
      <c r="S34" s="141"/>
      <c r="T34" s="141">
        <v>0</v>
      </c>
      <c r="U34" s="141">
        <v>113196</v>
      </c>
      <c r="V34" s="141">
        <f t="shared" si="6"/>
        <v>580174</v>
      </c>
      <c r="W34" s="141">
        <f t="shared" si="7"/>
        <v>52886</v>
      </c>
      <c r="X34" s="141">
        <f t="shared" si="8"/>
        <v>0</v>
      </c>
      <c r="Y34" s="141">
        <f t="shared" si="9"/>
        <v>29807</v>
      </c>
      <c r="Z34" s="141">
        <f t="shared" si="10"/>
        <v>0</v>
      </c>
      <c r="AA34" s="141">
        <f t="shared" si="11"/>
        <v>8261</v>
      </c>
      <c r="AB34" s="141">
        <f t="shared" si="12"/>
        <v>0</v>
      </c>
      <c r="AC34" s="141">
        <f t="shared" si="13"/>
        <v>14818</v>
      </c>
      <c r="AD34" s="141">
        <f t="shared" si="14"/>
        <v>527288</v>
      </c>
    </row>
    <row r="35" spans="1:30" ht="12" customHeight="1">
      <c r="A35" s="142" t="s">
        <v>102</v>
      </c>
      <c r="B35" s="140" t="s">
        <v>353</v>
      </c>
      <c r="C35" s="142" t="s">
        <v>382</v>
      </c>
      <c r="D35" s="141">
        <f t="shared" si="2"/>
        <v>140726</v>
      </c>
      <c r="E35" s="141">
        <f t="shared" si="3"/>
        <v>12907</v>
      </c>
      <c r="F35" s="141">
        <v>0</v>
      </c>
      <c r="G35" s="141">
        <v>0</v>
      </c>
      <c r="H35" s="141">
        <v>0</v>
      </c>
      <c r="I35" s="141">
        <v>263</v>
      </c>
      <c r="J35" s="141"/>
      <c r="K35" s="141">
        <v>12644</v>
      </c>
      <c r="L35" s="141">
        <v>127819</v>
      </c>
      <c r="M35" s="141">
        <f t="shared" si="4"/>
        <v>26222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26222</v>
      </c>
      <c r="V35" s="141">
        <f t="shared" si="6"/>
        <v>166948</v>
      </c>
      <c r="W35" s="141">
        <f t="shared" si="7"/>
        <v>12907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263</v>
      </c>
      <c r="AB35" s="141">
        <f t="shared" si="12"/>
        <v>0</v>
      </c>
      <c r="AC35" s="141">
        <f t="shared" si="13"/>
        <v>12644</v>
      </c>
      <c r="AD35" s="141">
        <f t="shared" si="14"/>
        <v>154041</v>
      </c>
    </row>
    <row r="36" spans="1:30" ht="12" customHeight="1">
      <c r="A36" s="142" t="s">
        <v>102</v>
      </c>
      <c r="B36" s="140" t="s">
        <v>354</v>
      </c>
      <c r="C36" s="142" t="s">
        <v>383</v>
      </c>
      <c r="D36" s="141">
        <f t="shared" si="2"/>
        <v>203806</v>
      </c>
      <c r="E36" s="141">
        <f t="shared" si="3"/>
        <v>16566</v>
      </c>
      <c r="F36" s="141">
        <v>0</v>
      </c>
      <c r="G36" s="141">
        <v>0</v>
      </c>
      <c r="H36" s="141">
        <v>0</v>
      </c>
      <c r="I36" s="141">
        <v>100</v>
      </c>
      <c r="J36" s="141"/>
      <c r="K36" s="141">
        <v>16466</v>
      </c>
      <c r="L36" s="141">
        <v>187240</v>
      </c>
      <c r="M36" s="141">
        <f t="shared" si="4"/>
        <v>127756</v>
      </c>
      <c r="N36" s="141">
        <f t="shared" si="5"/>
        <v>76525</v>
      </c>
      <c r="O36" s="141">
        <v>26146</v>
      </c>
      <c r="P36" s="141">
        <v>0</v>
      </c>
      <c r="Q36" s="141">
        <v>34500</v>
      </c>
      <c r="R36" s="141">
        <v>0</v>
      </c>
      <c r="S36" s="141"/>
      <c r="T36" s="141">
        <v>15879</v>
      </c>
      <c r="U36" s="141">
        <v>51231</v>
      </c>
      <c r="V36" s="141">
        <f t="shared" si="6"/>
        <v>331562</v>
      </c>
      <c r="W36" s="141">
        <f t="shared" si="7"/>
        <v>93091</v>
      </c>
      <c r="X36" s="141">
        <f t="shared" si="8"/>
        <v>26146</v>
      </c>
      <c r="Y36" s="141">
        <f t="shared" si="9"/>
        <v>0</v>
      </c>
      <c r="Z36" s="141">
        <f t="shared" si="10"/>
        <v>34500</v>
      </c>
      <c r="AA36" s="141">
        <f t="shared" si="11"/>
        <v>100</v>
      </c>
      <c r="AB36" s="141">
        <f t="shared" si="12"/>
        <v>0</v>
      </c>
      <c r="AC36" s="141">
        <f t="shared" si="13"/>
        <v>32345</v>
      </c>
      <c r="AD36" s="141">
        <f t="shared" si="14"/>
        <v>238471</v>
      </c>
    </row>
    <row r="37" spans="1:30" ht="12" customHeight="1">
      <c r="A37" s="142" t="s">
        <v>102</v>
      </c>
      <c r="B37" s="140" t="s">
        <v>387</v>
      </c>
      <c r="C37" s="142" t="s">
        <v>399</v>
      </c>
      <c r="D37" s="141">
        <f t="shared" si="2"/>
        <v>43674</v>
      </c>
      <c r="E37" s="141">
        <f t="shared" si="3"/>
        <v>29339</v>
      </c>
      <c r="F37" s="141">
        <v>0</v>
      </c>
      <c r="G37" s="141">
        <v>0</v>
      </c>
      <c r="H37" s="141">
        <v>0</v>
      </c>
      <c r="I37" s="141">
        <v>7921</v>
      </c>
      <c r="J37" s="141">
        <v>218000</v>
      </c>
      <c r="K37" s="141">
        <v>21418</v>
      </c>
      <c r="L37" s="141">
        <v>14335</v>
      </c>
      <c r="M37" s="141">
        <f t="shared" si="4"/>
        <v>0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41">
        <f t="shared" si="6"/>
        <v>43674</v>
      </c>
      <c r="W37" s="141">
        <f t="shared" si="7"/>
        <v>29339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7921</v>
      </c>
      <c r="AB37" s="141">
        <f t="shared" si="12"/>
        <v>218000</v>
      </c>
      <c r="AC37" s="141">
        <f t="shared" si="13"/>
        <v>21418</v>
      </c>
      <c r="AD37" s="141">
        <f t="shared" si="14"/>
        <v>14335</v>
      </c>
    </row>
    <row r="38" spans="1:30" ht="12" customHeight="1">
      <c r="A38" s="142" t="s">
        <v>102</v>
      </c>
      <c r="B38" s="140" t="s">
        <v>388</v>
      </c>
      <c r="C38" s="142" t="s">
        <v>400</v>
      </c>
      <c r="D38" s="141">
        <f t="shared" si="2"/>
        <v>0</v>
      </c>
      <c r="E38" s="141">
        <f t="shared" si="3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1">
        <f t="shared" si="4"/>
        <v>0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175349</v>
      </c>
      <c r="T38" s="141">
        <v>0</v>
      </c>
      <c r="U38" s="141">
        <v>0</v>
      </c>
      <c r="V38" s="141">
        <f t="shared" si="6"/>
        <v>0</v>
      </c>
      <c r="W38" s="141">
        <f t="shared" si="7"/>
        <v>0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0</v>
      </c>
      <c r="AB38" s="141">
        <f t="shared" si="12"/>
        <v>175349</v>
      </c>
      <c r="AC38" s="141">
        <f t="shared" si="13"/>
        <v>0</v>
      </c>
      <c r="AD38" s="141">
        <f t="shared" si="14"/>
        <v>0</v>
      </c>
    </row>
    <row r="39" spans="1:30" ht="12" customHeight="1">
      <c r="A39" s="142" t="s">
        <v>102</v>
      </c>
      <c r="B39" s="140" t="s">
        <v>389</v>
      </c>
      <c r="C39" s="142" t="s">
        <v>401</v>
      </c>
      <c r="D39" s="141">
        <f t="shared" si="2"/>
        <v>0</v>
      </c>
      <c r="E39" s="141">
        <f t="shared" si="3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1">
        <f t="shared" si="4"/>
        <v>0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334604</v>
      </c>
      <c r="T39" s="141">
        <v>0</v>
      </c>
      <c r="U39" s="141">
        <v>0</v>
      </c>
      <c r="V39" s="141">
        <f t="shared" si="6"/>
        <v>0</v>
      </c>
      <c r="W39" s="141">
        <f t="shared" si="7"/>
        <v>0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0</v>
      </c>
      <c r="AB39" s="141">
        <f t="shared" si="12"/>
        <v>334604</v>
      </c>
      <c r="AC39" s="141">
        <f t="shared" si="13"/>
        <v>0</v>
      </c>
      <c r="AD39" s="141">
        <f t="shared" si="14"/>
        <v>0</v>
      </c>
    </row>
    <row r="40" spans="1:30" ht="12" customHeight="1">
      <c r="A40" s="142" t="s">
        <v>102</v>
      </c>
      <c r="B40" s="140" t="s">
        <v>390</v>
      </c>
      <c r="C40" s="142" t="s">
        <v>402</v>
      </c>
      <c r="D40" s="141">
        <f t="shared" si="2"/>
        <v>0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1">
        <f t="shared" si="4"/>
        <v>18605</v>
      </c>
      <c r="N40" s="141">
        <f t="shared" si="5"/>
        <v>5940</v>
      </c>
      <c r="O40" s="141">
        <v>0</v>
      </c>
      <c r="P40" s="141">
        <v>0</v>
      </c>
      <c r="Q40" s="141">
        <v>0</v>
      </c>
      <c r="R40" s="141">
        <v>5940</v>
      </c>
      <c r="S40" s="141">
        <v>292671</v>
      </c>
      <c r="T40" s="141">
        <v>0</v>
      </c>
      <c r="U40" s="141">
        <v>12665</v>
      </c>
      <c r="V40" s="141">
        <f t="shared" si="6"/>
        <v>18605</v>
      </c>
      <c r="W40" s="141">
        <f t="shared" si="7"/>
        <v>5940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5940</v>
      </c>
      <c r="AB40" s="141">
        <f t="shared" si="12"/>
        <v>292671</v>
      </c>
      <c r="AC40" s="141">
        <f t="shared" si="13"/>
        <v>0</v>
      </c>
      <c r="AD40" s="141">
        <f t="shared" si="14"/>
        <v>12665</v>
      </c>
    </row>
    <row r="41" spans="1:30" ht="12" customHeight="1">
      <c r="A41" s="142" t="s">
        <v>102</v>
      </c>
      <c r="B41" s="140" t="s">
        <v>391</v>
      </c>
      <c r="C41" s="142" t="s">
        <v>403</v>
      </c>
      <c r="D41" s="141">
        <f t="shared" si="2"/>
        <v>16206</v>
      </c>
      <c r="E41" s="141">
        <f t="shared" si="3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130385</v>
      </c>
      <c r="K41" s="141">
        <v>0</v>
      </c>
      <c r="L41" s="141">
        <v>16206</v>
      </c>
      <c r="M41" s="141">
        <f t="shared" si="4"/>
        <v>0</v>
      </c>
      <c r="N41" s="141">
        <f t="shared" si="5"/>
        <v>0</v>
      </c>
      <c r="O41" s="141">
        <v>0</v>
      </c>
      <c r="P41" s="141">
        <v>0</v>
      </c>
      <c r="Q41" s="141">
        <v>0</v>
      </c>
      <c r="R41" s="141">
        <v>0</v>
      </c>
      <c r="S41" s="141">
        <v>0</v>
      </c>
      <c r="T41" s="141">
        <v>0</v>
      </c>
      <c r="U41" s="141">
        <v>0</v>
      </c>
      <c r="V41" s="141">
        <f t="shared" si="6"/>
        <v>16206</v>
      </c>
      <c r="W41" s="141">
        <f t="shared" si="7"/>
        <v>0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0</v>
      </c>
      <c r="AB41" s="141">
        <f t="shared" si="12"/>
        <v>130385</v>
      </c>
      <c r="AC41" s="141">
        <f t="shared" si="13"/>
        <v>0</v>
      </c>
      <c r="AD41" s="141">
        <f t="shared" si="14"/>
        <v>16206</v>
      </c>
    </row>
    <row r="42" spans="1:30" ht="12" customHeight="1">
      <c r="A42" s="142" t="s">
        <v>102</v>
      </c>
      <c r="B42" s="140" t="s">
        <v>392</v>
      </c>
      <c r="C42" s="142" t="s">
        <v>404</v>
      </c>
      <c r="D42" s="141">
        <f t="shared" si="2"/>
        <v>2316669</v>
      </c>
      <c r="E42" s="141">
        <f t="shared" si="3"/>
        <v>2316669</v>
      </c>
      <c r="F42" s="141">
        <v>717192</v>
      </c>
      <c r="G42" s="141">
        <v>19618</v>
      </c>
      <c r="H42" s="141">
        <v>1259900</v>
      </c>
      <c r="I42" s="141">
        <v>219623</v>
      </c>
      <c r="J42" s="141">
        <v>1425205</v>
      </c>
      <c r="K42" s="141">
        <v>100336</v>
      </c>
      <c r="L42" s="141">
        <v>0</v>
      </c>
      <c r="M42" s="141">
        <f t="shared" si="4"/>
        <v>7183</v>
      </c>
      <c r="N42" s="141">
        <f t="shared" si="5"/>
        <v>7183</v>
      </c>
      <c r="O42" s="141">
        <v>0</v>
      </c>
      <c r="P42" s="141">
        <v>0</v>
      </c>
      <c r="Q42" s="141">
        <v>0</v>
      </c>
      <c r="R42" s="141">
        <v>7183</v>
      </c>
      <c r="S42" s="141">
        <v>197685</v>
      </c>
      <c r="T42" s="141">
        <v>0</v>
      </c>
      <c r="U42" s="141">
        <v>0</v>
      </c>
      <c r="V42" s="141">
        <f t="shared" si="6"/>
        <v>2323852</v>
      </c>
      <c r="W42" s="141">
        <f t="shared" si="7"/>
        <v>2323852</v>
      </c>
      <c r="X42" s="141">
        <f t="shared" si="8"/>
        <v>717192</v>
      </c>
      <c r="Y42" s="141">
        <f t="shared" si="9"/>
        <v>19618</v>
      </c>
      <c r="Z42" s="141">
        <f t="shared" si="10"/>
        <v>1259900</v>
      </c>
      <c r="AA42" s="141">
        <f t="shared" si="11"/>
        <v>226806</v>
      </c>
      <c r="AB42" s="141">
        <f t="shared" si="12"/>
        <v>1622890</v>
      </c>
      <c r="AC42" s="141">
        <f t="shared" si="13"/>
        <v>100336</v>
      </c>
      <c r="AD42" s="141">
        <f t="shared" si="14"/>
        <v>0</v>
      </c>
    </row>
    <row r="43" spans="1:30" ht="12" customHeight="1">
      <c r="A43" s="142" t="s">
        <v>102</v>
      </c>
      <c r="B43" s="140" t="s">
        <v>393</v>
      </c>
      <c r="C43" s="142" t="s">
        <v>405</v>
      </c>
      <c r="D43" s="141">
        <f t="shared" si="2"/>
        <v>0</v>
      </c>
      <c r="E43" s="141">
        <f t="shared" si="3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245753</v>
      </c>
      <c r="K43" s="141">
        <v>0</v>
      </c>
      <c r="L43" s="141">
        <v>0</v>
      </c>
      <c r="M43" s="141">
        <f t="shared" si="4"/>
        <v>0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>
        <v>0</v>
      </c>
      <c r="T43" s="141">
        <v>0</v>
      </c>
      <c r="U43" s="141">
        <v>0</v>
      </c>
      <c r="V43" s="141">
        <f t="shared" si="6"/>
        <v>0</v>
      </c>
      <c r="W43" s="141">
        <f t="shared" si="7"/>
        <v>0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0</v>
      </c>
      <c r="AB43" s="141">
        <f t="shared" si="12"/>
        <v>245753</v>
      </c>
      <c r="AC43" s="141">
        <f t="shared" si="13"/>
        <v>0</v>
      </c>
      <c r="AD43" s="141">
        <f t="shared" si="14"/>
        <v>0</v>
      </c>
    </row>
    <row r="44" spans="1:30" ht="12" customHeight="1">
      <c r="A44" s="142" t="s">
        <v>102</v>
      </c>
      <c r="B44" s="140" t="s">
        <v>394</v>
      </c>
      <c r="C44" s="142" t="s">
        <v>406</v>
      </c>
      <c r="D44" s="141">
        <f t="shared" si="2"/>
        <v>1398975</v>
      </c>
      <c r="E44" s="141">
        <f t="shared" si="3"/>
        <v>1296438</v>
      </c>
      <c r="F44" s="141">
        <v>277527</v>
      </c>
      <c r="G44" s="141">
        <v>148626</v>
      </c>
      <c r="H44" s="141">
        <v>518400</v>
      </c>
      <c r="I44" s="141">
        <v>332269</v>
      </c>
      <c r="J44" s="141">
        <v>1115202</v>
      </c>
      <c r="K44" s="141">
        <v>19616</v>
      </c>
      <c r="L44" s="141">
        <v>102537</v>
      </c>
      <c r="M44" s="141">
        <f t="shared" si="4"/>
        <v>0</v>
      </c>
      <c r="N44" s="141">
        <f t="shared" si="5"/>
        <v>0</v>
      </c>
      <c r="O44" s="141">
        <v>0</v>
      </c>
      <c r="P44" s="141">
        <v>0</v>
      </c>
      <c r="Q44" s="141">
        <v>0</v>
      </c>
      <c r="R44" s="141">
        <v>0</v>
      </c>
      <c r="S44" s="141">
        <v>0</v>
      </c>
      <c r="T44" s="141">
        <v>0</v>
      </c>
      <c r="U44" s="141">
        <v>0</v>
      </c>
      <c r="V44" s="141">
        <f t="shared" si="6"/>
        <v>1398975</v>
      </c>
      <c r="W44" s="141">
        <f t="shared" si="7"/>
        <v>1296438</v>
      </c>
      <c r="X44" s="141">
        <f t="shared" si="8"/>
        <v>277527</v>
      </c>
      <c r="Y44" s="141">
        <f t="shared" si="9"/>
        <v>148626</v>
      </c>
      <c r="Z44" s="141">
        <f t="shared" si="10"/>
        <v>518400</v>
      </c>
      <c r="AA44" s="141">
        <f t="shared" si="11"/>
        <v>332269</v>
      </c>
      <c r="AB44" s="141">
        <f t="shared" si="12"/>
        <v>1115202</v>
      </c>
      <c r="AC44" s="141">
        <f t="shared" si="13"/>
        <v>19616</v>
      </c>
      <c r="AD44" s="141">
        <f t="shared" si="14"/>
        <v>102537</v>
      </c>
    </row>
    <row r="45" spans="1:30" ht="12" customHeight="1">
      <c r="A45" s="142" t="s">
        <v>102</v>
      </c>
      <c r="B45" s="140" t="s">
        <v>395</v>
      </c>
      <c r="C45" s="142" t="s">
        <v>407</v>
      </c>
      <c r="D45" s="141">
        <f t="shared" si="2"/>
        <v>64603</v>
      </c>
      <c r="E45" s="141">
        <f t="shared" si="3"/>
        <v>10027</v>
      </c>
      <c r="F45" s="141">
        <v>0</v>
      </c>
      <c r="G45" s="141">
        <v>0</v>
      </c>
      <c r="H45" s="141">
        <v>0</v>
      </c>
      <c r="I45" s="141">
        <v>9810</v>
      </c>
      <c r="J45" s="141">
        <v>557054</v>
      </c>
      <c r="K45" s="141">
        <v>217</v>
      </c>
      <c r="L45" s="141">
        <v>54576</v>
      </c>
      <c r="M45" s="141">
        <f t="shared" si="4"/>
        <v>0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0</v>
      </c>
      <c r="T45" s="141">
        <v>0</v>
      </c>
      <c r="U45" s="141">
        <v>0</v>
      </c>
      <c r="V45" s="141">
        <f t="shared" si="6"/>
        <v>64603</v>
      </c>
      <c r="W45" s="141">
        <f t="shared" si="7"/>
        <v>10027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9810</v>
      </c>
      <c r="AB45" s="141">
        <f t="shared" si="12"/>
        <v>557054</v>
      </c>
      <c r="AC45" s="141">
        <f t="shared" si="13"/>
        <v>217</v>
      </c>
      <c r="AD45" s="141">
        <f t="shared" si="14"/>
        <v>54576</v>
      </c>
    </row>
    <row r="46" spans="1:30" ht="12" customHeight="1">
      <c r="A46" s="142" t="s">
        <v>102</v>
      </c>
      <c r="B46" s="140" t="s">
        <v>396</v>
      </c>
      <c r="C46" s="142" t="s">
        <v>408</v>
      </c>
      <c r="D46" s="141">
        <f t="shared" si="2"/>
        <v>19462</v>
      </c>
      <c r="E46" s="141">
        <f t="shared" si="3"/>
        <v>7987</v>
      </c>
      <c r="F46" s="141">
        <v>0</v>
      </c>
      <c r="G46" s="141">
        <v>0</v>
      </c>
      <c r="H46" s="141">
        <v>0</v>
      </c>
      <c r="I46" s="141">
        <v>0</v>
      </c>
      <c r="J46" s="141">
        <v>78474</v>
      </c>
      <c r="K46" s="141">
        <v>7987</v>
      </c>
      <c r="L46" s="141">
        <v>11475</v>
      </c>
      <c r="M46" s="141">
        <f t="shared" si="4"/>
        <v>9667</v>
      </c>
      <c r="N46" s="141">
        <f t="shared" si="5"/>
        <v>4294</v>
      </c>
      <c r="O46" s="141">
        <v>0</v>
      </c>
      <c r="P46" s="141">
        <v>0</v>
      </c>
      <c r="Q46" s="141">
        <v>0</v>
      </c>
      <c r="R46" s="141">
        <v>0</v>
      </c>
      <c r="S46" s="141">
        <v>552506</v>
      </c>
      <c r="T46" s="141">
        <v>4294</v>
      </c>
      <c r="U46" s="141">
        <v>5373</v>
      </c>
      <c r="V46" s="141">
        <f t="shared" si="6"/>
        <v>29129</v>
      </c>
      <c r="W46" s="141">
        <f t="shared" si="7"/>
        <v>12281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0</v>
      </c>
      <c r="AB46" s="141">
        <f t="shared" si="12"/>
        <v>630980</v>
      </c>
      <c r="AC46" s="141">
        <f t="shared" si="13"/>
        <v>12281</v>
      </c>
      <c r="AD46" s="141">
        <f t="shared" si="14"/>
        <v>16848</v>
      </c>
    </row>
    <row r="47" spans="1:30" ht="12" customHeight="1">
      <c r="A47" s="142" t="s">
        <v>102</v>
      </c>
      <c r="B47" s="140" t="s">
        <v>397</v>
      </c>
      <c r="C47" s="142" t="s">
        <v>409</v>
      </c>
      <c r="D47" s="141">
        <f t="shared" si="2"/>
        <v>0</v>
      </c>
      <c r="E47" s="141">
        <f t="shared" si="3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f t="shared" si="4"/>
        <v>0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313969</v>
      </c>
      <c r="T47" s="141">
        <v>0</v>
      </c>
      <c r="U47" s="141">
        <v>0</v>
      </c>
      <c r="V47" s="141">
        <f t="shared" si="6"/>
        <v>0</v>
      </c>
      <c r="W47" s="141">
        <f t="shared" si="7"/>
        <v>0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0</v>
      </c>
      <c r="AB47" s="141">
        <f t="shared" si="12"/>
        <v>313969</v>
      </c>
      <c r="AC47" s="141">
        <f t="shared" si="13"/>
        <v>0</v>
      </c>
      <c r="AD47" s="141">
        <f t="shared" si="14"/>
        <v>0</v>
      </c>
    </row>
    <row r="48" spans="1:30" ht="12" customHeight="1">
      <c r="A48" s="142" t="s">
        <v>102</v>
      </c>
      <c r="B48" s="140" t="s">
        <v>398</v>
      </c>
      <c r="C48" s="142" t="s">
        <v>410</v>
      </c>
      <c r="D48" s="141">
        <f t="shared" si="2"/>
        <v>932518</v>
      </c>
      <c r="E48" s="141">
        <f t="shared" si="3"/>
        <v>921249</v>
      </c>
      <c r="F48" s="141">
        <v>0</v>
      </c>
      <c r="G48" s="141">
        <v>0</v>
      </c>
      <c r="H48" s="141">
        <v>618200</v>
      </c>
      <c r="I48" s="141">
        <v>221226</v>
      </c>
      <c r="J48" s="141">
        <v>637937</v>
      </c>
      <c r="K48" s="141">
        <v>81823</v>
      </c>
      <c r="L48" s="141">
        <v>11269</v>
      </c>
      <c r="M48" s="141">
        <f t="shared" si="4"/>
        <v>10208</v>
      </c>
      <c r="N48" s="141">
        <f t="shared" si="5"/>
        <v>7230</v>
      </c>
      <c r="O48" s="141">
        <v>0</v>
      </c>
      <c r="P48" s="141">
        <v>0</v>
      </c>
      <c r="Q48" s="141">
        <v>0</v>
      </c>
      <c r="R48" s="141">
        <v>7230</v>
      </c>
      <c r="S48" s="141">
        <v>191614</v>
      </c>
      <c r="T48" s="141">
        <v>0</v>
      </c>
      <c r="U48" s="141">
        <v>2978</v>
      </c>
      <c r="V48" s="141">
        <f t="shared" si="6"/>
        <v>942726</v>
      </c>
      <c r="W48" s="141">
        <f t="shared" si="7"/>
        <v>928479</v>
      </c>
      <c r="X48" s="141">
        <f t="shared" si="8"/>
        <v>0</v>
      </c>
      <c r="Y48" s="141">
        <f t="shared" si="9"/>
        <v>0</v>
      </c>
      <c r="Z48" s="141">
        <f t="shared" si="10"/>
        <v>618200</v>
      </c>
      <c r="AA48" s="141">
        <f t="shared" si="11"/>
        <v>228456</v>
      </c>
      <c r="AB48" s="141">
        <f t="shared" si="12"/>
        <v>829551</v>
      </c>
      <c r="AC48" s="141">
        <f t="shared" si="13"/>
        <v>81823</v>
      </c>
      <c r="AD48" s="141">
        <f t="shared" si="14"/>
        <v>14247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421</v>
      </c>
      <c r="B7" s="140" t="s">
        <v>422</v>
      </c>
      <c r="C7" s="139" t="s">
        <v>423</v>
      </c>
      <c r="D7" s="141">
        <f aca="true" t="shared" si="0" ref="D7:AI7">SUM(D8:D48)</f>
        <v>4731712</v>
      </c>
      <c r="E7" s="141">
        <f t="shared" si="0"/>
        <v>4688018</v>
      </c>
      <c r="F7" s="141">
        <f t="shared" si="0"/>
        <v>698090</v>
      </c>
      <c r="G7" s="141">
        <f t="shared" si="0"/>
        <v>3938170</v>
      </c>
      <c r="H7" s="141">
        <f t="shared" si="0"/>
        <v>47869</v>
      </c>
      <c r="I7" s="141">
        <f t="shared" si="0"/>
        <v>3889</v>
      </c>
      <c r="J7" s="141">
        <f t="shared" si="0"/>
        <v>43694</v>
      </c>
      <c r="K7" s="141">
        <f t="shared" si="0"/>
        <v>1310935</v>
      </c>
      <c r="L7" s="141">
        <f t="shared" si="0"/>
        <v>24715459</v>
      </c>
      <c r="M7" s="141">
        <f t="shared" si="0"/>
        <v>7873217</v>
      </c>
      <c r="N7" s="141">
        <f t="shared" si="0"/>
        <v>2378344</v>
      </c>
      <c r="O7" s="141">
        <f t="shared" si="0"/>
        <v>3798999</v>
      </c>
      <c r="P7" s="141">
        <f t="shared" si="0"/>
        <v>1374027</v>
      </c>
      <c r="Q7" s="141">
        <f t="shared" si="0"/>
        <v>321847</v>
      </c>
      <c r="R7" s="141">
        <f t="shared" si="0"/>
        <v>7029504</v>
      </c>
      <c r="S7" s="141">
        <f t="shared" si="0"/>
        <v>991905</v>
      </c>
      <c r="T7" s="141">
        <f t="shared" si="0"/>
        <v>5470057</v>
      </c>
      <c r="U7" s="141">
        <f t="shared" si="0"/>
        <v>567542</v>
      </c>
      <c r="V7" s="141">
        <f t="shared" si="0"/>
        <v>135255</v>
      </c>
      <c r="W7" s="141">
        <f t="shared" si="0"/>
        <v>9349511</v>
      </c>
      <c r="X7" s="141">
        <f t="shared" si="0"/>
        <v>3380757</v>
      </c>
      <c r="Y7" s="141">
        <f t="shared" si="0"/>
        <v>4439925</v>
      </c>
      <c r="Z7" s="141">
        <f t="shared" si="0"/>
        <v>1350006</v>
      </c>
      <c r="AA7" s="141">
        <f t="shared" si="0"/>
        <v>178823</v>
      </c>
      <c r="AB7" s="141">
        <f t="shared" si="0"/>
        <v>3097075</v>
      </c>
      <c r="AC7" s="141">
        <f t="shared" si="0"/>
        <v>327972</v>
      </c>
      <c r="AD7" s="141">
        <f t="shared" si="0"/>
        <v>2312406</v>
      </c>
      <c r="AE7" s="141">
        <f t="shared" si="0"/>
        <v>31759577</v>
      </c>
      <c r="AF7" s="141">
        <f t="shared" si="0"/>
        <v>286911</v>
      </c>
      <c r="AG7" s="141">
        <f t="shared" si="0"/>
        <v>286911</v>
      </c>
      <c r="AH7" s="141">
        <f t="shared" si="0"/>
        <v>0</v>
      </c>
      <c r="AI7" s="141">
        <f t="shared" si="0"/>
        <v>132603</v>
      </c>
      <c r="AJ7" s="141">
        <f aca="true" t="shared" si="1" ref="AJ7:BO7">SUM(AJ8:AJ48)</f>
        <v>51602</v>
      </c>
      <c r="AK7" s="141">
        <f t="shared" si="1"/>
        <v>102706</v>
      </c>
      <c r="AL7" s="141">
        <f t="shared" si="1"/>
        <v>0</v>
      </c>
      <c r="AM7" s="141">
        <f t="shared" si="1"/>
        <v>5250</v>
      </c>
      <c r="AN7" s="141">
        <f t="shared" si="1"/>
        <v>4751579</v>
      </c>
      <c r="AO7" s="141">
        <f t="shared" si="1"/>
        <v>1111345</v>
      </c>
      <c r="AP7" s="141">
        <f t="shared" si="1"/>
        <v>858878</v>
      </c>
      <c r="AQ7" s="141">
        <f t="shared" si="1"/>
        <v>96302</v>
      </c>
      <c r="AR7" s="141">
        <f t="shared" si="1"/>
        <v>101233</v>
      </c>
      <c r="AS7" s="141">
        <f t="shared" si="1"/>
        <v>54932</v>
      </c>
      <c r="AT7" s="141">
        <f t="shared" si="1"/>
        <v>1961417</v>
      </c>
      <c r="AU7" s="141">
        <f t="shared" si="1"/>
        <v>24704</v>
      </c>
      <c r="AV7" s="141">
        <f t="shared" si="1"/>
        <v>1497953</v>
      </c>
      <c r="AW7" s="141">
        <f t="shared" si="1"/>
        <v>438760</v>
      </c>
      <c r="AX7" s="141">
        <f t="shared" si="1"/>
        <v>231</v>
      </c>
      <c r="AY7" s="141">
        <f t="shared" si="1"/>
        <v>1674387</v>
      </c>
      <c r="AZ7" s="141">
        <f t="shared" si="1"/>
        <v>489384</v>
      </c>
      <c r="BA7" s="141">
        <f t="shared" si="1"/>
        <v>737917</v>
      </c>
      <c r="BB7" s="141">
        <f t="shared" si="1"/>
        <v>350733</v>
      </c>
      <c r="BC7" s="141">
        <f t="shared" si="1"/>
        <v>96353</v>
      </c>
      <c r="BD7" s="141">
        <f t="shared" si="1"/>
        <v>2123005</v>
      </c>
      <c r="BE7" s="141">
        <f t="shared" si="1"/>
        <v>4199</v>
      </c>
      <c r="BF7" s="141">
        <f t="shared" si="1"/>
        <v>1073629</v>
      </c>
      <c r="BG7" s="141">
        <f t="shared" si="1"/>
        <v>6112119</v>
      </c>
      <c r="BH7" s="141">
        <f t="shared" si="1"/>
        <v>5018623</v>
      </c>
      <c r="BI7" s="141">
        <f t="shared" si="1"/>
        <v>4974929</v>
      </c>
      <c r="BJ7" s="141">
        <f t="shared" si="1"/>
        <v>698090</v>
      </c>
      <c r="BK7" s="141">
        <f t="shared" si="1"/>
        <v>4070773</v>
      </c>
      <c r="BL7" s="141">
        <f t="shared" si="1"/>
        <v>99471</v>
      </c>
      <c r="BM7" s="141">
        <f t="shared" si="1"/>
        <v>106595</v>
      </c>
      <c r="BN7" s="141">
        <f t="shared" si="1"/>
        <v>43694</v>
      </c>
      <c r="BO7" s="141">
        <f t="shared" si="1"/>
        <v>1316185</v>
      </c>
      <c r="BP7" s="141">
        <f aca="true" t="shared" si="2" ref="BP7:CI7">SUM(BP8:BP48)</f>
        <v>29467038</v>
      </c>
      <c r="BQ7" s="141">
        <f t="shared" si="2"/>
        <v>8984562</v>
      </c>
      <c r="BR7" s="141">
        <f t="shared" si="2"/>
        <v>3237222</v>
      </c>
      <c r="BS7" s="141">
        <f t="shared" si="2"/>
        <v>3895301</v>
      </c>
      <c r="BT7" s="141">
        <f t="shared" si="2"/>
        <v>1475260</v>
      </c>
      <c r="BU7" s="141">
        <f t="shared" si="2"/>
        <v>376779</v>
      </c>
      <c r="BV7" s="141">
        <f t="shared" si="2"/>
        <v>8990921</v>
      </c>
      <c r="BW7" s="141">
        <f t="shared" si="2"/>
        <v>1016609</v>
      </c>
      <c r="BX7" s="141">
        <f t="shared" si="2"/>
        <v>6968010</v>
      </c>
      <c r="BY7" s="141">
        <f t="shared" si="2"/>
        <v>1006302</v>
      </c>
      <c r="BZ7" s="141">
        <f t="shared" si="2"/>
        <v>135486</v>
      </c>
      <c r="CA7" s="141">
        <f t="shared" si="2"/>
        <v>11023898</v>
      </c>
      <c r="CB7" s="141">
        <f t="shared" si="2"/>
        <v>3870141</v>
      </c>
      <c r="CC7" s="141">
        <f t="shared" si="2"/>
        <v>5177842</v>
      </c>
      <c r="CD7" s="141">
        <f t="shared" si="2"/>
        <v>1700739</v>
      </c>
      <c r="CE7" s="141">
        <f t="shared" si="2"/>
        <v>275176</v>
      </c>
      <c r="CF7" s="141">
        <f t="shared" si="2"/>
        <v>5220080</v>
      </c>
      <c r="CG7" s="141">
        <f t="shared" si="2"/>
        <v>332171</v>
      </c>
      <c r="CH7" s="141">
        <f t="shared" si="2"/>
        <v>3386035</v>
      </c>
      <c r="CI7" s="141">
        <f t="shared" si="2"/>
        <v>37871696</v>
      </c>
    </row>
    <row r="8" spans="1:87" ht="12" customHeight="1">
      <c r="A8" s="142" t="s">
        <v>102</v>
      </c>
      <c r="B8" s="140" t="s">
        <v>326</v>
      </c>
      <c r="C8" s="142" t="s">
        <v>355</v>
      </c>
      <c r="D8" s="141">
        <f>+SUM(E8,J8)</f>
        <v>27206</v>
      </c>
      <c r="E8" s="141">
        <f>+SUM(F8:I8)</f>
        <v>27206</v>
      </c>
      <c r="F8" s="141">
        <v>0</v>
      </c>
      <c r="G8" s="141">
        <v>0</v>
      </c>
      <c r="H8" s="141">
        <v>27206</v>
      </c>
      <c r="I8" s="141">
        <v>0</v>
      </c>
      <c r="J8" s="141">
        <v>0</v>
      </c>
      <c r="K8" s="141">
        <v>0</v>
      </c>
      <c r="L8" s="141">
        <f>+SUM(M8,R8,V8,W8,AC8)</f>
        <v>3865146</v>
      </c>
      <c r="M8" s="141">
        <f>+SUM(N8:Q8)</f>
        <v>1445091</v>
      </c>
      <c r="N8" s="141">
        <v>484027</v>
      </c>
      <c r="O8" s="141">
        <v>837510</v>
      </c>
      <c r="P8" s="141">
        <v>85550</v>
      </c>
      <c r="Q8" s="141">
        <v>38004</v>
      </c>
      <c r="R8" s="141">
        <f>+SUM(S8:U8)</f>
        <v>780160</v>
      </c>
      <c r="S8" s="141">
        <v>73653</v>
      </c>
      <c r="T8" s="141">
        <v>488908</v>
      </c>
      <c r="U8" s="141">
        <v>217599</v>
      </c>
      <c r="V8" s="141">
        <v>22341</v>
      </c>
      <c r="W8" s="141">
        <f>+SUM(X8:AA8)</f>
        <v>1617554</v>
      </c>
      <c r="X8" s="141">
        <v>446301</v>
      </c>
      <c r="Y8" s="141">
        <v>346131</v>
      </c>
      <c r="Z8" s="141">
        <v>809605</v>
      </c>
      <c r="AA8" s="141">
        <v>15517</v>
      </c>
      <c r="AB8" s="141">
        <v>0</v>
      </c>
      <c r="AC8" s="141">
        <v>0</v>
      </c>
      <c r="AD8" s="141">
        <v>20344</v>
      </c>
      <c r="AE8" s="141">
        <f>+SUM(D8,L8,AD8)</f>
        <v>3912696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740468</v>
      </c>
      <c r="AO8" s="141">
        <f>+SUM(AP8:AS8)</f>
        <v>277269</v>
      </c>
      <c r="AP8" s="141">
        <v>274924</v>
      </c>
      <c r="AQ8" s="141">
        <v>0</v>
      </c>
      <c r="AR8" s="141">
        <v>2345</v>
      </c>
      <c r="AS8" s="141">
        <v>0</v>
      </c>
      <c r="AT8" s="141">
        <f>+SUM(AU8:AW8)</f>
        <v>204884</v>
      </c>
      <c r="AU8" s="141">
        <v>0</v>
      </c>
      <c r="AV8" s="141">
        <v>204884</v>
      </c>
      <c r="AW8" s="141">
        <v>0</v>
      </c>
      <c r="AX8" s="141">
        <v>0</v>
      </c>
      <c r="AY8" s="141">
        <f>+SUM(AZ8:BC8)</f>
        <v>258315</v>
      </c>
      <c r="AZ8" s="141">
        <v>659</v>
      </c>
      <c r="BA8" s="141">
        <v>242220</v>
      </c>
      <c r="BB8" s="141">
        <v>14870</v>
      </c>
      <c r="BC8" s="141">
        <v>566</v>
      </c>
      <c r="BD8" s="141">
        <v>0</v>
      </c>
      <c r="BE8" s="141">
        <v>0</v>
      </c>
      <c r="BF8" s="141">
        <v>29307</v>
      </c>
      <c r="BG8" s="141">
        <f>+SUM(BF8,AN8,AF8)</f>
        <v>769775</v>
      </c>
      <c r="BH8" s="141">
        <f aca="true" t="shared" si="3" ref="BH8:CI8">SUM(D8,AF8)</f>
        <v>27206</v>
      </c>
      <c r="BI8" s="141">
        <f t="shared" si="3"/>
        <v>27206</v>
      </c>
      <c r="BJ8" s="141">
        <f t="shared" si="3"/>
        <v>0</v>
      </c>
      <c r="BK8" s="141">
        <f t="shared" si="3"/>
        <v>0</v>
      </c>
      <c r="BL8" s="141">
        <f t="shared" si="3"/>
        <v>27206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4605614</v>
      </c>
      <c r="BQ8" s="141">
        <f t="shared" si="3"/>
        <v>1722360</v>
      </c>
      <c r="BR8" s="141">
        <f t="shared" si="3"/>
        <v>758951</v>
      </c>
      <c r="BS8" s="141">
        <f t="shared" si="3"/>
        <v>837510</v>
      </c>
      <c r="BT8" s="141">
        <f t="shared" si="3"/>
        <v>87895</v>
      </c>
      <c r="BU8" s="141">
        <f t="shared" si="3"/>
        <v>38004</v>
      </c>
      <c r="BV8" s="141">
        <f t="shared" si="3"/>
        <v>985044</v>
      </c>
      <c r="BW8" s="141">
        <f t="shared" si="3"/>
        <v>73653</v>
      </c>
      <c r="BX8" s="141">
        <f t="shared" si="3"/>
        <v>693792</v>
      </c>
      <c r="BY8" s="141">
        <f t="shared" si="3"/>
        <v>217599</v>
      </c>
      <c r="BZ8" s="141">
        <f t="shared" si="3"/>
        <v>22341</v>
      </c>
      <c r="CA8" s="141">
        <f t="shared" si="3"/>
        <v>1875869</v>
      </c>
      <c r="CB8" s="141">
        <f t="shared" si="3"/>
        <v>446960</v>
      </c>
      <c r="CC8" s="141">
        <f t="shared" si="3"/>
        <v>588351</v>
      </c>
      <c r="CD8" s="141">
        <f t="shared" si="3"/>
        <v>824475</v>
      </c>
      <c r="CE8" s="141">
        <f t="shared" si="3"/>
        <v>16083</v>
      </c>
      <c r="CF8" s="141">
        <f t="shared" si="3"/>
        <v>0</v>
      </c>
      <c r="CG8" s="141">
        <f t="shared" si="3"/>
        <v>0</v>
      </c>
      <c r="CH8" s="141">
        <f t="shared" si="3"/>
        <v>49651</v>
      </c>
      <c r="CI8" s="141">
        <f t="shared" si="3"/>
        <v>4682471</v>
      </c>
    </row>
    <row r="9" spans="1:87" ht="12" customHeight="1">
      <c r="A9" s="142" t="s">
        <v>102</v>
      </c>
      <c r="B9" s="140" t="s">
        <v>327</v>
      </c>
      <c r="C9" s="142" t="s">
        <v>356</v>
      </c>
      <c r="D9" s="141">
        <f aca="true" t="shared" si="4" ref="D9:D48">+SUM(E9,J9)</f>
        <v>0</v>
      </c>
      <c r="E9" s="141">
        <f aca="true" t="shared" si="5" ref="E9:E48">+SUM(F9:I9)</f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48">+SUM(M9,R9,V9,W9,AC9)</f>
        <v>2719130</v>
      </c>
      <c r="M9" s="141">
        <f aca="true" t="shared" si="7" ref="M9:M48">+SUM(N9:Q9)</f>
        <v>971442</v>
      </c>
      <c r="N9" s="141">
        <v>106172</v>
      </c>
      <c r="O9" s="141">
        <v>614271</v>
      </c>
      <c r="P9" s="141">
        <v>206087</v>
      </c>
      <c r="Q9" s="141">
        <v>44912</v>
      </c>
      <c r="R9" s="141">
        <f aca="true" t="shared" si="8" ref="R9:R48">+SUM(S9:U9)</f>
        <v>561549</v>
      </c>
      <c r="S9" s="141">
        <v>66324</v>
      </c>
      <c r="T9" s="141">
        <v>444630</v>
      </c>
      <c r="U9" s="141">
        <v>50595</v>
      </c>
      <c r="V9" s="141">
        <v>29631</v>
      </c>
      <c r="W9" s="141">
        <f aca="true" t="shared" si="9" ref="W9:W48">+SUM(X9:AA9)</f>
        <v>1156508</v>
      </c>
      <c r="X9" s="141">
        <v>534353</v>
      </c>
      <c r="Y9" s="141">
        <v>436205</v>
      </c>
      <c r="Z9" s="141">
        <v>185950</v>
      </c>
      <c r="AA9" s="141">
        <v>0</v>
      </c>
      <c r="AB9" s="141">
        <v>0</v>
      </c>
      <c r="AC9" s="141">
        <v>0</v>
      </c>
      <c r="AD9" s="141">
        <v>810638</v>
      </c>
      <c r="AE9" s="141">
        <f aca="true" t="shared" si="10" ref="AE9:AE48">+SUM(D9,L9,AD9)</f>
        <v>3529768</v>
      </c>
      <c r="AF9" s="141">
        <f aca="true" t="shared" si="11" ref="AF9:AF48">+SUM(AG9,AL9)</f>
        <v>0</v>
      </c>
      <c r="AG9" s="141">
        <f aca="true" t="shared" si="12" ref="AG9:AG48">+SUM(AH9:AK9)</f>
        <v>0</v>
      </c>
      <c r="AH9" s="141">
        <v>0</v>
      </c>
      <c r="AI9" s="141">
        <v>0</v>
      </c>
      <c r="AJ9" s="141">
        <v>0</v>
      </c>
      <c r="AK9" s="141">
        <v>0</v>
      </c>
      <c r="AL9" s="141">
        <v>0</v>
      </c>
      <c r="AM9" s="141">
        <v>3918</v>
      </c>
      <c r="AN9" s="141">
        <f aca="true" t="shared" si="13" ref="AN9:AN48">+SUM(AO9,AT9,AX9,AY9,BE9)</f>
        <v>374671</v>
      </c>
      <c r="AO9" s="141">
        <f aca="true" t="shared" si="14" ref="AO9:AO48">+SUM(AP9:AS9)</f>
        <v>13726</v>
      </c>
      <c r="AP9" s="141">
        <v>13726</v>
      </c>
      <c r="AQ9" s="141">
        <v>0</v>
      </c>
      <c r="AR9" s="141">
        <v>0</v>
      </c>
      <c r="AS9" s="141">
        <v>0</v>
      </c>
      <c r="AT9" s="141">
        <f aca="true" t="shared" si="15" ref="AT9:AT48">+SUM(AU9:AW9)</f>
        <v>0</v>
      </c>
      <c r="AU9" s="141">
        <v>0</v>
      </c>
      <c r="AV9" s="141">
        <v>0</v>
      </c>
      <c r="AW9" s="141">
        <v>0</v>
      </c>
      <c r="AX9" s="141">
        <v>0</v>
      </c>
      <c r="AY9" s="141">
        <f aca="true" t="shared" si="16" ref="AY9:AY48">+SUM(AZ9:BC9)</f>
        <v>360945</v>
      </c>
      <c r="AZ9" s="141">
        <v>322576</v>
      </c>
      <c r="BA9" s="141">
        <v>0</v>
      </c>
      <c r="BB9" s="141">
        <v>38369</v>
      </c>
      <c r="BC9" s="141">
        <v>0</v>
      </c>
      <c r="BD9" s="141">
        <v>245830</v>
      </c>
      <c r="BE9" s="141">
        <v>0</v>
      </c>
      <c r="BF9" s="141">
        <v>319563</v>
      </c>
      <c r="BG9" s="141">
        <f aca="true" t="shared" si="17" ref="BG9:BG48">+SUM(BF9,AN9,AF9)</f>
        <v>694234</v>
      </c>
      <c r="BH9" s="141">
        <f aca="true" t="shared" si="18" ref="BH9:BH48">SUM(D9,AF9)</f>
        <v>0</v>
      </c>
      <c r="BI9" s="141">
        <f aca="true" t="shared" si="19" ref="BI9:BI48">SUM(E9,AG9)</f>
        <v>0</v>
      </c>
      <c r="BJ9" s="141">
        <f aca="true" t="shared" si="20" ref="BJ9:BJ48">SUM(F9,AH9)</f>
        <v>0</v>
      </c>
      <c r="BK9" s="141">
        <f aca="true" t="shared" si="21" ref="BK9:BK48">SUM(G9,AI9)</f>
        <v>0</v>
      </c>
      <c r="BL9" s="141">
        <f aca="true" t="shared" si="22" ref="BL9:BL48">SUM(H9,AJ9)</f>
        <v>0</v>
      </c>
      <c r="BM9" s="141">
        <f aca="true" t="shared" si="23" ref="BM9:BM48">SUM(I9,AK9)</f>
        <v>0</v>
      </c>
      <c r="BN9" s="141">
        <f aca="true" t="shared" si="24" ref="BN9:BN48">SUM(J9,AL9)</f>
        <v>0</v>
      </c>
      <c r="BO9" s="141">
        <f aca="true" t="shared" si="25" ref="BO9:BO48">SUM(K9,AM9)</f>
        <v>3918</v>
      </c>
      <c r="BP9" s="141">
        <f aca="true" t="shared" si="26" ref="BP9:BP48">SUM(L9,AN9)</f>
        <v>3093801</v>
      </c>
      <c r="BQ9" s="141">
        <f aca="true" t="shared" si="27" ref="BQ9:BQ48">SUM(M9,AO9)</f>
        <v>985168</v>
      </c>
      <c r="BR9" s="141">
        <f aca="true" t="shared" si="28" ref="BR9:BR48">SUM(N9,AP9)</f>
        <v>119898</v>
      </c>
      <c r="BS9" s="141">
        <f aca="true" t="shared" si="29" ref="BS9:BS48">SUM(O9,AQ9)</f>
        <v>614271</v>
      </c>
      <c r="BT9" s="141">
        <f aca="true" t="shared" si="30" ref="BT9:BT48">SUM(P9,AR9)</f>
        <v>206087</v>
      </c>
      <c r="BU9" s="141">
        <f aca="true" t="shared" si="31" ref="BU9:BU48">SUM(Q9,AS9)</f>
        <v>44912</v>
      </c>
      <c r="BV9" s="141">
        <f aca="true" t="shared" si="32" ref="BV9:BV48">SUM(R9,AT9)</f>
        <v>561549</v>
      </c>
      <c r="BW9" s="141">
        <f aca="true" t="shared" si="33" ref="BW9:BW48">SUM(S9,AU9)</f>
        <v>66324</v>
      </c>
      <c r="BX9" s="141">
        <f aca="true" t="shared" si="34" ref="BX9:BX48">SUM(T9,AV9)</f>
        <v>444630</v>
      </c>
      <c r="BY9" s="141">
        <f aca="true" t="shared" si="35" ref="BY9:BY48">SUM(U9,AW9)</f>
        <v>50595</v>
      </c>
      <c r="BZ9" s="141">
        <f aca="true" t="shared" si="36" ref="BZ9:BZ48">SUM(V9,AX9)</f>
        <v>29631</v>
      </c>
      <c r="CA9" s="141">
        <f aca="true" t="shared" si="37" ref="CA9:CA48">SUM(W9,AY9)</f>
        <v>1517453</v>
      </c>
      <c r="CB9" s="141">
        <f aca="true" t="shared" si="38" ref="CB9:CB48">SUM(X9,AZ9)</f>
        <v>856929</v>
      </c>
      <c r="CC9" s="141">
        <f aca="true" t="shared" si="39" ref="CC9:CC48">SUM(Y9,BA9)</f>
        <v>436205</v>
      </c>
      <c r="CD9" s="141">
        <f aca="true" t="shared" si="40" ref="CD9:CD48">SUM(Z9,BB9)</f>
        <v>224319</v>
      </c>
      <c r="CE9" s="141">
        <f aca="true" t="shared" si="41" ref="CE9:CE48">SUM(AA9,BC9)</f>
        <v>0</v>
      </c>
      <c r="CF9" s="141">
        <f aca="true" t="shared" si="42" ref="CF9:CF48">SUM(AB9,BD9)</f>
        <v>245830</v>
      </c>
      <c r="CG9" s="141">
        <f aca="true" t="shared" si="43" ref="CG9:CG48">SUM(AC9,BE9)</f>
        <v>0</v>
      </c>
      <c r="CH9" s="141">
        <f aca="true" t="shared" si="44" ref="CH9:CH48">SUM(AD9,BF9)</f>
        <v>1130201</v>
      </c>
      <c r="CI9" s="141">
        <f aca="true" t="shared" si="45" ref="CI9:CI48">SUM(AE9,BG9)</f>
        <v>4224002</v>
      </c>
    </row>
    <row r="10" spans="1:87" ht="12" customHeight="1">
      <c r="A10" s="142" t="s">
        <v>102</v>
      </c>
      <c r="B10" s="140" t="s">
        <v>328</v>
      </c>
      <c r="C10" s="142" t="s">
        <v>357</v>
      </c>
      <c r="D10" s="141">
        <f t="shared" si="4"/>
        <v>0</v>
      </c>
      <c r="E10" s="141">
        <f t="shared" si="5"/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204940</v>
      </c>
      <c r="L10" s="141">
        <f t="shared" si="6"/>
        <v>1342165</v>
      </c>
      <c r="M10" s="141">
        <f t="shared" si="7"/>
        <v>832820</v>
      </c>
      <c r="N10" s="141">
        <v>82009</v>
      </c>
      <c r="O10" s="141">
        <v>739314</v>
      </c>
      <c r="P10" s="141">
        <v>0</v>
      </c>
      <c r="Q10" s="141">
        <v>11497</v>
      </c>
      <c r="R10" s="141">
        <f t="shared" si="8"/>
        <v>59931</v>
      </c>
      <c r="S10" s="141">
        <v>55057</v>
      </c>
      <c r="T10" s="141">
        <v>0</v>
      </c>
      <c r="U10" s="141">
        <v>4874</v>
      </c>
      <c r="V10" s="141">
        <v>1263</v>
      </c>
      <c r="W10" s="141">
        <f t="shared" si="9"/>
        <v>127604</v>
      </c>
      <c r="X10" s="141">
        <v>117879</v>
      </c>
      <c r="Y10" s="141">
        <v>9725</v>
      </c>
      <c r="Z10" s="141">
        <v>0</v>
      </c>
      <c r="AA10" s="141">
        <v>0</v>
      </c>
      <c r="AB10" s="141">
        <v>273418</v>
      </c>
      <c r="AC10" s="141">
        <v>320547</v>
      </c>
      <c r="AD10" s="141">
        <v>0</v>
      </c>
      <c r="AE10" s="141">
        <f t="shared" si="10"/>
        <v>1342165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0</v>
      </c>
      <c r="AO10" s="141">
        <f t="shared" si="14"/>
        <v>0</v>
      </c>
      <c r="AP10" s="141">
        <v>0</v>
      </c>
      <c r="AQ10" s="141">
        <v>0</v>
      </c>
      <c r="AR10" s="141">
        <v>0</v>
      </c>
      <c r="AS10" s="141">
        <v>0</v>
      </c>
      <c r="AT10" s="141">
        <f t="shared" si="15"/>
        <v>0</v>
      </c>
      <c r="AU10" s="141">
        <v>0</v>
      </c>
      <c r="AV10" s="141">
        <v>0</v>
      </c>
      <c r="AW10" s="141">
        <v>0</v>
      </c>
      <c r="AX10" s="141">
        <v>0</v>
      </c>
      <c r="AY10" s="141">
        <f t="shared" si="16"/>
        <v>0</v>
      </c>
      <c r="AZ10" s="141">
        <v>0</v>
      </c>
      <c r="BA10" s="141">
        <v>0</v>
      </c>
      <c r="BB10" s="141">
        <v>0</v>
      </c>
      <c r="BC10" s="141">
        <v>0</v>
      </c>
      <c r="BD10" s="141">
        <v>157208</v>
      </c>
      <c r="BE10" s="141">
        <v>0</v>
      </c>
      <c r="BF10" s="141">
        <v>0</v>
      </c>
      <c r="BG10" s="141">
        <f t="shared" si="17"/>
        <v>0</v>
      </c>
      <c r="BH10" s="141">
        <f t="shared" si="18"/>
        <v>0</v>
      </c>
      <c r="BI10" s="141">
        <f t="shared" si="19"/>
        <v>0</v>
      </c>
      <c r="BJ10" s="141">
        <f t="shared" si="20"/>
        <v>0</v>
      </c>
      <c r="BK10" s="141">
        <f t="shared" si="21"/>
        <v>0</v>
      </c>
      <c r="BL10" s="141">
        <f t="shared" si="22"/>
        <v>0</v>
      </c>
      <c r="BM10" s="141">
        <f t="shared" si="23"/>
        <v>0</v>
      </c>
      <c r="BN10" s="141">
        <f t="shared" si="24"/>
        <v>0</v>
      </c>
      <c r="BO10" s="141">
        <f t="shared" si="25"/>
        <v>204940</v>
      </c>
      <c r="BP10" s="141">
        <f t="shared" si="26"/>
        <v>1342165</v>
      </c>
      <c r="BQ10" s="141">
        <f t="shared" si="27"/>
        <v>832820</v>
      </c>
      <c r="BR10" s="141">
        <f t="shared" si="28"/>
        <v>82009</v>
      </c>
      <c r="BS10" s="141">
        <f t="shared" si="29"/>
        <v>739314</v>
      </c>
      <c r="BT10" s="141">
        <f t="shared" si="30"/>
        <v>0</v>
      </c>
      <c r="BU10" s="141">
        <f t="shared" si="31"/>
        <v>11497</v>
      </c>
      <c r="BV10" s="141">
        <f t="shared" si="32"/>
        <v>59931</v>
      </c>
      <c r="BW10" s="141">
        <f t="shared" si="33"/>
        <v>55057</v>
      </c>
      <c r="BX10" s="141">
        <f t="shared" si="34"/>
        <v>0</v>
      </c>
      <c r="BY10" s="141">
        <f t="shared" si="35"/>
        <v>4874</v>
      </c>
      <c r="BZ10" s="141">
        <f t="shared" si="36"/>
        <v>1263</v>
      </c>
      <c r="CA10" s="141">
        <f t="shared" si="37"/>
        <v>127604</v>
      </c>
      <c r="CB10" s="141">
        <f t="shared" si="38"/>
        <v>117879</v>
      </c>
      <c r="CC10" s="141">
        <f t="shared" si="39"/>
        <v>9725</v>
      </c>
      <c r="CD10" s="141">
        <f t="shared" si="40"/>
        <v>0</v>
      </c>
      <c r="CE10" s="141">
        <f t="shared" si="41"/>
        <v>0</v>
      </c>
      <c r="CF10" s="141">
        <f t="shared" si="42"/>
        <v>430626</v>
      </c>
      <c r="CG10" s="141">
        <f t="shared" si="43"/>
        <v>320547</v>
      </c>
      <c r="CH10" s="141">
        <f t="shared" si="44"/>
        <v>0</v>
      </c>
      <c r="CI10" s="141">
        <f t="shared" si="45"/>
        <v>1342165</v>
      </c>
    </row>
    <row r="11" spans="1:87" ht="12" customHeight="1">
      <c r="A11" s="142" t="s">
        <v>102</v>
      </c>
      <c r="B11" s="140" t="s">
        <v>329</v>
      </c>
      <c r="C11" s="142" t="s">
        <v>358</v>
      </c>
      <c r="D11" s="141">
        <f t="shared" si="4"/>
        <v>230315</v>
      </c>
      <c r="E11" s="141">
        <f t="shared" si="5"/>
        <v>220587</v>
      </c>
      <c r="F11" s="141">
        <v>0</v>
      </c>
      <c r="G11" s="141">
        <v>207098</v>
      </c>
      <c r="H11" s="141">
        <v>13489</v>
      </c>
      <c r="I11" s="141">
        <v>0</v>
      </c>
      <c r="J11" s="141">
        <v>9728</v>
      </c>
      <c r="K11" s="141">
        <v>0</v>
      </c>
      <c r="L11" s="141">
        <f t="shared" si="6"/>
        <v>1563655</v>
      </c>
      <c r="M11" s="141">
        <f t="shared" si="7"/>
        <v>735768</v>
      </c>
      <c r="N11" s="141">
        <v>169437</v>
      </c>
      <c r="O11" s="141">
        <v>436102</v>
      </c>
      <c r="P11" s="141">
        <v>108994</v>
      </c>
      <c r="Q11" s="141">
        <v>21235</v>
      </c>
      <c r="R11" s="141">
        <f t="shared" si="8"/>
        <v>278297</v>
      </c>
      <c r="S11" s="141">
        <v>32734</v>
      </c>
      <c r="T11" s="141">
        <v>212226</v>
      </c>
      <c r="U11" s="141">
        <v>33337</v>
      </c>
      <c r="V11" s="141">
        <v>26345</v>
      </c>
      <c r="W11" s="141">
        <f t="shared" si="9"/>
        <v>523245</v>
      </c>
      <c r="X11" s="141">
        <v>184231</v>
      </c>
      <c r="Y11" s="141">
        <v>327377</v>
      </c>
      <c r="Z11" s="141">
        <v>9812</v>
      </c>
      <c r="AA11" s="141">
        <v>1825</v>
      </c>
      <c r="AB11" s="141">
        <v>145992</v>
      </c>
      <c r="AC11" s="141">
        <v>0</v>
      </c>
      <c r="AD11" s="141">
        <v>68596</v>
      </c>
      <c r="AE11" s="141">
        <f t="shared" si="10"/>
        <v>1862566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56047</v>
      </c>
      <c r="AO11" s="141">
        <f t="shared" si="14"/>
        <v>0</v>
      </c>
      <c r="AP11" s="141">
        <v>0</v>
      </c>
      <c r="AQ11" s="141">
        <v>0</v>
      </c>
      <c r="AR11" s="141">
        <v>0</v>
      </c>
      <c r="AS11" s="141">
        <v>0</v>
      </c>
      <c r="AT11" s="141">
        <f t="shared" si="15"/>
        <v>0</v>
      </c>
      <c r="AU11" s="141">
        <v>0</v>
      </c>
      <c r="AV11" s="141">
        <v>0</v>
      </c>
      <c r="AW11" s="141">
        <v>0</v>
      </c>
      <c r="AX11" s="141">
        <v>0</v>
      </c>
      <c r="AY11" s="141">
        <f t="shared" si="16"/>
        <v>56047</v>
      </c>
      <c r="AZ11" s="141">
        <v>0</v>
      </c>
      <c r="BA11" s="141">
        <v>0</v>
      </c>
      <c r="BB11" s="141">
        <v>0</v>
      </c>
      <c r="BC11" s="141">
        <v>56047</v>
      </c>
      <c r="BD11" s="141">
        <v>218069</v>
      </c>
      <c r="BE11" s="141">
        <v>0</v>
      </c>
      <c r="BF11" s="141">
        <v>0</v>
      </c>
      <c r="BG11" s="141">
        <f t="shared" si="17"/>
        <v>56047</v>
      </c>
      <c r="BH11" s="141">
        <f t="shared" si="18"/>
        <v>230315</v>
      </c>
      <c r="BI11" s="141">
        <f t="shared" si="19"/>
        <v>220587</v>
      </c>
      <c r="BJ11" s="141">
        <f t="shared" si="20"/>
        <v>0</v>
      </c>
      <c r="BK11" s="141">
        <f t="shared" si="21"/>
        <v>207098</v>
      </c>
      <c r="BL11" s="141">
        <f t="shared" si="22"/>
        <v>13489</v>
      </c>
      <c r="BM11" s="141">
        <f t="shared" si="23"/>
        <v>0</v>
      </c>
      <c r="BN11" s="141">
        <f t="shared" si="24"/>
        <v>9728</v>
      </c>
      <c r="BO11" s="141">
        <f t="shared" si="25"/>
        <v>0</v>
      </c>
      <c r="BP11" s="141">
        <f t="shared" si="26"/>
        <v>1619702</v>
      </c>
      <c r="BQ11" s="141">
        <f t="shared" si="27"/>
        <v>735768</v>
      </c>
      <c r="BR11" s="141">
        <f t="shared" si="28"/>
        <v>169437</v>
      </c>
      <c r="BS11" s="141">
        <f t="shared" si="29"/>
        <v>436102</v>
      </c>
      <c r="BT11" s="141">
        <f t="shared" si="30"/>
        <v>108994</v>
      </c>
      <c r="BU11" s="141">
        <f t="shared" si="31"/>
        <v>21235</v>
      </c>
      <c r="BV11" s="141">
        <f t="shared" si="32"/>
        <v>278297</v>
      </c>
      <c r="BW11" s="141">
        <f t="shared" si="33"/>
        <v>32734</v>
      </c>
      <c r="BX11" s="141">
        <f t="shared" si="34"/>
        <v>212226</v>
      </c>
      <c r="BY11" s="141">
        <f t="shared" si="35"/>
        <v>33337</v>
      </c>
      <c r="BZ11" s="141">
        <f t="shared" si="36"/>
        <v>26345</v>
      </c>
      <c r="CA11" s="141">
        <f t="shared" si="37"/>
        <v>579292</v>
      </c>
      <c r="CB11" s="141">
        <f t="shared" si="38"/>
        <v>184231</v>
      </c>
      <c r="CC11" s="141">
        <f t="shared" si="39"/>
        <v>327377</v>
      </c>
      <c r="CD11" s="141">
        <f t="shared" si="40"/>
        <v>9812</v>
      </c>
      <c r="CE11" s="141">
        <f t="shared" si="41"/>
        <v>57872</v>
      </c>
      <c r="CF11" s="141">
        <f t="shared" si="42"/>
        <v>364061</v>
      </c>
      <c r="CG11" s="141">
        <f t="shared" si="43"/>
        <v>0</v>
      </c>
      <c r="CH11" s="141">
        <f t="shared" si="44"/>
        <v>68596</v>
      </c>
      <c r="CI11" s="141">
        <f t="shared" si="45"/>
        <v>1918613</v>
      </c>
    </row>
    <row r="12" spans="1:87" ht="12" customHeight="1">
      <c r="A12" s="142" t="s">
        <v>102</v>
      </c>
      <c r="B12" s="140" t="s">
        <v>330</v>
      </c>
      <c r="C12" s="142" t="s">
        <v>359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362866</v>
      </c>
      <c r="L12" s="141">
        <f t="shared" si="6"/>
        <v>913771</v>
      </c>
      <c r="M12" s="141">
        <f t="shared" si="7"/>
        <v>360484</v>
      </c>
      <c r="N12" s="141">
        <v>129053</v>
      </c>
      <c r="O12" s="141">
        <v>229406</v>
      </c>
      <c r="P12" s="141">
        <v>0</v>
      </c>
      <c r="Q12" s="141">
        <v>2025</v>
      </c>
      <c r="R12" s="141">
        <f t="shared" si="8"/>
        <v>416658</v>
      </c>
      <c r="S12" s="141">
        <v>406632</v>
      </c>
      <c r="T12" s="141">
        <v>0</v>
      </c>
      <c r="U12" s="141">
        <v>10026</v>
      </c>
      <c r="V12" s="141">
        <v>0</v>
      </c>
      <c r="W12" s="141">
        <f t="shared" si="9"/>
        <v>136629</v>
      </c>
      <c r="X12" s="141">
        <v>130725</v>
      </c>
      <c r="Y12" s="141">
        <v>0</v>
      </c>
      <c r="Z12" s="141">
        <v>5904</v>
      </c>
      <c r="AA12" s="141">
        <v>0</v>
      </c>
      <c r="AB12" s="141">
        <v>481007</v>
      </c>
      <c r="AC12" s="141">
        <v>0</v>
      </c>
      <c r="AD12" s="141">
        <v>850669</v>
      </c>
      <c r="AE12" s="141">
        <f t="shared" si="10"/>
        <v>1764440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45370</v>
      </c>
      <c r="AO12" s="141">
        <f t="shared" si="14"/>
        <v>45370</v>
      </c>
      <c r="AP12" s="141">
        <v>45370</v>
      </c>
      <c r="AQ12" s="141">
        <v>0</v>
      </c>
      <c r="AR12" s="141">
        <v>0</v>
      </c>
      <c r="AS12" s="141">
        <v>0</v>
      </c>
      <c r="AT12" s="141">
        <f t="shared" si="15"/>
        <v>0</v>
      </c>
      <c r="AU12" s="141">
        <v>0</v>
      </c>
      <c r="AV12" s="141">
        <v>0</v>
      </c>
      <c r="AW12" s="141">
        <v>0</v>
      </c>
      <c r="AX12" s="141">
        <v>0</v>
      </c>
      <c r="AY12" s="141">
        <f t="shared" si="16"/>
        <v>0</v>
      </c>
      <c r="AZ12" s="141">
        <v>0</v>
      </c>
      <c r="BA12" s="141">
        <v>0</v>
      </c>
      <c r="BB12" s="141">
        <v>0</v>
      </c>
      <c r="BC12" s="141">
        <v>0</v>
      </c>
      <c r="BD12" s="141">
        <v>238381</v>
      </c>
      <c r="BE12" s="141">
        <v>0</v>
      </c>
      <c r="BF12" s="141">
        <v>357965</v>
      </c>
      <c r="BG12" s="141">
        <f t="shared" si="17"/>
        <v>403335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362866</v>
      </c>
      <c r="BP12" s="141">
        <f t="shared" si="26"/>
        <v>959141</v>
      </c>
      <c r="BQ12" s="141">
        <f t="shared" si="27"/>
        <v>405854</v>
      </c>
      <c r="BR12" s="141">
        <f t="shared" si="28"/>
        <v>174423</v>
      </c>
      <c r="BS12" s="141">
        <f t="shared" si="29"/>
        <v>229406</v>
      </c>
      <c r="BT12" s="141">
        <f t="shared" si="30"/>
        <v>0</v>
      </c>
      <c r="BU12" s="141">
        <f t="shared" si="31"/>
        <v>2025</v>
      </c>
      <c r="BV12" s="141">
        <f t="shared" si="32"/>
        <v>416658</v>
      </c>
      <c r="BW12" s="141">
        <f t="shared" si="33"/>
        <v>406632</v>
      </c>
      <c r="BX12" s="141">
        <f t="shared" si="34"/>
        <v>0</v>
      </c>
      <c r="BY12" s="141">
        <f t="shared" si="35"/>
        <v>10026</v>
      </c>
      <c r="BZ12" s="141">
        <f t="shared" si="36"/>
        <v>0</v>
      </c>
      <c r="CA12" s="141">
        <f t="shared" si="37"/>
        <v>136629</v>
      </c>
      <c r="CB12" s="141">
        <f t="shared" si="38"/>
        <v>130725</v>
      </c>
      <c r="CC12" s="141">
        <f t="shared" si="39"/>
        <v>0</v>
      </c>
      <c r="CD12" s="141">
        <f t="shared" si="40"/>
        <v>5904</v>
      </c>
      <c r="CE12" s="141">
        <f t="shared" si="41"/>
        <v>0</v>
      </c>
      <c r="CF12" s="141">
        <f t="shared" si="42"/>
        <v>719388</v>
      </c>
      <c r="CG12" s="141">
        <f t="shared" si="43"/>
        <v>0</v>
      </c>
      <c r="CH12" s="141">
        <f t="shared" si="44"/>
        <v>1208634</v>
      </c>
      <c r="CI12" s="141">
        <f t="shared" si="45"/>
        <v>2167775</v>
      </c>
    </row>
    <row r="13" spans="1:87" ht="12" customHeight="1">
      <c r="A13" s="142" t="s">
        <v>102</v>
      </c>
      <c r="B13" s="140" t="s">
        <v>331</v>
      </c>
      <c r="C13" s="142" t="s">
        <v>360</v>
      </c>
      <c r="D13" s="141">
        <f t="shared" si="4"/>
        <v>96183</v>
      </c>
      <c r="E13" s="141">
        <f t="shared" si="5"/>
        <v>67596</v>
      </c>
      <c r="F13" s="141">
        <v>0</v>
      </c>
      <c r="G13" s="141">
        <v>61094</v>
      </c>
      <c r="H13" s="141">
        <v>3127</v>
      </c>
      <c r="I13" s="141">
        <v>3375</v>
      </c>
      <c r="J13" s="141">
        <v>28587</v>
      </c>
      <c r="K13" s="141">
        <v>0</v>
      </c>
      <c r="L13" s="141">
        <f t="shared" si="6"/>
        <v>2908461</v>
      </c>
      <c r="M13" s="141">
        <f t="shared" si="7"/>
        <v>380034</v>
      </c>
      <c r="N13" s="141">
        <v>267003</v>
      </c>
      <c r="O13" s="141">
        <v>2045</v>
      </c>
      <c r="P13" s="141">
        <v>93932</v>
      </c>
      <c r="Q13" s="141">
        <v>17054</v>
      </c>
      <c r="R13" s="141">
        <f t="shared" si="8"/>
        <v>328781</v>
      </c>
      <c r="S13" s="141">
        <v>541</v>
      </c>
      <c r="T13" s="141">
        <v>239422</v>
      </c>
      <c r="U13" s="141">
        <v>88818</v>
      </c>
      <c r="V13" s="141">
        <v>0</v>
      </c>
      <c r="W13" s="141">
        <f t="shared" si="9"/>
        <v>2199646</v>
      </c>
      <c r="X13" s="141">
        <v>818101</v>
      </c>
      <c r="Y13" s="141">
        <v>1107672</v>
      </c>
      <c r="Z13" s="141">
        <v>195279</v>
      </c>
      <c r="AA13" s="141">
        <v>78594</v>
      </c>
      <c r="AB13" s="141">
        <v>0</v>
      </c>
      <c r="AC13" s="141">
        <v>0</v>
      </c>
      <c r="AD13" s="141">
        <v>99487</v>
      </c>
      <c r="AE13" s="141">
        <f t="shared" si="10"/>
        <v>3104131</v>
      </c>
      <c r="AF13" s="141">
        <f t="shared" si="11"/>
        <v>50123</v>
      </c>
      <c r="AG13" s="141">
        <f t="shared" si="12"/>
        <v>50123</v>
      </c>
      <c r="AH13" s="141">
        <v>0</v>
      </c>
      <c r="AI13" s="141">
        <v>0</v>
      </c>
      <c r="AJ13" s="141">
        <v>50123</v>
      </c>
      <c r="AK13" s="141">
        <v>0</v>
      </c>
      <c r="AL13" s="141">
        <v>0</v>
      </c>
      <c r="AM13" s="141">
        <v>0</v>
      </c>
      <c r="AN13" s="141">
        <f t="shared" si="13"/>
        <v>264121</v>
      </c>
      <c r="AO13" s="141">
        <f t="shared" si="14"/>
        <v>76374</v>
      </c>
      <c r="AP13" s="141">
        <v>53462</v>
      </c>
      <c r="AQ13" s="141">
        <v>0</v>
      </c>
      <c r="AR13" s="141">
        <v>0</v>
      </c>
      <c r="AS13" s="141">
        <v>22912</v>
      </c>
      <c r="AT13" s="141">
        <f t="shared" si="15"/>
        <v>94708</v>
      </c>
      <c r="AU13" s="141">
        <v>0</v>
      </c>
      <c r="AV13" s="141">
        <v>0</v>
      </c>
      <c r="AW13" s="141">
        <v>94708</v>
      </c>
      <c r="AX13" s="141">
        <v>0</v>
      </c>
      <c r="AY13" s="141">
        <f t="shared" si="16"/>
        <v>93039</v>
      </c>
      <c r="AZ13" s="141">
        <v>0</v>
      </c>
      <c r="BA13" s="141">
        <v>0</v>
      </c>
      <c r="BB13" s="141">
        <v>64992</v>
      </c>
      <c r="BC13" s="141">
        <v>28047</v>
      </c>
      <c r="BD13" s="141">
        <v>0</v>
      </c>
      <c r="BE13" s="141">
        <v>0</v>
      </c>
      <c r="BF13" s="141">
        <v>0</v>
      </c>
      <c r="BG13" s="141">
        <f t="shared" si="17"/>
        <v>314244</v>
      </c>
      <c r="BH13" s="141">
        <f t="shared" si="18"/>
        <v>146306</v>
      </c>
      <c r="BI13" s="141">
        <f t="shared" si="19"/>
        <v>117719</v>
      </c>
      <c r="BJ13" s="141">
        <f t="shared" si="20"/>
        <v>0</v>
      </c>
      <c r="BK13" s="141">
        <f t="shared" si="21"/>
        <v>61094</v>
      </c>
      <c r="BL13" s="141">
        <f t="shared" si="22"/>
        <v>53250</v>
      </c>
      <c r="BM13" s="141">
        <f t="shared" si="23"/>
        <v>3375</v>
      </c>
      <c r="BN13" s="141">
        <f t="shared" si="24"/>
        <v>28587</v>
      </c>
      <c r="BO13" s="141">
        <f t="shared" si="25"/>
        <v>0</v>
      </c>
      <c r="BP13" s="141">
        <f t="shared" si="26"/>
        <v>3172582</v>
      </c>
      <c r="BQ13" s="141">
        <f t="shared" si="27"/>
        <v>456408</v>
      </c>
      <c r="BR13" s="141">
        <f t="shared" si="28"/>
        <v>320465</v>
      </c>
      <c r="BS13" s="141">
        <f t="shared" si="29"/>
        <v>2045</v>
      </c>
      <c r="BT13" s="141">
        <f t="shared" si="30"/>
        <v>93932</v>
      </c>
      <c r="BU13" s="141">
        <f t="shared" si="31"/>
        <v>39966</v>
      </c>
      <c r="BV13" s="141">
        <f t="shared" si="32"/>
        <v>423489</v>
      </c>
      <c r="BW13" s="141">
        <f t="shared" si="33"/>
        <v>541</v>
      </c>
      <c r="BX13" s="141">
        <f t="shared" si="34"/>
        <v>239422</v>
      </c>
      <c r="BY13" s="141">
        <f t="shared" si="35"/>
        <v>183526</v>
      </c>
      <c r="BZ13" s="141">
        <f t="shared" si="36"/>
        <v>0</v>
      </c>
      <c r="CA13" s="141">
        <f t="shared" si="37"/>
        <v>2292685</v>
      </c>
      <c r="CB13" s="141">
        <f t="shared" si="38"/>
        <v>818101</v>
      </c>
      <c r="CC13" s="141">
        <f t="shared" si="39"/>
        <v>1107672</v>
      </c>
      <c r="CD13" s="141">
        <f t="shared" si="40"/>
        <v>260271</v>
      </c>
      <c r="CE13" s="141">
        <f t="shared" si="41"/>
        <v>106641</v>
      </c>
      <c r="CF13" s="141">
        <f t="shared" si="42"/>
        <v>0</v>
      </c>
      <c r="CG13" s="141">
        <f t="shared" si="43"/>
        <v>0</v>
      </c>
      <c r="CH13" s="141">
        <f t="shared" si="44"/>
        <v>99487</v>
      </c>
      <c r="CI13" s="141">
        <f t="shared" si="45"/>
        <v>3418375</v>
      </c>
    </row>
    <row r="14" spans="1:87" ht="12" customHeight="1">
      <c r="A14" s="142" t="s">
        <v>102</v>
      </c>
      <c r="B14" s="140" t="s">
        <v>332</v>
      </c>
      <c r="C14" s="142" t="s">
        <v>361</v>
      </c>
      <c r="D14" s="141">
        <f t="shared" si="4"/>
        <v>0</v>
      </c>
      <c r="E14" s="141">
        <f t="shared" si="5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218387</v>
      </c>
      <c r="L14" s="141">
        <f t="shared" si="6"/>
        <v>7702</v>
      </c>
      <c r="M14" s="141">
        <f t="shared" si="7"/>
        <v>7702</v>
      </c>
      <c r="N14" s="141">
        <v>7702</v>
      </c>
      <c r="O14" s="141">
        <v>0</v>
      </c>
      <c r="P14" s="141">
        <v>0</v>
      </c>
      <c r="Q14" s="141">
        <v>0</v>
      </c>
      <c r="R14" s="141">
        <f t="shared" si="8"/>
        <v>0</v>
      </c>
      <c r="S14" s="141">
        <v>0</v>
      </c>
      <c r="T14" s="141">
        <v>0</v>
      </c>
      <c r="U14" s="141">
        <v>0</v>
      </c>
      <c r="V14" s="141">
        <v>0</v>
      </c>
      <c r="W14" s="141">
        <f t="shared" si="9"/>
        <v>0</v>
      </c>
      <c r="X14" s="141">
        <v>0</v>
      </c>
      <c r="Y14" s="141">
        <v>0</v>
      </c>
      <c r="Z14" s="141">
        <v>0</v>
      </c>
      <c r="AA14" s="141">
        <v>0</v>
      </c>
      <c r="AB14" s="141">
        <v>821562</v>
      </c>
      <c r="AC14" s="141">
        <v>0</v>
      </c>
      <c r="AD14" s="141">
        <v>44529</v>
      </c>
      <c r="AE14" s="141">
        <f t="shared" si="10"/>
        <v>52231</v>
      </c>
      <c r="AF14" s="141">
        <f t="shared" si="11"/>
        <v>0</v>
      </c>
      <c r="AG14" s="141">
        <f t="shared" si="12"/>
        <v>0</v>
      </c>
      <c r="AH14" s="141">
        <v>0</v>
      </c>
      <c r="AI14" s="141">
        <v>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3577</v>
      </c>
      <c r="AO14" s="141">
        <f t="shared" si="14"/>
        <v>3577</v>
      </c>
      <c r="AP14" s="141">
        <v>3577</v>
      </c>
      <c r="AQ14" s="141">
        <v>0</v>
      </c>
      <c r="AR14" s="141">
        <v>0</v>
      </c>
      <c r="AS14" s="141">
        <v>0</v>
      </c>
      <c r="AT14" s="141">
        <f t="shared" si="15"/>
        <v>0</v>
      </c>
      <c r="AU14" s="141">
        <v>0</v>
      </c>
      <c r="AV14" s="141">
        <v>0</v>
      </c>
      <c r="AW14" s="141">
        <v>0</v>
      </c>
      <c r="AX14" s="141">
        <v>0</v>
      </c>
      <c r="AY14" s="141">
        <f t="shared" si="16"/>
        <v>0</v>
      </c>
      <c r="AZ14" s="141">
        <v>0</v>
      </c>
      <c r="BA14" s="141">
        <v>0</v>
      </c>
      <c r="BB14" s="141">
        <v>0</v>
      </c>
      <c r="BC14" s="141">
        <v>0</v>
      </c>
      <c r="BD14" s="141">
        <v>171452</v>
      </c>
      <c r="BE14" s="141">
        <v>0</v>
      </c>
      <c r="BF14" s="141">
        <v>5393</v>
      </c>
      <c r="BG14" s="141">
        <f t="shared" si="17"/>
        <v>8970</v>
      </c>
      <c r="BH14" s="141">
        <f t="shared" si="18"/>
        <v>0</v>
      </c>
      <c r="BI14" s="141">
        <f t="shared" si="19"/>
        <v>0</v>
      </c>
      <c r="BJ14" s="141">
        <f t="shared" si="20"/>
        <v>0</v>
      </c>
      <c r="BK14" s="141">
        <f t="shared" si="21"/>
        <v>0</v>
      </c>
      <c r="BL14" s="141">
        <f t="shared" si="22"/>
        <v>0</v>
      </c>
      <c r="BM14" s="141">
        <f t="shared" si="23"/>
        <v>0</v>
      </c>
      <c r="BN14" s="141">
        <f t="shared" si="24"/>
        <v>0</v>
      </c>
      <c r="BO14" s="141">
        <f t="shared" si="25"/>
        <v>218387</v>
      </c>
      <c r="BP14" s="141">
        <f t="shared" si="26"/>
        <v>11279</v>
      </c>
      <c r="BQ14" s="141">
        <f t="shared" si="27"/>
        <v>11279</v>
      </c>
      <c r="BR14" s="141">
        <f t="shared" si="28"/>
        <v>11279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0</v>
      </c>
      <c r="BW14" s="141">
        <f t="shared" si="33"/>
        <v>0</v>
      </c>
      <c r="BX14" s="141">
        <f t="shared" si="34"/>
        <v>0</v>
      </c>
      <c r="BY14" s="141">
        <f t="shared" si="35"/>
        <v>0</v>
      </c>
      <c r="BZ14" s="141">
        <f t="shared" si="36"/>
        <v>0</v>
      </c>
      <c r="CA14" s="141">
        <f t="shared" si="37"/>
        <v>0</v>
      </c>
      <c r="CB14" s="141">
        <f t="shared" si="38"/>
        <v>0</v>
      </c>
      <c r="CC14" s="141">
        <f t="shared" si="39"/>
        <v>0</v>
      </c>
      <c r="CD14" s="141">
        <f t="shared" si="40"/>
        <v>0</v>
      </c>
      <c r="CE14" s="141">
        <f t="shared" si="41"/>
        <v>0</v>
      </c>
      <c r="CF14" s="141">
        <f t="shared" si="42"/>
        <v>993014</v>
      </c>
      <c r="CG14" s="141">
        <f t="shared" si="43"/>
        <v>0</v>
      </c>
      <c r="CH14" s="141">
        <f t="shared" si="44"/>
        <v>49922</v>
      </c>
      <c r="CI14" s="141">
        <f t="shared" si="45"/>
        <v>61201</v>
      </c>
    </row>
    <row r="15" spans="1:87" ht="12" customHeight="1">
      <c r="A15" s="142" t="s">
        <v>102</v>
      </c>
      <c r="B15" s="140" t="s">
        <v>333</v>
      </c>
      <c r="C15" s="142" t="s">
        <v>362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391675</v>
      </c>
      <c r="M15" s="141">
        <f t="shared" si="7"/>
        <v>149699</v>
      </c>
      <c r="N15" s="141">
        <v>149699</v>
      </c>
      <c r="O15" s="141">
        <v>0</v>
      </c>
      <c r="P15" s="141">
        <v>0</v>
      </c>
      <c r="Q15" s="141">
        <v>0</v>
      </c>
      <c r="R15" s="141">
        <f t="shared" si="8"/>
        <v>118457</v>
      </c>
      <c r="S15" s="141">
        <v>31421</v>
      </c>
      <c r="T15" s="141">
        <v>87036</v>
      </c>
      <c r="U15" s="141">
        <v>0</v>
      </c>
      <c r="V15" s="141">
        <v>7466</v>
      </c>
      <c r="W15" s="141">
        <f t="shared" si="9"/>
        <v>116053</v>
      </c>
      <c r="X15" s="141">
        <v>33131</v>
      </c>
      <c r="Y15" s="141">
        <v>18656</v>
      </c>
      <c r="Z15" s="141">
        <v>64266</v>
      </c>
      <c r="AA15" s="141">
        <v>0</v>
      </c>
      <c r="AB15" s="141">
        <v>0</v>
      </c>
      <c r="AC15" s="141">
        <v>0</v>
      </c>
      <c r="AD15" s="141">
        <v>523</v>
      </c>
      <c r="AE15" s="141">
        <f t="shared" si="10"/>
        <v>392198</v>
      </c>
      <c r="AF15" s="141">
        <f t="shared" si="11"/>
        <v>0</v>
      </c>
      <c r="AG15" s="141">
        <f t="shared" si="12"/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213625</v>
      </c>
      <c r="AO15" s="141">
        <f t="shared" si="14"/>
        <v>104720</v>
      </c>
      <c r="AP15" s="141">
        <v>104720</v>
      </c>
      <c r="AQ15" s="141">
        <v>0</v>
      </c>
      <c r="AR15" s="141">
        <v>0</v>
      </c>
      <c r="AS15" s="141">
        <v>0</v>
      </c>
      <c r="AT15" s="141">
        <f t="shared" si="15"/>
        <v>57025</v>
      </c>
      <c r="AU15" s="141">
        <v>5223</v>
      </c>
      <c r="AV15" s="141">
        <v>51802</v>
      </c>
      <c r="AW15" s="141">
        <v>0</v>
      </c>
      <c r="AX15" s="141">
        <v>231</v>
      </c>
      <c r="AY15" s="141">
        <f t="shared" si="16"/>
        <v>51649</v>
      </c>
      <c r="AZ15" s="141">
        <v>0</v>
      </c>
      <c r="BA15" s="141">
        <v>50362</v>
      </c>
      <c r="BB15" s="141">
        <v>1287</v>
      </c>
      <c r="BC15" s="141">
        <v>0</v>
      </c>
      <c r="BD15" s="141">
        <v>0</v>
      </c>
      <c r="BE15" s="141">
        <v>0</v>
      </c>
      <c r="BF15" s="141">
        <v>34342</v>
      </c>
      <c r="BG15" s="141">
        <f t="shared" si="17"/>
        <v>247967</v>
      </c>
      <c r="BH15" s="141">
        <f t="shared" si="18"/>
        <v>0</v>
      </c>
      <c r="BI15" s="141">
        <f t="shared" si="19"/>
        <v>0</v>
      </c>
      <c r="BJ15" s="141">
        <f t="shared" si="20"/>
        <v>0</v>
      </c>
      <c r="BK15" s="141">
        <f t="shared" si="21"/>
        <v>0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605300</v>
      </c>
      <c r="BQ15" s="141">
        <f t="shared" si="27"/>
        <v>254419</v>
      </c>
      <c r="BR15" s="141">
        <f t="shared" si="28"/>
        <v>254419</v>
      </c>
      <c r="BS15" s="141">
        <f t="shared" si="29"/>
        <v>0</v>
      </c>
      <c r="BT15" s="141">
        <f t="shared" si="30"/>
        <v>0</v>
      </c>
      <c r="BU15" s="141">
        <f t="shared" si="31"/>
        <v>0</v>
      </c>
      <c r="BV15" s="141">
        <f t="shared" si="32"/>
        <v>175482</v>
      </c>
      <c r="BW15" s="141">
        <f t="shared" si="33"/>
        <v>36644</v>
      </c>
      <c r="BX15" s="141">
        <f t="shared" si="34"/>
        <v>138838</v>
      </c>
      <c r="BY15" s="141">
        <f t="shared" si="35"/>
        <v>0</v>
      </c>
      <c r="BZ15" s="141">
        <f t="shared" si="36"/>
        <v>7697</v>
      </c>
      <c r="CA15" s="141">
        <f t="shared" si="37"/>
        <v>167702</v>
      </c>
      <c r="CB15" s="141">
        <f t="shared" si="38"/>
        <v>33131</v>
      </c>
      <c r="CC15" s="141">
        <f t="shared" si="39"/>
        <v>69018</v>
      </c>
      <c r="CD15" s="141">
        <f t="shared" si="40"/>
        <v>65553</v>
      </c>
      <c r="CE15" s="141">
        <f t="shared" si="41"/>
        <v>0</v>
      </c>
      <c r="CF15" s="141">
        <f t="shared" si="42"/>
        <v>0</v>
      </c>
      <c r="CG15" s="141">
        <f t="shared" si="43"/>
        <v>0</v>
      </c>
      <c r="CH15" s="141">
        <f t="shared" si="44"/>
        <v>34865</v>
      </c>
      <c r="CI15" s="141">
        <f t="shared" si="45"/>
        <v>640165</v>
      </c>
    </row>
    <row r="16" spans="1:87" ht="12" customHeight="1">
      <c r="A16" s="142" t="s">
        <v>102</v>
      </c>
      <c r="B16" s="140" t="s">
        <v>334</v>
      </c>
      <c r="C16" s="142" t="s">
        <v>363</v>
      </c>
      <c r="D16" s="141">
        <f t="shared" si="4"/>
        <v>87045</v>
      </c>
      <c r="E16" s="141">
        <f t="shared" si="5"/>
        <v>87045</v>
      </c>
      <c r="F16" s="141">
        <v>0</v>
      </c>
      <c r="G16" s="141">
        <v>87045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1159257</v>
      </c>
      <c r="M16" s="141">
        <f t="shared" si="7"/>
        <v>140056</v>
      </c>
      <c r="N16" s="141">
        <v>71234</v>
      </c>
      <c r="O16" s="141">
        <v>42100</v>
      </c>
      <c r="P16" s="141">
        <v>19708</v>
      </c>
      <c r="Q16" s="141">
        <v>7014</v>
      </c>
      <c r="R16" s="141">
        <f t="shared" si="8"/>
        <v>472853</v>
      </c>
      <c r="S16" s="141">
        <v>11669</v>
      </c>
      <c r="T16" s="141">
        <v>459075</v>
      </c>
      <c r="U16" s="141">
        <v>2109</v>
      </c>
      <c r="V16" s="141">
        <v>0</v>
      </c>
      <c r="W16" s="141">
        <f t="shared" si="9"/>
        <v>546348</v>
      </c>
      <c r="X16" s="141">
        <v>107985</v>
      </c>
      <c r="Y16" s="141">
        <v>437170</v>
      </c>
      <c r="Z16" s="141">
        <v>1193</v>
      </c>
      <c r="AA16" s="141">
        <v>0</v>
      </c>
      <c r="AB16" s="141">
        <v>0</v>
      </c>
      <c r="AC16" s="141">
        <v>0</v>
      </c>
      <c r="AD16" s="141">
        <v>125</v>
      </c>
      <c r="AE16" s="141">
        <f t="shared" si="10"/>
        <v>1246427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164355</v>
      </c>
      <c r="AO16" s="141">
        <f t="shared" si="14"/>
        <v>16217</v>
      </c>
      <c r="AP16" s="141">
        <v>7014</v>
      </c>
      <c r="AQ16" s="141">
        <v>0</v>
      </c>
      <c r="AR16" s="141">
        <v>9203</v>
      </c>
      <c r="AS16" s="141">
        <v>0</v>
      </c>
      <c r="AT16" s="141">
        <f t="shared" si="15"/>
        <v>97464</v>
      </c>
      <c r="AU16" s="141">
        <v>0</v>
      </c>
      <c r="AV16" s="141">
        <v>97464</v>
      </c>
      <c r="AW16" s="141">
        <v>0</v>
      </c>
      <c r="AX16" s="141">
        <v>0</v>
      </c>
      <c r="AY16" s="141">
        <f t="shared" si="16"/>
        <v>50674</v>
      </c>
      <c r="AZ16" s="141">
        <v>0</v>
      </c>
      <c r="BA16" s="141">
        <v>50674</v>
      </c>
      <c r="BB16" s="141">
        <v>0</v>
      </c>
      <c r="BC16" s="141">
        <v>0</v>
      </c>
      <c r="BD16" s="141">
        <v>0</v>
      </c>
      <c r="BE16" s="141">
        <v>0</v>
      </c>
      <c r="BF16" s="141">
        <v>110</v>
      </c>
      <c r="BG16" s="141">
        <f t="shared" si="17"/>
        <v>164465</v>
      </c>
      <c r="BH16" s="141">
        <f t="shared" si="18"/>
        <v>87045</v>
      </c>
      <c r="BI16" s="141">
        <f t="shared" si="19"/>
        <v>87045</v>
      </c>
      <c r="BJ16" s="141">
        <f t="shared" si="20"/>
        <v>0</v>
      </c>
      <c r="BK16" s="141">
        <f t="shared" si="21"/>
        <v>87045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1323612</v>
      </c>
      <c r="BQ16" s="141">
        <f t="shared" si="27"/>
        <v>156273</v>
      </c>
      <c r="BR16" s="141">
        <f t="shared" si="28"/>
        <v>78248</v>
      </c>
      <c r="BS16" s="141">
        <f t="shared" si="29"/>
        <v>42100</v>
      </c>
      <c r="BT16" s="141">
        <f t="shared" si="30"/>
        <v>28911</v>
      </c>
      <c r="BU16" s="141">
        <f t="shared" si="31"/>
        <v>7014</v>
      </c>
      <c r="BV16" s="141">
        <f t="shared" si="32"/>
        <v>570317</v>
      </c>
      <c r="BW16" s="141">
        <f t="shared" si="33"/>
        <v>11669</v>
      </c>
      <c r="BX16" s="141">
        <f t="shared" si="34"/>
        <v>556539</v>
      </c>
      <c r="BY16" s="141">
        <f t="shared" si="35"/>
        <v>2109</v>
      </c>
      <c r="BZ16" s="141">
        <f t="shared" si="36"/>
        <v>0</v>
      </c>
      <c r="CA16" s="141">
        <f t="shared" si="37"/>
        <v>597022</v>
      </c>
      <c r="CB16" s="141">
        <f t="shared" si="38"/>
        <v>107985</v>
      </c>
      <c r="CC16" s="141">
        <f t="shared" si="39"/>
        <v>487844</v>
      </c>
      <c r="CD16" s="141">
        <f t="shared" si="40"/>
        <v>1193</v>
      </c>
      <c r="CE16" s="141">
        <f t="shared" si="41"/>
        <v>0</v>
      </c>
      <c r="CF16" s="141">
        <f t="shared" si="42"/>
        <v>0</v>
      </c>
      <c r="CG16" s="141">
        <f t="shared" si="43"/>
        <v>0</v>
      </c>
      <c r="CH16" s="141">
        <f t="shared" si="44"/>
        <v>235</v>
      </c>
      <c r="CI16" s="141">
        <f t="shared" si="45"/>
        <v>1410892</v>
      </c>
    </row>
    <row r="17" spans="1:87" ht="12" customHeight="1">
      <c r="A17" s="142" t="s">
        <v>102</v>
      </c>
      <c r="B17" s="140" t="s">
        <v>335</v>
      </c>
      <c r="C17" s="142" t="s">
        <v>364</v>
      </c>
      <c r="D17" s="141">
        <f t="shared" si="4"/>
        <v>28062</v>
      </c>
      <c r="E17" s="141">
        <f t="shared" si="5"/>
        <v>28062</v>
      </c>
      <c r="F17" s="141">
        <v>507</v>
      </c>
      <c r="G17" s="141">
        <v>25984</v>
      </c>
      <c r="H17" s="141">
        <v>1057</v>
      </c>
      <c r="I17" s="141">
        <v>514</v>
      </c>
      <c r="J17" s="141">
        <v>0</v>
      </c>
      <c r="K17" s="141">
        <v>10799</v>
      </c>
      <c r="L17" s="141">
        <f t="shared" si="6"/>
        <v>364070</v>
      </c>
      <c r="M17" s="141">
        <f t="shared" si="7"/>
        <v>151886</v>
      </c>
      <c r="N17" s="141">
        <v>34438</v>
      </c>
      <c r="O17" s="141">
        <v>33867</v>
      </c>
      <c r="P17" s="141">
        <v>71747</v>
      </c>
      <c r="Q17" s="141">
        <v>11834</v>
      </c>
      <c r="R17" s="141">
        <f t="shared" si="8"/>
        <v>68515</v>
      </c>
      <c r="S17" s="141">
        <v>3796</v>
      </c>
      <c r="T17" s="141">
        <v>59959</v>
      </c>
      <c r="U17" s="141">
        <v>4760</v>
      </c>
      <c r="V17" s="141">
        <v>3549</v>
      </c>
      <c r="W17" s="141">
        <f t="shared" si="9"/>
        <v>134084</v>
      </c>
      <c r="X17" s="141">
        <v>91933</v>
      </c>
      <c r="Y17" s="141">
        <v>12581</v>
      </c>
      <c r="Z17" s="141">
        <v>7455</v>
      </c>
      <c r="AA17" s="141">
        <v>22115</v>
      </c>
      <c r="AB17" s="141">
        <v>6933</v>
      </c>
      <c r="AC17" s="141">
        <v>6036</v>
      </c>
      <c r="AD17" s="141">
        <v>42725</v>
      </c>
      <c r="AE17" s="141">
        <f t="shared" si="10"/>
        <v>434857</v>
      </c>
      <c r="AF17" s="141">
        <f t="shared" si="11"/>
        <v>0</v>
      </c>
      <c r="AG17" s="141">
        <f t="shared" si="12"/>
        <v>0</v>
      </c>
      <c r="AH17" s="141">
        <v>0</v>
      </c>
      <c r="AI17" s="141">
        <v>0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135634</v>
      </c>
      <c r="AO17" s="141">
        <f t="shared" si="14"/>
        <v>30882</v>
      </c>
      <c r="AP17" s="141">
        <v>30882</v>
      </c>
      <c r="AQ17" s="141">
        <v>0</v>
      </c>
      <c r="AR17" s="141">
        <v>0</v>
      </c>
      <c r="AS17" s="141">
        <v>0</v>
      </c>
      <c r="AT17" s="141">
        <f t="shared" si="15"/>
        <v>19770</v>
      </c>
      <c r="AU17" s="141">
        <v>0</v>
      </c>
      <c r="AV17" s="141">
        <v>19770</v>
      </c>
      <c r="AW17" s="141">
        <v>0</v>
      </c>
      <c r="AX17" s="141">
        <v>0</v>
      </c>
      <c r="AY17" s="141">
        <f t="shared" si="16"/>
        <v>84982</v>
      </c>
      <c r="AZ17" s="141">
        <v>51575</v>
      </c>
      <c r="BA17" s="141">
        <v>33407</v>
      </c>
      <c r="BB17" s="141">
        <v>0</v>
      </c>
      <c r="BC17" s="141">
        <v>0</v>
      </c>
      <c r="BD17" s="141">
        <v>84973</v>
      </c>
      <c r="BE17" s="141">
        <v>0</v>
      </c>
      <c r="BF17" s="141">
        <v>109541</v>
      </c>
      <c r="BG17" s="141">
        <f t="shared" si="17"/>
        <v>245175</v>
      </c>
      <c r="BH17" s="141">
        <f t="shared" si="18"/>
        <v>28062</v>
      </c>
      <c r="BI17" s="141">
        <f t="shared" si="19"/>
        <v>28062</v>
      </c>
      <c r="BJ17" s="141">
        <f t="shared" si="20"/>
        <v>507</v>
      </c>
      <c r="BK17" s="141">
        <f t="shared" si="21"/>
        <v>25984</v>
      </c>
      <c r="BL17" s="141">
        <f t="shared" si="22"/>
        <v>1057</v>
      </c>
      <c r="BM17" s="141">
        <f t="shared" si="23"/>
        <v>514</v>
      </c>
      <c r="BN17" s="141">
        <f t="shared" si="24"/>
        <v>0</v>
      </c>
      <c r="BO17" s="141">
        <f t="shared" si="25"/>
        <v>10799</v>
      </c>
      <c r="BP17" s="141">
        <f t="shared" si="26"/>
        <v>499704</v>
      </c>
      <c r="BQ17" s="141">
        <f t="shared" si="27"/>
        <v>182768</v>
      </c>
      <c r="BR17" s="141">
        <f t="shared" si="28"/>
        <v>65320</v>
      </c>
      <c r="BS17" s="141">
        <f t="shared" si="29"/>
        <v>33867</v>
      </c>
      <c r="BT17" s="141">
        <f t="shared" si="30"/>
        <v>71747</v>
      </c>
      <c r="BU17" s="141">
        <f t="shared" si="31"/>
        <v>11834</v>
      </c>
      <c r="BV17" s="141">
        <f t="shared" si="32"/>
        <v>88285</v>
      </c>
      <c r="BW17" s="141">
        <f t="shared" si="33"/>
        <v>3796</v>
      </c>
      <c r="BX17" s="141">
        <f t="shared" si="34"/>
        <v>79729</v>
      </c>
      <c r="BY17" s="141">
        <f t="shared" si="35"/>
        <v>4760</v>
      </c>
      <c r="BZ17" s="141">
        <f t="shared" si="36"/>
        <v>3549</v>
      </c>
      <c r="CA17" s="141">
        <f t="shared" si="37"/>
        <v>219066</v>
      </c>
      <c r="CB17" s="141">
        <f t="shared" si="38"/>
        <v>143508</v>
      </c>
      <c r="CC17" s="141">
        <f t="shared" si="39"/>
        <v>45988</v>
      </c>
      <c r="CD17" s="141">
        <f t="shared" si="40"/>
        <v>7455</v>
      </c>
      <c r="CE17" s="141">
        <f t="shared" si="41"/>
        <v>22115</v>
      </c>
      <c r="CF17" s="141">
        <f t="shared" si="42"/>
        <v>91906</v>
      </c>
      <c r="CG17" s="141">
        <f t="shared" si="43"/>
        <v>6036</v>
      </c>
      <c r="CH17" s="141">
        <f t="shared" si="44"/>
        <v>152266</v>
      </c>
      <c r="CI17" s="141">
        <f t="shared" si="45"/>
        <v>680032</v>
      </c>
    </row>
    <row r="18" spans="1:87" ht="12" customHeight="1">
      <c r="A18" s="142" t="s">
        <v>102</v>
      </c>
      <c r="B18" s="140" t="s">
        <v>336</v>
      </c>
      <c r="C18" s="142" t="s">
        <v>365</v>
      </c>
      <c r="D18" s="141">
        <f t="shared" si="4"/>
        <v>70040</v>
      </c>
      <c r="E18" s="141">
        <f t="shared" si="5"/>
        <v>70040</v>
      </c>
      <c r="F18" s="141">
        <v>0</v>
      </c>
      <c r="G18" s="141">
        <v>70040</v>
      </c>
      <c r="H18" s="141">
        <v>0</v>
      </c>
      <c r="I18" s="141">
        <v>0</v>
      </c>
      <c r="J18" s="141">
        <v>0</v>
      </c>
      <c r="K18" s="141">
        <v>251</v>
      </c>
      <c r="L18" s="141">
        <f t="shared" si="6"/>
        <v>259651</v>
      </c>
      <c r="M18" s="141">
        <f t="shared" si="7"/>
        <v>109290</v>
      </c>
      <c r="N18" s="141">
        <v>0</v>
      </c>
      <c r="O18" s="141">
        <v>52702</v>
      </c>
      <c r="P18" s="141">
        <v>52511</v>
      </c>
      <c r="Q18" s="141">
        <v>4077</v>
      </c>
      <c r="R18" s="141">
        <f t="shared" si="8"/>
        <v>50089</v>
      </c>
      <c r="S18" s="141">
        <v>13736</v>
      </c>
      <c r="T18" s="141">
        <v>34668</v>
      </c>
      <c r="U18" s="141">
        <v>1685</v>
      </c>
      <c r="V18" s="141">
        <v>4897</v>
      </c>
      <c r="W18" s="141">
        <f t="shared" si="9"/>
        <v>95375</v>
      </c>
      <c r="X18" s="141">
        <v>17881</v>
      </c>
      <c r="Y18" s="141">
        <v>76014</v>
      </c>
      <c r="Z18" s="141">
        <v>1480</v>
      </c>
      <c r="AA18" s="141">
        <v>0</v>
      </c>
      <c r="AB18" s="141">
        <v>24384</v>
      </c>
      <c r="AC18" s="141">
        <v>0</v>
      </c>
      <c r="AD18" s="141">
        <v>0</v>
      </c>
      <c r="AE18" s="141">
        <f t="shared" si="10"/>
        <v>329691</v>
      </c>
      <c r="AF18" s="141">
        <f t="shared" si="11"/>
        <v>16475</v>
      </c>
      <c r="AG18" s="141">
        <f t="shared" si="12"/>
        <v>16475</v>
      </c>
      <c r="AH18" s="141">
        <v>0</v>
      </c>
      <c r="AI18" s="141">
        <v>16475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50368</v>
      </c>
      <c r="AO18" s="141">
        <f t="shared" si="14"/>
        <v>23359</v>
      </c>
      <c r="AP18" s="141">
        <v>0</v>
      </c>
      <c r="AQ18" s="141">
        <v>0</v>
      </c>
      <c r="AR18" s="141">
        <v>23359</v>
      </c>
      <c r="AS18" s="141">
        <v>0</v>
      </c>
      <c r="AT18" s="141">
        <f t="shared" si="15"/>
        <v>19089</v>
      </c>
      <c r="AU18" s="141">
        <v>0</v>
      </c>
      <c r="AV18" s="141">
        <v>19089</v>
      </c>
      <c r="AW18" s="141">
        <v>0</v>
      </c>
      <c r="AX18" s="141">
        <v>0</v>
      </c>
      <c r="AY18" s="141">
        <f t="shared" si="16"/>
        <v>7920</v>
      </c>
      <c r="AZ18" s="141">
        <v>0</v>
      </c>
      <c r="BA18" s="141">
        <v>7920</v>
      </c>
      <c r="BB18" s="141">
        <v>0</v>
      </c>
      <c r="BC18" s="141">
        <v>0</v>
      </c>
      <c r="BD18" s="141">
        <v>0</v>
      </c>
      <c r="BE18" s="141">
        <v>0</v>
      </c>
      <c r="BF18" s="141">
        <v>0</v>
      </c>
      <c r="BG18" s="141">
        <f t="shared" si="17"/>
        <v>66843</v>
      </c>
      <c r="BH18" s="141">
        <f t="shared" si="18"/>
        <v>86515</v>
      </c>
      <c r="BI18" s="141">
        <f t="shared" si="19"/>
        <v>86515</v>
      </c>
      <c r="BJ18" s="141">
        <f t="shared" si="20"/>
        <v>0</v>
      </c>
      <c r="BK18" s="141">
        <f t="shared" si="21"/>
        <v>86515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251</v>
      </c>
      <c r="BP18" s="141">
        <f t="shared" si="26"/>
        <v>310019</v>
      </c>
      <c r="BQ18" s="141">
        <f t="shared" si="27"/>
        <v>132649</v>
      </c>
      <c r="BR18" s="141">
        <f t="shared" si="28"/>
        <v>0</v>
      </c>
      <c r="BS18" s="141">
        <f t="shared" si="29"/>
        <v>52702</v>
      </c>
      <c r="BT18" s="141">
        <f t="shared" si="30"/>
        <v>75870</v>
      </c>
      <c r="BU18" s="141">
        <f t="shared" si="31"/>
        <v>4077</v>
      </c>
      <c r="BV18" s="141">
        <f t="shared" si="32"/>
        <v>69178</v>
      </c>
      <c r="BW18" s="141">
        <f t="shared" si="33"/>
        <v>13736</v>
      </c>
      <c r="BX18" s="141">
        <f t="shared" si="34"/>
        <v>53757</v>
      </c>
      <c r="BY18" s="141">
        <f t="shared" si="35"/>
        <v>1685</v>
      </c>
      <c r="BZ18" s="141">
        <f t="shared" si="36"/>
        <v>4897</v>
      </c>
      <c r="CA18" s="141">
        <f t="shared" si="37"/>
        <v>103295</v>
      </c>
      <c r="CB18" s="141">
        <f t="shared" si="38"/>
        <v>17881</v>
      </c>
      <c r="CC18" s="141">
        <f t="shared" si="39"/>
        <v>83934</v>
      </c>
      <c r="CD18" s="141">
        <f t="shared" si="40"/>
        <v>1480</v>
      </c>
      <c r="CE18" s="141">
        <f t="shared" si="41"/>
        <v>0</v>
      </c>
      <c r="CF18" s="141">
        <f t="shared" si="42"/>
        <v>24384</v>
      </c>
      <c r="CG18" s="141">
        <f t="shared" si="43"/>
        <v>0</v>
      </c>
      <c r="CH18" s="141">
        <f t="shared" si="44"/>
        <v>0</v>
      </c>
      <c r="CI18" s="141">
        <f t="shared" si="45"/>
        <v>396534</v>
      </c>
    </row>
    <row r="19" spans="1:87" ht="12" customHeight="1">
      <c r="A19" s="142" t="s">
        <v>102</v>
      </c>
      <c r="B19" s="140" t="s">
        <v>337</v>
      </c>
      <c r="C19" s="142" t="s">
        <v>366</v>
      </c>
      <c r="D19" s="141">
        <f t="shared" si="4"/>
        <v>57110</v>
      </c>
      <c r="E19" s="141">
        <f t="shared" si="5"/>
        <v>57110</v>
      </c>
      <c r="F19" s="141">
        <v>0</v>
      </c>
      <c r="G19" s="141">
        <v>57110</v>
      </c>
      <c r="H19" s="141">
        <v>0</v>
      </c>
      <c r="I19" s="141">
        <v>0</v>
      </c>
      <c r="J19" s="141">
        <v>0</v>
      </c>
      <c r="K19" s="141">
        <v>24696</v>
      </c>
      <c r="L19" s="141">
        <f t="shared" si="6"/>
        <v>398117</v>
      </c>
      <c r="M19" s="141">
        <f t="shared" si="7"/>
        <v>58140</v>
      </c>
      <c r="N19" s="141">
        <v>30544</v>
      </c>
      <c r="O19" s="141">
        <v>2514</v>
      </c>
      <c r="P19" s="141">
        <v>21255</v>
      </c>
      <c r="Q19" s="141">
        <v>3827</v>
      </c>
      <c r="R19" s="141">
        <f t="shared" si="8"/>
        <v>70641</v>
      </c>
      <c r="S19" s="141">
        <v>17660</v>
      </c>
      <c r="T19" s="141">
        <v>51650</v>
      </c>
      <c r="U19" s="141">
        <v>1331</v>
      </c>
      <c r="V19" s="141">
        <v>0</v>
      </c>
      <c r="W19" s="141">
        <f t="shared" si="9"/>
        <v>269336</v>
      </c>
      <c r="X19" s="141">
        <v>109532</v>
      </c>
      <c r="Y19" s="141">
        <v>141282</v>
      </c>
      <c r="Z19" s="141">
        <v>0</v>
      </c>
      <c r="AA19" s="141">
        <v>18522</v>
      </c>
      <c r="AB19" s="141">
        <v>32737</v>
      </c>
      <c r="AC19" s="141">
        <v>0</v>
      </c>
      <c r="AD19" s="141">
        <v>4739</v>
      </c>
      <c r="AE19" s="141">
        <f t="shared" si="10"/>
        <v>459966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29035</v>
      </c>
      <c r="AO19" s="141">
        <f t="shared" si="14"/>
        <v>23412</v>
      </c>
      <c r="AP19" s="141">
        <v>23412</v>
      </c>
      <c r="AQ19" s="141">
        <v>0</v>
      </c>
      <c r="AR19" s="141">
        <v>0</v>
      </c>
      <c r="AS19" s="141">
        <v>0</v>
      </c>
      <c r="AT19" s="141">
        <f t="shared" si="15"/>
        <v>0</v>
      </c>
      <c r="AU19" s="141">
        <v>0</v>
      </c>
      <c r="AV19" s="141">
        <v>0</v>
      </c>
      <c r="AW19" s="141">
        <v>0</v>
      </c>
      <c r="AX19" s="141">
        <v>0</v>
      </c>
      <c r="AY19" s="141">
        <f t="shared" si="16"/>
        <v>5623</v>
      </c>
      <c r="AZ19" s="141">
        <v>0</v>
      </c>
      <c r="BA19" s="141">
        <v>3956</v>
      </c>
      <c r="BB19" s="141">
        <v>0</v>
      </c>
      <c r="BC19" s="141">
        <v>1667</v>
      </c>
      <c r="BD19" s="141">
        <v>56945</v>
      </c>
      <c r="BE19" s="141">
        <v>0</v>
      </c>
      <c r="BF19" s="141">
        <v>44691</v>
      </c>
      <c r="BG19" s="141">
        <f t="shared" si="17"/>
        <v>73726</v>
      </c>
      <c r="BH19" s="141">
        <f t="shared" si="18"/>
        <v>57110</v>
      </c>
      <c r="BI19" s="141">
        <f t="shared" si="19"/>
        <v>57110</v>
      </c>
      <c r="BJ19" s="141">
        <f t="shared" si="20"/>
        <v>0</v>
      </c>
      <c r="BK19" s="141">
        <f t="shared" si="21"/>
        <v>57110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24696</v>
      </c>
      <c r="BP19" s="141">
        <f t="shared" si="26"/>
        <v>427152</v>
      </c>
      <c r="BQ19" s="141">
        <f t="shared" si="27"/>
        <v>81552</v>
      </c>
      <c r="BR19" s="141">
        <f t="shared" si="28"/>
        <v>53956</v>
      </c>
      <c r="BS19" s="141">
        <f t="shared" si="29"/>
        <v>2514</v>
      </c>
      <c r="BT19" s="141">
        <f t="shared" si="30"/>
        <v>21255</v>
      </c>
      <c r="BU19" s="141">
        <f t="shared" si="31"/>
        <v>3827</v>
      </c>
      <c r="BV19" s="141">
        <f t="shared" si="32"/>
        <v>70641</v>
      </c>
      <c r="BW19" s="141">
        <f t="shared" si="33"/>
        <v>17660</v>
      </c>
      <c r="BX19" s="141">
        <f t="shared" si="34"/>
        <v>51650</v>
      </c>
      <c r="BY19" s="141">
        <f t="shared" si="35"/>
        <v>1331</v>
      </c>
      <c r="BZ19" s="141">
        <f t="shared" si="36"/>
        <v>0</v>
      </c>
      <c r="CA19" s="141">
        <f t="shared" si="37"/>
        <v>274959</v>
      </c>
      <c r="CB19" s="141">
        <f t="shared" si="38"/>
        <v>109532</v>
      </c>
      <c r="CC19" s="141">
        <f t="shared" si="39"/>
        <v>145238</v>
      </c>
      <c r="CD19" s="141">
        <f t="shared" si="40"/>
        <v>0</v>
      </c>
      <c r="CE19" s="141">
        <f t="shared" si="41"/>
        <v>20189</v>
      </c>
      <c r="CF19" s="141">
        <f t="shared" si="42"/>
        <v>89682</v>
      </c>
      <c r="CG19" s="141">
        <f t="shared" si="43"/>
        <v>0</v>
      </c>
      <c r="CH19" s="141">
        <f t="shared" si="44"/>
        <v>49430</v>
      </c>
      <c r="CI19" s="141">
        <f t="shared" si="45"/>
        <v>533692</v>
      </c>
    </row>
    <row r="20" spans="1:87" ht="12" customHeight="1">
      <c r="A20" s="142" t="s">
        <v>102</v>
      </c>
      <c r="B20" s="140" t="s">
        <v>338</v>
      </c>
      <c r="C20" s="142" t="s">
        <v>367</v>
      </c>
      <c r="D20" s="141">
        <f t="shared" si="4"/>
        <v>0</v>
      </c>
      <c r="E20" s="141">
        <f t="shared" si="5"/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29265</v>
      </c>
      <c r="L20" s="141">
        <f t="shared" si="6"/>
        <v>769312</v>
      </c>
      <c r="M20" s="141">
        <f t="shared" si="7"/>
        <v>397085</v>
      </c>
      <c r="N20" s="141">
        <v>88455</v>
      </c>
      <c r="O20" s="141">
        <v>96410</v>
      </c>
      <c r="P20" s="141">
        <v>138459</v>
      </c>
      <c r="Q20" s="141">
        <v>73761</v>
      </c>
      <c r="R20" s="141">
        <f t="shared" si="8"/>
        <v>274558</v>
      </c>
      <c r="S20" s="141">
        <v>12856</v>
      </c>
      <c r="T20" s="141">
        <v>229494</v>
      </c>
      <c r="U20" s="141">
        <v>32208</v>
      </c>
      <c r="V20" s="141">
        <v>0</v>
      </c>
      <c r="W20" s="141">
        <f t="shared" si="9"/>
        <v>97669</v>
      </c>
      <c r="X20" s="141">
        <v>34425</v>
      </c>
      <c r="Y20" s="141">
        <v>39000</v>
      </c>
      <c r="Z20" s="141">
        <v>9962</v>
      </c>
      <c r="AA20" s="141">
        <v>14282</v>
      </c>
      <c r="AB20" s="141">
        <v>18683</v>
      </c>
      <c r="AC20" s="141">
        <v>0</v>
      </c>
      <c r="AD20" s="141">
        <v>3115</v>
      </c>
      <c r="AE20" s="141">
        <f t="shared" si="10"/>
        <v>772427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1464</v>
      </c>
      <c r="AO20" s="141">
        <f t="shared" si="14"/>
        <v>0</v>
      </c>
      <c r="AP20" s="141">
        <v>0</v>
      </c>
      <c r="AQ20" s="141">
        <v>0</v>
      </c>
      <c r="AR20" s="141">
        <v>0</v>
      </c>
      <c r="AS20" s="141">
        <v>0</v>
      </c>
      <c r="AT20" s="141">
        <f t="shared" si="15"/>
        <v>714</v>
      </c>
      <c r="AU20" s="141">
        <v>714</v>
      </c>
      <c r="AV20" s="141">
        <v>0</v>
      </c>
      <c r="AW20" s="141">
        <v>0</v>
      </c>
      <c r="AX20" s="141">
        <v>0</v>
      </c>
      <c r="AY20" s="141">
        <f t="shared" si="16"/>
        <v>750</v>
      </c>
      <c r="AZ20" s="141">
        <v>750</v>
      </c>
      <c r="BA20" s="141">
        <v>0</v>
      </c>
      <c r="BB20" s="141">
        <v>0</v>
      </c>
      <c r="BC20" s="141">
        <v>0</v>
      </c>
      <c r="BD20" s="141">
        <v>376499</v>
      </c>
      <c r="BE20" s="141">
        <v>0</v>
      </c>
      <c r="BF20" s="141">
        <v>393</v>
      </c>
      <c r="BG20" s="141">
        <f t="shared" si="17"/>
        <v>1857</v>
      </c>
      <c r="BH20" s="141">
        <f t="shared" si="18"/>
        <v>0</v>
      </c>
      <c r="BI20" s="141">
        <f t="shared" si="19"/>
        <v>0</v>
      </c>
      <c r="BJ20" s="141">
        <f t="shared" si="20"/>
        <v>0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29265</v>
      </c>
      <c r="BP20" s="141">
        <f t="shared" si="26"/>
        <v>770776</v>
      </c>
      <c r="BQ20" s="141">
        <f t="shared" si="27"/>
        <v>397085</v>
      </c>
      <c r="BR20" s="141">
        <f t="shared" si="28"/>
        <v>88455</v>
      </c>
      <c r="BS20" s="141">
        <f t="shared" si="29"/>
        <v>96410</v>
      </c>
      <c r="BT20" s="141">
        <f t="shared" si="30"/>
        <v>138459</v>
      </c>
      <c r="BU20" s="141">
        <f t="shared" si="31"/>
        <v>73761</v>
      </c>
      <c r="BV20" s="141">
        <f t="shared" si="32"/>
        <v>275272</v>
      </c>
      <c r="BW20" s="141">
        <f t="shared" si="33"/>
        <v>13570</v>
      </c>
      <c r="BX20" s="141">
        <f t="shared" si="34"/>
        <v>229494</v>
      </c>
      <c r="BY20" s="141">
        <f t="shared" si="35"/>
        <v>32208</v>
      </c>
      <c r="BZ20" s="141">
        <f t="shared" si="36"/>
        <v>0</v>
      </c>
      <c r="CA20" s="141">
        <f t="shared" si="37"/>
        <v>98419</v>
      </c>
      <c r="CB20" s="141">
        <f t="shared" si="38"/>
        <v>35175</v>
      </c>
      <c r="CC20" s="141">
        <f t="shared" si="39"/>
        <v>39000</v>
      </c>
      <c r="CD20" s="141">
        <f t="shared" si="40"/>
        <v>9962</v>
      </c>
      <c r="CE20" s="141">
        <f t="shared" si="41"/>
        <v>14282</v>
      </c>
      <c r="CF20" s="141">
        <f t="shared" si="42"/>
        <v>395182</v>
      </c>
      <c r="CG20" s="141">
        <f t="shared" si="43"/>
        <v>0</v>
      </c>
      <c r="CH20" s="141">
        <f t="shared" si="44"/>
        <v>3508</v>
      </c>
      <c r="CI20" s="141">
        <f t="shared" si="45"/>
        <v>774284</v>
      </c>
    </row>
    <row r="21" spans="1:87" ht="12" customHeight="1">
      <c r="A21" s="142" t="s">
        <v>102</v>
      </c>
      <c r="B21" s="140" t="s">
        <v>339</v>
      </c>
      <c r="C21" s="142" t="s">
        <v>368</v>
      </c>
      <c r="D21" s="141">
        <f t="shared" si="4"/>
        <v>43484</v>
      </c>
      <c r="E21" s="141">
        <f t="shared" si="5"/>
        <v>43475</v>
      </c>
      <c r="F21" s="141">
        <v>0</v>
      </c>
      <c r="G21" s="141">
        <v>43475</v>
      </c>
      <c r="H21" s="141">
        <v>0</v>
      </c>
      <c r="I21" s="141">
        <v>0</v>
      </c>
      <c r="J21" s="141">
        <v>9</v>
      </c>
      <c r="K21" s="141">
        <v>276794</v>
      </c>
      <c r="L21" s="141">
        <f t="shared" si="6"/>
        <v>1539244</v>
      </c>
      <c r="M21" s="141">
        <f t="shared" si="7"/>
        <v>166074</v>
      </c>
      <c r="N21" s="141">
        <v>83359</v>
      </c>
      <c r="O21" s="141">
        <v>70982</v>
      </c>
      <c r="P21" s="141">
        <v>9421</v>
      </c>
      <c r="Q21" s="141">
        <v>2312</v>
      </c>
      <c r="R21" s="141">
        <f t="shared" si="8"/>
        <v>644586</v>
      </c>
      <c r="S21" s="141">
        <v>79562</v>
      </c>
      <c r="T21" s="141">
        <v>564705</v>
      </c>
      <c r="U21" s="141">
        <v>319</v>
      </c>
      <c r="V21" s="141">
        <v>0</v>
      </c>
      <c r="W21" s="141">
        <f t="shared" si="9"/>
        <v>728584</v>
      </c>
      <c r="X21" s="141">
        <v>341907</v>
      </c>
      <c r="Y21" s="141">
        <v>370673</v>
      </c>
      <c r="Z21" s="141">
        <v>8182</v>
      </c>
      <c r="AA21" s="141">
        <v>7822</v>
      </c>
      <c r="AB21" s="141">
        <v>108462</v>
      </c>
      <c r="AC21" s="141">
        <v>0</v>
      </c>
      <c r="AD21" s="141">
        <v>1061</v>
      </c>
      <c r="AE21" s="141">
        <f t="shared" si="10"/>
        <v>1583789</v>
      </c>
      <c r="AF21" s="141">
        <f t="shared" si="11"/>
        <v>110878</v>
      </c>
      <c r="AG21" s="141">
        <f t="shared" si="12"/>
        <v>110878</v>
      </c>
      <c r="AH21" s="141">
        <v>0</v>
      </c>
      <c r="AI21" s="141">
        <v>110878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350965</v>
      </c>
      <c r="AO21" s="141">
        <f t="shared" si="14"/>
        <v>141432</v>
      </c>
      <c r="AP21" s="141">
        <v>13502</v>
      </c>
      <c r="AQ21" s="141">
        <v>68738</v>
      </c>
      <c r="AR21" s="141">
        <v>59192</v>
      </c>
      <c r="AS21" s="141">
        <v>0</v>
      </c>
      <c r="AT21" s="141">
        <f t="shared" si="15"/>
        <v>151876</v>
      </c>
      <c r="AU21" s="141">
        <v>7989</v>
      </c>
      <c r="AV21" s="141">
        <v>143887</v>
      </c>
      <c r="AW21" s="141">
        <v>0</v>
      </c>
      <c r="AX21" s="141">
        <v>0</v>
      </c>
      <c r="AY21" s="141">
        <f t="shared" si="16"/>
        <v>57657</v>
      </c>
      <c r="AZ21" s="141">
        <v>0</v>
      </c>
      <c r="BA21" s="141">
        <v>52500</v>
      </c>
      <c r="BB21" s="141">
        <v>5157</v>
      </c>
      <c r="BC21" s="141">
        <v>0</v>
      </c>
      <c r="BD21" s="141">
        <v>26233</v>
      </c>
      <c r="BE21" s="141">
        <v>0</v>
      </c>
      <c r="BF21" s="141">
        <v>0</v>
      </c>
      <c r="BG21" s="141">
        <f t="shared" si="17"/>
        <v>461843</v>
      </c>
      <c r="BH21" s="141">
        <f t="shared" si="18"/>
        <v>154362</v>
      </c>
      <c r="BI21" s="141">
        <f t="shared" si="19"/>
        <v>154353</v>
      </c>
      <c r="BJ21" s="141">
        <f t="shared" si="20"/>
        <v>0</v>
      </c>
      <c r="BK21" s="141">
        <f t="shared" si="21"/>
        <v>154353</v>
      </c>
      <c r="BL21" s="141">
        <f t="shared" si="22"/>
        <v>0</v>
      </c>
      <c r="BM21" s="141">
        <f t="shared" si="23"/>
        <v>0</v>
      </c>
      <c r="BN21" s="141">
        <f t="shared" si="24"/>
        <v>9</v>
      </c>
      <c r="BO21" s="141">
        <f t="shared" si="25"/>
        <v>276794</v>
      </c>
      <c r="BP21" s="141">
        <f t="shared" si="26"/>
        <v>1890209</v>
      </c>
      <c r="BQ21" s="141">
        <f t="shared" si="27"/>
        <v>307506</v>
      </c>
      <c r="BR21" s="141">
        <f t="shared" si="28"/>
        <v>96861</v>
      </c>
      <c r="BS21" s="141">
        <f t="shared" si="29"/>
        <v>139720</v>
      </c>
      <c r="BT21" s="141">
        <f t="shared" si="30"/>
        <v>68613</v>
      </c>
      <c r="BU21" s="141">
        <f t="shared" si="31"/>
        <v>2312</v>
      </c>
      <c r="BV21" s="141">
        <f t="shared" si="32"/>
        <v>796462</v>
      </c>
      <c r="BW21" s="141">
        <f t="shared" si="33"/>
        <v>87551</v>
      </c>
      <c r="BX21" s="141">
        <f t="shared" si="34"/>
        <v>708592</v>
      </c>
      <c r="BY21" s="141">
        <f t="shared" si="35"/>
        <v>319</v>
      </c>
      <c r="BZ21" s="141">
        <f t="shared" si="36"/>
        <v>0</v>
      </c>
      <c r="CA21" s="141">
        <f t="shared" si="37"/>
        <v>786241</v>
      </c>
      <c r="CB21" s="141">
        <f t="shared" si="38"/>
        <v>341907</v>
      </c>
      <c r="CC21" s="141">
        <f t="shared" si="39"/>
        <v>423173</v>
      </c>
      <c r="CD21" s="141">
        <f t="shared" si="40"/>
        <v>13339</v>
      </c>
      <c r="CE21" s="141">
        <f t="shared" si="41"/>
        <v>7822</v>
      </c>
      <c r="CF21" s="141">
        <f t="shared" si="42"/>
        <v>134695</v>
      </c>
      <c r="CG21" s="141">
        <f t="shared" si="43"/>
        <v>0</v>
      </c>
      <c r="CH21" s="141">
        <f t="shared" si="44"/>
        <v>1061</v>
      </c>
      <c r="CI21" s="141">
        <f t="shared" si="45"/>
        <v>2045632</v>
      </c>
    </row>
    <row r="22" spans="1:87" ht="12" customHeight="1">
      <c r="A22" s="142" t="s">
        <v>102</v>
      </c>
      <c r="B22" s="140" t="s">
        <v>340</v>
      </c>
      <c r="C22" s="142" t="s">
        <v>369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22250</v>
      </c>
      <c r="L22" s="141">
        <f t="shared" si="6"/>
        <v>17292</v>
      </c>
      <c r="M22" s="141">
        <f t="shared" si="7"/>
        <v>4076</v>
      </c>
      <c r="N22" s="141">
        <v>4076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13216</v>
      </c>
      <c r="X22" s="141">
        <v>13216</v>
      </c>
      <c r="Y22" s="141">
        <v>0</v>
      </c>
      <c r="Z22" s="141">
        <v>0</v>
      </c>
      <c r="AA22" s="141">
        <v>0</v>
      </c>
      <c r="AB22" s="141">
        <v>29496</v>
      </c>
      <c r="AC22" s="141">
        <v>0</v>
      </c>
      <c r="AD22" s="141">
        <v>874</v>
      </c>
      <c r="AE22" s="141">
        <f t="shared" si="10"/>
        <v>18166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8889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22250</v>
      </c>
      <c r="BP22" s="141">
        <f t="shared" si="26"/>
        <v>17292</v>
      </c>
      <c r="BQ22" s="141">
        <f t="shared" si="27"/>
        <v>4076</v>
      </c>
      <c r="BR22" s="141">
        <f t="shared" si="28"/>
        <v>4076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13216</v>
      </c>
      <c r="CB22" s="141">
        <f t="shared" si="38"/>
        <v>13216</v>
      </c>
      <c r="CC22" s="141">
        <f t="shared" si="39"/>
        <v>0</v>
      </c>
      <c r="CD22" s="141">
        <f t="shared" si="40"/>
        <v>0</v>
      </c>
      <c r="CE22" s="141">
        <f t="shared" si="41"/>
        <v>0</v>
      </c>
      <c r="CF22" s="141">
        <f t="shared" si="42"/>
        <v>38385</v>
      </c>
      <c r="CG22" s="141">
        <f t="shared" si="43"/>
        <v>0</v>
      </c>
      <c r="CH22" s="141">
        <f t="shared" si="44"/>
        <v>874</v>
      </c>
      <c r="CI22" s="141">
        <f t="shared" si="45"/>
        <v>18166</v>
      </c>
    </row>
    <row r="23" spans="1:87" ht="12" customHeight="1">
      <c r="A23" s="142" t="s">
        <v>102</v>
      </c>
      <c r="B23" s="140" t="s">
        <v>341</v>
      </c>
      <c r="C23" s="142" t="s">
        <v>370</v>
      </c>
      <c r="D23" s="141">
        <f t="shared" si="4"/>
        <v>1260</v>
      </c>
      <c r="E23" s="141">
        <f t="shared" si="5"/>
        <v>1260</v>
      </c>
      <c r="F23" s="141">
        <v>0</v>
      </c>
      <c r="G23" s="141">
        <v>1260</v>
      </c>
      <c r="H23" s="141">
        <v>0</v>
      </c>
      <c r="I23" s="141">
        <v>0</v>
      </c>
      <c r="J23" s="141">
        <v>0</v>
      </c>
      <c r="K23" s="141">
        <v>69725</v>
      </c>
      <c r="L23" s="141">
        <f t="shared" si="6"/>
        <v>74742</v>
      </c>
      <c r="M23" s="141">
        <f t="shared" si="7"/>
        <v>8435</v>
      </c>
      <c r="N23" s="141">
        <v>8435</v>
      </c>
      <c r="O23" s="141">
        <v>0</v>
      </c>
      <c r="P23" s="141">
        <v>0</v>
      </c>
      <c r="Q23" s="141">
        <v>0</v>
      </c>
      <c r="R23" s="141">
        <f t="shared" si="8"/>
        <v>31392</v>
      </c>
      <c r="S23" s="141">
        <v>28665</v>
      </c>
      <c r="T23" s="141">
        <v>2727</v>
      </c>
      <c r="U23" s="141">
        <v>0</v>
      </c>
      <c r="V23" s="141">
        <v>7823</v>
      </c>
      <c r="W23" s="141">
        <f t="shared" si="9"/>
        <v>27092</v>
      </c>
      <c r="X23" s="141">
        <v>20910</v>
      </c>
      <c r="Y23" s="141">
        <v>0</v>
      </c>
      <c r="Z23" s="141">
        <v>6182</v>
      </c>
      <c r="AA23" s="141">
        <v>0</v>
      </c>
      <c r="AB23" s="141">
        <v>92425</v>
      </c>
      <c r="AC23" s="141">
        <v>0</v>
      </c>
      <c r="AD23" s="141">
        <v>62999</v>
      </c>
      <c r="AE23" s="141">
        <f t="shared" si="10"/>
        <v>139001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5396</v>
      </c>
      <c r="AO23" s="141">
        <f t="shared" si="14"/>
        <v>5396</v>
      </c>
      <c r="AP23" s="141">
        <v>5396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9754</v>
      </c>
      <c r="BE23" s="141">
        <v>0</v>
      </c>
      <c r="BF23" s="141">
        <v>0</v>
      </c>
      <c r="BG23" s="141">
        <f t="shared" si="17"/>
        <v>5396</v>
      </c>
      <c r="BH23" s="141">
        <f t="shared" si="18"/>
        <v>1260</v>
      </c>
      <c r="BI23" s="141">
        <f t="shared" si="19"/>
        <v>1260</v>
      </c>
      <c r="BJ23" s="141">
        <f t="shared" si="20"/>
        <v>0</v>
      </c>
      <c r="BK23" s="141">
        <f t="shared" si="21"/>
        <v>1260</v>
      </c>
      <c r="BL23" s="141">
        <f t="shared" si="22"/>
        <v>0</v>
      </c>
      <c r="BM23" s="141">
        <f t="shared" si="23"/>
        <v>0</v>
      </c>
      <c r="BN23" s="141">
        <f t="shared" si="24"/>
        <v>0</v>
      </c>
      <c r="BO23" s="141">
        <f t="shared" si="25"/>
        <v>69725</v>
      </c>
      <c r="BP23" s="141">
        <f t="shared" si="26"/>
        <v>80138</v>
      </c>
      <c r="BQ23" s="141">
        <f t="shared" si="27"/>
        <v>13831</v>
      </c>
      <c r="BR23" s="141">
        <f t="shared" si="28"/>
        <v>13831</v>
      </c>
      <c r="BS23" s="141">
        <f t="shared" si="29"/>
        <v>0</v>
      </c>
      <c r="BT23" s="141">
        <f t="shared" si="30"/>
        <v>0</v>
      </c>
      <c r="BU23" s="141">
        <f t="shared" si="31"/>
        <v>0</v>
      </c>
      <c r="BV23" s="141">
        <f t="shared" si="32"/>
        <v>31392</v>
      </c>
      <c r="BW23" s="141">
        <f t="shared" si="33"/>
        <v>28665</v>
      </c>
      <c r="BX23" s="141">
        <f t="shared" si="34"/>
        <v>2727</v>
      </c>
      <c r="BY23" s="141">
        <f t="shared" si="35"/>
        <v>0</v>
      </c>
      <c r="BZ23" s="141">
        <f t="shared" si="36"/>
        <v>7823</v>
      </c>
      <c r="CA23" s="141">
        <f t="shared" si="37"/>
        <v>27092</v>
      </c>
      <c r="CB23" s="141">
        <f t="shared" si="38"/>
        <v>20910</v>
      </c>
      <c r="CC23" s="141">
        <f t="shared" si="39"/>
        <v>0</v>
      </c>
      <c r="CD23" s="141">
        <f t="shared" si="40"/>
        <v>6182</v>
      </c>
      <c r="CE23" s="141">
        <f t="shared" si="41"/>
        <v>0</v>
      </c>
      <c r="CF23" s="141">
        <f t="shared" si="42"/>
        <v>102179</v>
      </c>
      <c r="CG23" s="141">
        <f t="shared" si="43"/>
        <v>0</v>
      </c>
      <c r="CH23" s="141">
        <f t="shared" si="44"/>
        <v>62999</v>
      </c>
      <c r="CI23" s="141">
        <f t="shared" si="45"/>
        <v>144397</v>
      </c>
    </row>
    <row r="24" spans="1:87" ht="12" customHeight="1">
      <c r="A24" s="142" t="s">
        <v>102</v>
      </c>
      <c r="B24" s="140" t="s">
        <v>342</v>
      </c>
      <c r="C24" s="142" t="s">
        <v>371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459702</v>
      </c>
      <c r="M24" s="141">
        <f t="shared" si="7"/>
        <v>124791</v>
      </c>
      <c r="N24" s="141">
        <v>11445</v>
      </c>
      <c r="O24" s="141">
        <v>72422</v>
      </c>
      <c r="P24" s="141">
        <v>31379</v>
      </c>
      <c r="Q24" s="141">
        <v>9545</v>
      </c>
      <c r="R24" s="141">
        <f t="shared" si="8"/>
        <v>267748</v>
      </c>
      <c r="S24" s="141">
        <v>11494</v>
      </c>
      <c r="T24" s="141">
        <v>254726</v>
      </c>
      <c r="U24" s="141">
        <v>1528</v>
      </c>
      <c r="V24" s="141">
        <v>0</v>
      </c>
      <c r="W24" s="141">
        <f t="shared" si="9"/>
        <v>67163</v>
      </c>
      <c r="X24" s="141">
        <v>32335</v>
      </c>
      <c r="Y24" s="141">
        <v>22416</v>
      </c>
      <c r="Z24" s="141">
        <v>11419</v>
      </c>
      <c r="AA24" s="141">
        <v>993</v>
      </c>
      <c r="AB24" s="141">
        <v>0</v>
      </c>
      <c r="AC24" s="141">
        <v>0</v>
      </c>
      <c r="AD24" s="141">
        <v>0</v>
      </c>
      <c r="AE24" s="141">
        <f t="shared" si="10"/>
        <v>459702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1054</v>
      </c>
      <c r="AN24" s="141">
        <f t="shared" si="13"/>
        <v>108144</v>
      </c>
      <c r="AO24" s="141">
        <f t="shared" si="14"/>
        <v>7580</v>
      </c>
      <c r="AP24" s="141">
        <v>7580</v>
      </c>
      <c r="AQ24" s="141">
        <v>0</v>
      </c>
      <c r="AR24" s="141">
        <v>0</v>
      </c>
      <c r="AS24" s="141">
        <v>0</v>
      </c>
      <c r="AT24" s="141">
        <f t="shared" si="15"/>
        <v>1066</v>
      </c>
      <c r="AU24" s="141">
        <v>1066</v>
      </c>
      <c r="AV24" s="141">
        <v>0</v>
      </c>
      <c r="AW24" s="141">
        <v>0</v>
      </c>
      <c r="AX24" s="141">
        <v>0</v>
      </c>
      <c r="AY24" s="141">
        <f t="shared" si="16"/>
        <v>99498</v>
      </c>
      <c r="AZ24" s="141">
        <v>94795</v>
      </c>
      <c r="BA24" s="141">
        <v>0</v>
      </c>
      <c r="BB24" s="141">
        <v>0</v>
      </c>
      <c r="BC24" s="141">
        <v>4703</v>
      </c>
      <c r="BD24" s="141">
        <v>66101</v>
      </c>
      <c r="BE24" s="141">
        <v>0</v>
      </c>
      <c r="BF24" s="141">
        <v>0</v>
      </c>
      <c r="BG24" s="141">
        <f t="shared" si="17"/>
        <v>108144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1054</v>
      </c>
      <c r="BP24" s="141">
        <f t="shared" si="26"/>
        <v>567846</v>
      </c>
      <c r="BQ24" s="141">
        <f t="shared" si="27"/>
        <v>132371</v>
      </c>
      <c r="BR24" s="141">
        <f t="shared" si="28"/>
        <v>19025</v>
      </c>
      <c r="BS24" s="141">
        <f t="shared" si="29"/>
        <v>72422</v>
      </c>
      <c r="BT24" s="141">
        <f t="shared" si="30"/>
        <v>31379</v>
      </c>
      <c r="BU24" s="141">
        <f t="shared" si="31"/>
        <v>9545</v>
      </c>
      <c r="BV24" s="141">
        <f t="shared" si="32"/>
        <v>268814</v>
      </c>
      <c r="BW24" s="141">
        <f t="shared" si="33"/>
        <v>12560</v>
      </c>
      <c r="BX24" s="141">
        <f t="shared" si="34"/>
        <v>254726</v>
      </c>
      <c r="BY24" s="141">
        <f t="shared" si="35"/>
        <v>1528</v>
      </c>
      <c r="BZ24" s="141">
        <f t="shared" si="36"/>
        <v>0</v>
      </c>
      <c r="CA24" s="141">
        <f t="shared" si="37"/>
        <v>166661</v>
      </c>
      <c r="CB24" s="141">
        <f t="shared" si="38"/>
        <v>127130</v>
      </c>
      <c r="CC24" s="141">
        <f t="shared" si="39"/>
        <v>22416</v>
      </c>
      <c r="CD24" s="141">
        <f t="shared" si="40"/>
        <v>11419</v>
      </c>
      <c r="CE24" s="141">
        <f t="shared" si="41"/>
        <v>5696</v>
      </c>
      <c r="CF24" s="141">
        <f t="shared" si="42"/>
        <v>66101</v>
      </c>
      <c r="CG24" s="141">
        <f t="shared" si="43"/>
        <v>0</v>
      </c>
      <c r="CH24" s="141">
        <f t="shared" si="44"/>
        <v>0</v>
      </c>
      <c r="CI24" s="141">
        <f t="shared" si="45"/>
        <v>567846</v>
      </c>
    </row>
    <row r="25" spans="1:87" ht="12" customHeight="1">
      <c r="A25" s="142" t="s">
        <v>102</v>
      </c>
      <c r="B25" s="140" t="s">
        <v>343</v>
      </c>
      <c r="C25" s="142" t="s">
        <v>372</v>
      </c>
      <c r="D25" s="141">
        <f t="shared" si="4"/>
        <v>0</v>
      </c>
      <c r="E25" s="141">
        <f t="shared" si="5"/>
        <v>0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0</v>
      </c>
      <c r="M25" s="141">
        <f t="shared" si="7"/>
        <v>0</v>
      </c>
      <c r="N25" s="141">
        <v>0</v>
      </c>
      <c r="O25" s="141">
        <v>0</v>
      </c>
      <c r="P25" s="141">
        <v>0</v>
      </c>
      <c r="Q25" s="141">
        <v>0</v>
      </c>
      <c r="R25" s="141">
        <f t="shared" si="8"/>
        <v>0</v>
      </c>
      <c r="S25" s="141">
        <v>0</v>
      </c>
      <c r="T25" s="141">
        <v>0</v>
      </c>
      <c r="U25" s="141">
        <v>0</v>
      </c>
      <c r="V25" s="141">
        <v>0</v>
      </c>
      <c r="W25" s="141">
        <f t="shared" si="9"/>
        <v>0</v>
      </c>
      <c r="X25" s="141">
        <v>0</v>
      </c>
      <c r="Y25" s="141">
        <v>0</v>
      </c>
      <c r="Z25" s="141">
        <v>0</v>
      </c>
      <c r="AA25" s="141">
        <v>0</v>
      </c>
      <c r="AB25" s="141">
        <v>98100</v>
      </c>
      <c r="AC25" s="141">
        <v>0</v>
      </c>
      <c r="AD25" s="141">
        <v>0</v>
      </c>
      <c r="AE25" s="141">
        <f t="shared" si="10"/>
        <v>0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103</v>
      </c>
      <c r="AN25" s="141">
        <f t="shared" si="13"/>
        <v>3195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3195</v>
      </c>
      <c r="AZ25" s="141">
        <v>3195</v>
      </c>
      <c r="BA25" s="141">
        <v>0</v>
      </c>
      <c r="BB25" s="141">
        <v>0</v>
      </c>
      <c r="BC25" s="141">
        <v>0</v>
      </c>
      <c r="BD25" s="141">
        <v>6422</v>
      </c>
      <c r="BE25" s="141">
        <v>0</v>
      </c>
      <c r="BF25" s="141">
        <v>0</v>
      </c>
      <c r="BG25" s="141">
        <f t="shared" si="17"/>
        <v>3195</v>
      </c>
      <c r="BH25" s="141">
        <f t="shared" si="18"/>
        <v>0</v>
      </c>
      <c r="BI25" s="141">
        <f t="shared" si="19"/>
        <v>0</v>
      </c>
      <c r="BJ25" s="141">
        <f t="shared" si="20"/>
        <v>0</v>
      </c>
      <c r="BK25" s="141">
        <f t="shared" si="21"/>
        <v>0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103</v>
      </c>
      <c r="BP25" s="141">
        <f t="shared" si="26"/>
        <v>3195</v>
      </c>
      <c r="BQ25" s="141">
        <f t="shared" si="27"/>
        <v>0</v>
      </c>
      <c r="BR25" s="141">
        <f t="shared" si="28"/>
        <v>0</v>
      </c>
      <c r="BS25" s="141">
        <f t="shared" si="29"/>
        <v>0</v>
      </c>
      <c r="BT25" s="141">
        <f t="shared" si="30"/>
        <v>0</v>
      </c>
      <c r="BU25" s="141">
        <f t="shared" si="31"/>
        <v>0</v>
      </c>
      <c r="BV25" s="141">
        <f t="shared" si="32"/>
        <v>0</v>
      </c>
      <c r="BW25" s="141">
        <f t="shared" si="33"/>
        <v>0</v>
      </c>
      <c r="BX25" s="141">
        <f t="shared" si="34"/>
        <v>0</v>
      </c>
      <c r="BY25" s="141">
        <f t="shared" si="35"/>
        <v>0</v>
      </c>
      <c r="BZ25" s="141">
        <f t="shared" si="36"/>
        <v>0</v>
      </c>
      <c r="CA25" s="141">
        <f t="shared" si="37"/>
        <v>3195</v>
      </c>
      <c r="CB25" s="141">
        <f t="shared" si="38"/>
        <v>3195</v>
      </c>
      <c r="CC25" s="141">
        <f t="shared" si="39"/>
        <v>0</v>
      </c>
      <c r="CD25" s="141">
        <f t="shared" si="40"/>
        <v>0</v>
      </c>
      <c r="CE25" s="141">
        <f t="shared" si="41"/>
        <v>0</v>
      </c>
      <c r="CF25" s="141">
        <f t="shared" si="42"/>
        <v>104522</v>
      </c>
      <c r="CG25" s="141">
        <f t="shared" si="43"/>
        <v>0</v>
      </c>
      <c r="CH25" s="141">
        <f t="shared" si="44"/>
        <v>0</v>
      </c>
      <c r="CI25" s="141">
        <f t="shared" si="45"/>
        <v>3195</v>
      </c>
    </row>
    <row r="26" spans="1:87" ht="12" customHeight="1">
      <c r="A26" s="142" t="s">
        <v>102</v>
      </c>
      <c r="B26" s="140" t="s">
        <v>344</v>
      </c>
      <c r="C26" s="142" t="s">
        <v>373</v>
      </c>
      <c r="D26" s="141">
        <f t="shared" si="4"/>
        <v>0</v>
      </c>
      <c r="E26" s="141">
        <f t="shared" si="5"/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f t="shared" si="6"/>
        <v>0</v>
      </c>
      <c r="M26" s="141">
        <f t="shared" si="7"/>
        <v>0</v>
      </c>
      <c r="N26" s="141">
        <v>0</v>
      </c>
      <c r="O26" s="141">
        <v>0</v>
      </c>
      <c r="P26" s="141">
        <v>0</v>
      </c>
      <c r="Q26" s="141">
        <v>0</v>
      </c>
      <c r="R26" s="141">
        <f t="shared" si="8"/>
        <v>0</v>
      </c>
      <c r="S26" s="141">
        <v>0</v>
      </c>
      <c r="T26" s="141">
        <v>0</v>
      </c>
      <c r="U26" s="141">
        <v>0</v>
      </c>
      <c r="V26" s="141">
        <v>0</v>
      </c>
      <c r="W26" s="141">
        <f t="shared" si="9"/>
        <v>0</v>
      </c>
      <c r="X26" s="141">
        <v>0</v>
      </c>
      <c r="Y26" s="141">
        <v>0</v>
      </c>
      <c r="Z26" s="141">
        <v>0</v>
      </c>
      <c r="AA26" s="141">
        <v>0</v>
      </c>
      <c r="AB26" s="141">
        <v>119900</v>
      </c>
      <c r="AC26" s="141">
        <v>0</v>
      </c>
      <c r="AD26" s="141">
        <v>0</v>
      </c>
      <c r="AE26" s="141">
        <f t="shared" si="10"/>
        <v>0</v>
      </c>
      <c r="AF26" s="141">
        <f t="shared" si="11"/>
        <v>0</v>
      </c>
      <c r="AG26" s="141">
        <f t="shared" si="12"/>
        <v>0</v>
      </c>
      <c r="AH26" s="141">
        <v>0</v>
      </c>
      <c r="AI26" s="141">
        <v>0</v>
      </c>
      <c r="AJ26" s="141">
        <v>0</v>
      </c>
      <c r="AK26" s="141">
        <v>0</v>
      </c>
      <c r="AL26" s="141">
        <v>0</v>
      </c>
      <c r="AM26" s="141">
        <v>175</v>
      </c>
      <c r="AN26" s="141">
        <f t="shared" si="13"/>
        <v>7644</v>
      </c>
      <c r="AO26" s="141">
        <f t="shared" si="14"/>
        <v>0</v>
      </c>
      <c r="AP26" s="141">
        <v>0</v>
      </c>
      <c r="AQ26" s="141">
        <v>0</v>
      </c>
      <c r="AR26" s="141">
        <v>0</v>
      </c>
      <c r="AS26" s="141">
        <v>0</v>
      </c>
      <c r="AT26" s="141">
        <f t="shared" si="15"/>
        <v>0</v>
      </c>
      <c r="AU26" s="141">
        <v>0</v>
      </c>
      <c r="AV26" s="141">
        <v>0</v>
      </c>
      <c r="AW26" s="141">
        <v>0</v>
      </c>
      <c r="AX26" s="141">
        <v>0</v>
      </c>
      <c r="AY26" s="141">
        <f t="shared" si="16"/>
        <v>7644</v>
      </c>
      <c r="AZ26" s="141">
        <v>7644</v>
      </c>
      <c r="BA26" s="141">
        <v>0</v>
      </c>
      <c r="BB26" s="141">
        <v>0</v>
      </c>
      <c r="BC26" s="141">
        <v>0</v>
      </c>
      <c r="BD26" s="141">
        <v>11001</v>
      </c>
      <c r="BE26" s="141">
        <v>0</v>
      </c>
      <c r="BF26" s="141">
        <v>0</v>
      </c>
      <c r="BG26" s="141">
        <f t="shared" si="17"/>
        <v>7644</v>
      </c>
      <c r="BH26" s="141">
        <f t="shared" si="18"/>
        <v>0</v>
      </c>
      <c r="BI26" s="141">
        <f t="shared" si="19"/>
        <v>0</v>
      </c>
      <c r="BJ26" s="141">
        <f t="shared" si="20"/>
        <v>0</v>
      </c>
      <c r="BK26" s="141">
        <f t="shared" si="21"/>
        <v>0</v>
      </c>
      <c r="BL26" s="141">
        <f t="shared" si="22"/>
        <v>0</v>
      </c>
      <c r="BM26" s="141">
        <f t="shared" si="23"/>
        <v>0</v>
      </c>
      <c r="BN26" s="141">
        <f t="shared" si="24"/>
        <v>0</v>
      </c>
      <c r="BO26" s="141">
        <f t="shared" si="25"/>
        <v>175</v>
      </c>
      <c r="BP26" s="141">
        <f t="shared" si="26"/>
        <v>7644</v>
      </c>
      <c r="BQ26" s="141">
        <f t="shared" si="27"/>
        <v>0</v>
      </c>
      <c r="BR26" s="141">
        <f t="shared" si="28"/>
        <v>0</v>
      </c>
      <c r="BS26" s="141">
        <f t="shared" si="29"/>
        <v>0</v>
      </c>
      <c r="BT26" s="141">
        <f t="shared" si="30"/>
        <v>0</v>
      </c>
      <c r="BU26" s="141">
        <f t="shared" si="31"/>
        <v>0</v>
      </c>
      <c r="BV26" s="141">
        <f t="shared" si="32"/>
        <v>0</v>
      </c>
      <c r="BW26" s="141">
        <f t="shared" si="33"/>
        <v>0</v>
      </c>
      <c r="BX26" s="141">
        <f t="shared" si="34"/>
        <v>0</v>
      </c>
      <c r="BY26" s="141">
        <f t="shared" si="35"/>
        <v>0</v>
      </c>
      <c r="BZ26" s="141">
        <f t="shared" si="36"/>
        <v>0</v>
      </c>
      <c r="CA26" s="141">
        <f t="shared" si="37"/>
        <v>7644</v>
      </c>
      <c r="CB26" s="141">
        <f t="shared" si="38"/>
        <v>7644</v>
      </c>
      <c r="CC26" s="141">
        <f t="shared" si="39"/>
        <v>0</v>
      </c>
      <c r="CD26" s="141">
        <f t="shared" si="40"/>
        <v>0</v>
      </c>
      <c r="CE26" s="141">
        <f t="shared" si="41"/>
        <v>0</v>
      </c>
      <c r="CF26" s="141">
        <f t="shared" si="42"/>
        <v>130901</v>
      </c>
      <c r="CG26" s="141">
        <f t="shared" si="43"/>
        <v>0</v>
      </c>
      <c r="CH26" s="141">
        <f t="shared" si="44"/>
        <v>0</v>
      </c>
      <c r="CI26" s="141">
        <f t="shared" si="45"/>
        <v>7644</v>
      </c>
    </row>
    <row r="27" spans="1:87" ht="12" customHeight="1">
      <c r="A27" s="142" t="s">
        <v>102</v>
      </c>
      <c r="B27" s="140" t="s">
        <v>345</v>
      </c>
      <c r="C27" s="142" t="s">
        <v>374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f t="shared" si="6"/>
        <v>169597</v>
      </c>
      <c r="M27" s="141">
        <f t="shared" si="7"/>
        <v>38238</v>
      </c>
      <c r="N27" s="141">
        <v>8985</v>
      </c>
      <c r="O27" s="141">
        <v>1744</v>
      </c>
      <c r="P27" s="141">
        <v>27509</v>
      </c>
      <c r="Q27" s="141">
        <v>0</v>
      </c>
      <c r="R27" s="141">
        <f t="shared" si="8"/>
        <v>59597</v>
      </c>
      <c r="S27" s="141">
        <v>0</v>
      </c>
      <c r="T27" s="141">
        <v>59597</v>
      </c>
      <c r="U27" s="141">
        <v>0</v>
      </c>
      <c r="V27" s="141">
        <v>8655</v>
      </c>
      <c r="W27" s="141">
        <f t="shared" si="9"/>
        <v>63107</v>
      </c>
      <c r="X27" s="141">
        <v>23026</v>
      </c>
      <c r="Y27" s="141">
        <v>34830</v>
      </c>
      <c r="Z27" s="141">
        <v>0</v>
      </c>
      <c r="AA27" s="141">
        <v>5251</v>
      </c>
      <c r="AB27" s="141">
        <v>69359</v>
      </c>
      <c r="AC27" s="141">
        <v>0</v>
      </c>
      <c r="AD27" s="141">
        <v>1129</v>
      </c>
      <c r="AE27" s="141">
        <f t="shared" si="10"/>
        <v>170726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27716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0</v>
      </c>
      <c r="BP27" s="141">
        <f t="shared" si="26"/>
        <v>169597</v>
      </c>
      <c r="BQ27" s="141">
        <f t="shared" si="27"/>
        <v>38238</v>
      </c>
      <c r="BR27" s="141">
        <f t="shared" si="28"/>
        <v>8985</v>
      </c>
      <c r="BS27" s="141">
        <f t="shared" si="29"/>
        <v>1744</v>
      </c>
      <c r="BT27" s="141">
        <f t="shared" si="30"/>
        <v>27509</v>
      </c>
      <c r="BU27" s="141">
        <f t="shared" si="31"/>
        <v>0</v>
      </c>
      <c r="BV27" s="141">
        <f t="shared" si="32"/>
        <v>59597</v>
      </c>
      <c r="BW27" s="141">
        <f t="shared" si="33"/>
        <v>0</v>
      </c>
      <c r="BX27" s="141">
        <f t="shared" si="34"/>
        <v>59597</v>
      </c>
      <c r="BY27" s="141">
        <f t="shared" si="35"/>
        <v>0</v>
      </c>
      <c r="BZ27" s="141">
        <f t="shared" si="36"/>
        <v>8655</v>
      </c>
      <c r="CA27" s="141">
        <f t="shared" si="37"/>
        <v>63107</v>
      </c>
      <c r="CB27" s="141">
        <f t="shared" si="38"/>
        <v>23026</v>
      </c>
      <c r="CC27" s="141">
        <f t="shared" si="39"/>
        <v>34830</v>
      </c>
      <c r="CD27" s="141">
        <f t="shared" si="40"/>
        <v>0</v>
      </c>
      <c r="CE27" s="141">
        <f t="shared" si="41"/>
        <v>5251</v>
      </c>
      <c r="CF27" s="141">
        <f t="shared" si="42"/>
        <v>97075</v>
      </c>
      <c r="CG27" s="141">
        <f t="shared" si="43"/>
        <v>0</v>
      </c>
      <c r="CH27" s="141">
        <f t="shared" si="44"/>
        <v>1129</v>
      </c>
      <c r="CI27" s="141">
        <f t="shared" si="45"/>
        <v>170726</v>
      </c>
    </row>
    <row r="28" spans="1:87" ht="12" customHeight="1">
      <c r="A28" s="142" t="s">
        <v>102</v>
      </c>
      <c r="B28" s="140" t="s">
        <v>346</v>
      </c>
      <c r="C28" s="142" t="s">
        <v>375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36677</v>
      </c>
      <c r="L28" s="141">
        <f t="shared" si="6"/>
        <v>25100</v>
      </c>
      <c r="M28" s="141">
        <f t="shared" si="7"/>
        <v>16952</v>
      </c>
      <c r="N28" s="141">
        <v>15522</v>
      </c>
      <c r="O28" s="141">
        <v>0</v>
      </c>
      <c r="P28" s="141">
        <v>0</v>
      </c>
      <c r="Q28" s="141">
        <v>1430</v>
      </c>
      <c r="R28" s="141">
        <f t="shared" si="8"/>
        <v>3814</v>
      </c>
      <c r="S28" s="141">
        <v>0</v>
      </c>
      <c r="T28" s="141">
        <v>0</v>
      </c>
      <c r="U28" s="141">
        <v>3814</v>
      </c>
      <c r="V28" s="141">
        <v>0</v>
      </c>
      <c r="W28" s="141">
        <f t="shared" si="9"/>
        <v>4334</v>
      </c>
      <c r="X28" s="141">
        <v>4334</v>
      </c>
      <c r="Y28" s="141">
        <v>0</v>
      </c>
      <c r="Z28" s="141">
        <v>0</v>
      </c>
      <c r="AA28" s="141">
        <v>0</v>
      </c>
      <c r="AB28" s="141">
        <v>109007</v>
      </c>
      <c r="AC28" s="141">
        <v>0</v>
      </c>
      <c r="AD28" s="141">
        <v>10967</v>
      </c>
      <c r="AE28" s="141">
        <f t="shared" si="10"/>
        <v>36067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0</v>
      </c>
      <c r="AN28" s="141">
        <f t="shared" si="13"/>
        <v>4661</v>
      </c>
      <c r="AO28" s="141">
        <f t="shared" si="14"/>
        <v>4661</v>
      </c>
      <c r="AP28" s="141">
        <v>4661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0</v>
      </c>
      <c r="AZ28" s="141">
        <v>0</v>
      </c>
      <c r="BA28" s="141">
        <v>0</v>
      </c>
      <c r="BB28" s="141">
        <v>0</v>
      </c>
      <c r="BC28" s="141">
        <v>0</v>
      </c>
      <c r="BD28" s="141">
        <v>46886</v>
      </c>
      <c r="BE28" s="141">
        <v>0</v>
      </c>
      <c r="BF28" s="141">
        <v>55406</v>
      </c>
      <c r="BG28" s="141">
        <f t="shared" si="17"/>
        <v>60067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36677</v>
      </c>
      <c r="BP28" s="141">
        <f t="shared" si="26"/>
        <v>29761</v>
      </c>
      <c r="BQ28" s="141">
        <f t="shared" si="27"/>
        <v>21613</v>
      </c>
      <c r="BR28" s="141">
        <f t="shared" si="28"/>
        <v>20183</v>
      </c>
      <c r="BS28" s="141">
        <f t="shared" si="29"/>
        <v>0</v>
      </c>
      <c r="BT28" s="141">
        <f t="shared" si="30"/>
        <v>0</v>
      </c>
      <c r="BU28" s="141">
        <f t="shared" si="31"/>
        <v>1430</v>
      </c>
      <c r="BV28" s="141">
        <f t="shared" si="32"/>
        <v>3814</v>
      </c>
      <c r="BW28" s="141">
        <f t="shared" si="33"/>
        <v>0</v>
      </c>
      <c r="BX28" s="141">
        <f t="shared" si="34"/>
        <v>0</v>
      </c>
      <c r="BY28" s="141">
        <f t="shared" si="35"/>
        <v>3814</v>
      </c>
      <c r="BZ28" s="141">
        <f t="shared" si="36"/>
        <v>0</v>
      </c>
      <c r="CA28" s="141">
        <f t="shared" si="37"/>
        <v>4334</v>
      </c>
      <c r="CB28" s="141">
        <f t="shared" si="38"/>
        <v>4334</v>
      </c>
      <c r="CC28" s="141">
        <f t="shared" si="39"/>
        <v>0</v>
      </c>
      <c r="CD28" s="141">
        <f t="shared" si="40"/>
        <v>0</v>
      </c>
      <c r="CE28" s="141">
        <f t="shared" si="41"/>
        <v>0</v>
      </c>
      <c r="CF28" s="141">
        <f t="shared" si="42"/>
        <v>155893</v>
      </c>
      <c r="CG28" s="141">
        <f t="shared" si="43"/>
        <v>0</v>
      </c>
      <c r="CH28" s="141">
        <f t="shared" si="44"/>
        <v>66373</v>
      </c>
      <c r="CI28" s="141">
        <f t="shared" si="45"/>
        <v>96134</v>
      </c>
    </row>
    <row r="29" spans="1:87" ht="12" customHeight="1">
      <c r="A29" s="142" t="s">
        <v>102</v>
      </c>
      <c r="B29" s="140" t="s">
        <v>347</v>
      </c>
      <c r="C29" s="142" t="s">
        <v>376</v>
      </c>
      <c r="D29" s="141">
        <f t="shared" si="4"/>
        <v>0</v>
      </c>
      <c r="E29" s="141">
        <f t="shared" si="5"/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f t="shared" si="6"/>
        <v>13882</v>
      </c>
      <c r="M29" s="141">
        <f t="shared" si="7"/>
        <v>13503</v>
      </c>
      <c r="N29" s="141">
        <v>13503</v>
      </c>
      <c r="O29" s="141">
        <v>0</v>
      </c>
      <c r="P29" s="141">
        <v>0</v>
      </c>
      <c r="Q29" s="141">
        <v>0</v>
      </c>
      <c r="R29" s="141">
        <f t="shared" si="8"/>
        <v>210</v>
      </c>
      <c r="S29" s="141">
        <v>210</v>
      </c>
      <c r="T29" s="141">
        <v>0</v>
      </c>
      <c r="U29" s="141">
        <v>0</v>
      </c>
      <c r="V29" s="141">
        <v>0</v>
      </c>
      <c r="W29" s="141">
        <f t="shared" si="9"/>
        <v>169</v>
      </c>
      <c r="X29" s="141">
        <v>0</v>
      </c>
      <c r="Y29" s="141">
        <v>0</v>
      </c>
      <c r="Z29" s="141">
        <v>0</v>
      </c>
      <c r="AA29" s="141">
        <v>169</v>
      </c>
      <c r="AB29" s="141">
        <v>162528</v>
      </c>
      <c r="AC29" s="141">
        <v>0</v>
      </c>
      <c r="AD29" s="141">
        <v>2244</v>
      </c>
      <c r="AE29" s="141">
        <f t="shared" si="10"/>
        <v>16126</v>
      </c>
      <c r="AF29" s="141">
        <f t="shared" si="11"/>
        <v>0</v>
      </c>
      <c r="AG29" s="141">
        <f t="shared" si="12"/>
        <v>0</v>
      </c>
      <c r="AH29" s="141">
        <v>0</v>
      </c>
      <c r="AI29" s="141">
        <v>0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11241</v>
      </c>
      <c r="AO29" s="141">
        <f t="shared" si="14"/>
        <v>11241</v>
      </c>
      <c r="AP29" s="141">
        <v>11241</v>
      </c>
      <c r="AQ29" s="141">
        <v>0</v>
      </c>
      <c r="AR29" s="141">
        <v>0</v>
      </c>
      <c r="AS29" s="141">
        <v>0</v>
      </c>
      <c r="AT29" s="141">
        <f t="shared" si="15"/>
        <v>0</v>
      </c>
      <c r="AU29" s="141">
        <v>0</v>
      </c>
      <c r="AV29" s="141">
        <v>0</v>
      </c>
      <c r="AW29" s="141">
        <v>0</v>
      </c>
      <c r="AX29" s="141">
        <v>0</v>
      </c>
      <c r="AY29" s="141">
        <f t="shared" si="16"/>
        <v>0</v>
      </c>
      <c r="AZ29" s="141">
        <v>0</v>
      </c>
      <c r="BA29" s="141">
        <v>0</v>
      </c>
      <c r="BB29" s="141">
        <v>0</v>
      </c>
      <c r="BC29" s="141">
        <v>0</v>
      </c>
      <c r="BD29" s="141">
        <v>88201</v>
      </c>
      <c r="BE29" s="141">
        <v>0</v>
      </c>
      <c r="BF29" s="141">
        <v>56333</v>
      </c>
      <c r="BG29" s="141">
        <f t="shared" si="17"/>
        <v>67574</v>
      </c>
      <c r="BH29" s="141">
        <f t="shared" si="18"/>
        <v>0</v>
      </c>
      <c r="BI29" s="141">
        <f t="shared" si="19"/>
        <v>0</v>
      </c>
      <c r="BJ29" s="141">
        <f t="shared" si="20"/>
        <v>0</v>
      </c>
      <c r="BK29" s="141">
        <f t="shared" si="21"/>
        <v>0</v>
      </c>
      <c r="BL29" s="141">
        <f t="shared" si="22"/>
        <v>0</v>
      </c>
      <c r="BM29" s="141">
        <f t="shared" si="23"/>
        <v>0</v>
      </c>
      <c r="BN29" s="141">
        <f t="shared" si="24"/>
        <v>0</v>
      </c>
      <c r="BO29" s="141">
        <f t="shared" si="25"/>
        <v>0</v>
      </c>
      <c r="BP29" s="141">
        <f t="shared" si="26"/>
        <v>25123</v>
      </c>
      <c r="BQ29" s="141">
        <f t="shared" si="27"/>
        <v>24744</v>
      </c>
      <c r="BR29" s="141">
        <f t="shared" si="28"/>
        <v>24744</v>
      </c>
      <c r="BS29" s="141">
        <f t="shared" si="29"/>
        <v>0</v>
      </c>
      <c r="BT29" s="141">
        <f t="shared" si="30"/>
        <v>0</v>
      </c>
      <c r="BU29" s="141">
        <f t="shared" si="31"/>
        <v>0</v>
      </c>
      <c r="BV29" s="141">
        <f t="shared" si="32"/>
        <v>210</v>
      </c>
      <c r="BW29" s="141">
        <f t="shared" si="33"/>
        <v>210</v>
      </c>
      <c r="BX29" s="141">
        <f t="shared" si="34"/>
        <v>0</v>
      </c>
      <c r="BY29" s="141">
        <f t="shared" si="35"/>
        <v>0</v>
      </c>
      <c r="BZ29" s="141">
        <f t="shared" si="36"/>
        <v>0</v>
      </c>
      <c r="CA29" s="141">
        <f t="shared" si="37"/>
        <v>169</v>
      </c>
      <c r="CB29" s="141">
        <f t="shared" si="38"/>
        <v>0</v>
      </c>
      <c r="CC29" s="141">
        <f t="shared" si="39"/>
        <v>0</v>
      </c>
      <c r="CD29" s="141">
        <f t="shared" si="40"/>
        <v>0</v>
      </c>
      <c r="CE29" s="141">
        <f t="shared" si="41"/>
        <v>169</v>
      </c>
      <c r="CF29" s="141">
        <f t="shared" si="42"/>
        <v>250729</v>
      </c>
      <c r="CG29" s="141">
        <f t="shared" si="43"/>
        <v>0</v>
      </c>
      <c r="CH29" s="141">
        <f t="shared" si="44"/>
        <v>58577</v>
      </c>
      <c r="CI29" s="141">
        <f t="shared" si="45"/>
        <v>83700</v>
      </c>
    </row>
    <row r="30" spans="1:87" ht="12" customHeight="1">
      <c r="A30" s="142" t="s">
        <v>102</v>
      </c>
      <c r="B30" s="140" t="s">
        <v>348</v>
      </c>
      <c r="C30" s="142" t="s">
        <v>377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25754</v>
      </c>
      <c r="L30" s="141">
        <f t="shared" si="6"/>
        <v>0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86325</v>
      </c>
      <c r="AC30" s="141">
        <v>0</v>
      </c>
      <c r="AD30" s="141">
        <v>0</v>
      </c>
      <c r="AE30" s="141">
        <f t="shared" si="10"/>
        <v>0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19453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25754</v>
      </c>
      <c r="BP30" s="141">
        <f t="shared" si="26"/>
        <v>0</v>
      </c>
      <c r="BQ30" s="141">
        <f t="shared" si="27"/>
        <v>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0</v>
      </c>
      <c r="CB30" s="141">
        <f t="shared" si="38"/>
        <v>0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105778</v>
      </c>
      <c r="CG30" s="141">
        <f t="shared" si="43"/>
        <v>0</v>
      </c>
      <c r="CH30" s="141">
        <f t="shared" si="44"/>
        <v>0</v>
      </c>
      <c r="CI30" s="141">
        <f t="shared" si="45"/>
        <v>0</v>
      </c>
    </row>
    <row r="31" spans="1:87" ht="12" customHeight="1">
      <c r="A31" s="142" t="s">
        <v>102</v>
      </c>
      <c r="B31" s="140" t="s">
        <v>349</v>
      </c>
      <c r="C31" s="142" t="s">
        <v>378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17524</v>
      </c>
      <c r="L31" s="141">
        <f t="shared" si="6"/>
        <v>57437</v>
      </c>
      <c r="M31" s="141">
        <f t="shared" si="7"/>
        <v>35651</v>
      </c>
      <c r="N31" s="141">
        <v>0</v>
      </c>
      <c r="O31" s="141">
        <v>35651</v>
      </c>
      <c r="P31" s="141">
        <v>0</v>
      </c>
      <c r="Q31" s="141">
        <v>0</v>
      </c>
      <c r="R31" s="141">
        <f t="shared" si="8"/>
        <v>12760</v>
      </c>
      <c r="S31" s="141">
        <v>11767</v>
      </c>
      <c r="T31" s="141">
        <v>993</v>
      </c>
      <c r="U31" s="141">
        <v>0</v>
      </c>
      <c r="V31" s="141">
        <v>8133</v>
      </c>
      <c r="W31" s="141">
        <f t="shared" si="9"/>
        <v>0</v>
      </c>
      <c r="X31" s="141">
        <v>0</v>
      </c>
      <c r="Y31" s="141">
        <v>0</v>
      </c>
      <c r="Z31" s="141">
        <v>0</v>
      </c>
      <c r="AA31" s="141">
        <v>0</v>
      </c>
      <c r="AB31" s="141">
        <v>14677</v>
      </c>
      <c r="AC31" s="141">
        <v>893</v>
      </c>
      <c r="AD31" s="141">
        <v>0</v>
      </c>
      <c r="AE31" s="141">
        <f t="shared" si="10"/>
        <v>57437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14953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17524</v>
      </c>
      <c r="BP31" s="141">
        <f t="shared" si="26"/>
        <v>57437</v>
      </c>
      <c r="BQ31" s="141">
        <f t="shared" si="27"/>
        <v>35651</v>
      </c>
      <c r="BR31" s="141">
        <f t="shared" si="28"/>
        <v>0</v>
      </c>
      <c r="BS31" s="141">
        <f t="shared" si="29"/>
        <v>35651</v>
      </c>
      <c r="BT31" s="141">
        <f t="shared" si="30"/>
        <v>0</v>
      </c>
      <c r="BU31" s="141">
        <f t="shared" si="31"/>
        <v>0</v>
      </c>
      <c r="BV31" s="141">
        <f t="shared" si="32"/>
        <v>12760</v>
      </c>
      <c r="BW31" s="141">
        <f t="shared" si="33"/>
        <v>11767</v>
      </c>
      <c r="BX31" s="141">
        <f t="shared" si="34"/>
        <v>993</v>
      </c>
      <c r="BY31" s="141">
        <f t="shared" si="35"/>
        <v>0</v>
      </c>
      <c r="BZ31" s="141">
        <f t="shared" si="36"/>
        <v>8133</v>
      </c>
      <c r="CA31" s="141">
        <f t="shared" si="37"/>
        <v>0</v>
      </c>
      <c r="CB31" s="141">
        <f t="shared" si="38"/>
        <v>0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29630</v>
      </c>
      <c r="CG31" s="141">
        <f t="shared" si="43"/>
        <v>893</v>
      </c>
      <c r="CH31" s="141">
        <f t="shared" si="44"/>
        <v>0</v>
      </c>
      <c r="CI31" s="141">
        <f t="shared" si="45"/>
        <v>57437</v>
      </c>
    </row>
    <row r="32" spans="1:87" ht="12" customHeight="1">
      <c r="A32" s="142" t="s">
        <v>102</v>
      </c>
      <c r="B32" s="140" t="s">
        <v>350</v>
      </c>
      <c r="C32" s="142" t="s">
        <v>379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0</v>
      </c>
      <c r="M32" s="141">
        <f t="shared" si="7"/>
        <v>0</v>
      </c>
      <c r="N32" s="141">
        <v>0</v>
      </c>
      <c r="O32" s="141">
        <v>0</v>
      </c>
      <c r="P32" s="141">
        <v>0</v>
      </c>
      <c r="Q32" s="141">
        <v>0</v>
      </c>
      <c r="R32" s="141">
        <f t="shared" si="8"/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f t="shared" si="9"/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179175</v>
      </c>
      <c r="AC32" s="141">
        <v>0</v>
      </c>
      <c r="AD32" s="141">
        <v>0</v>
      </c>
      <c r="AE32" s="141">
        <f t="shared" si="10"/>
        <v>0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87148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0</v>
      </c>
      <c r="BQ32" s="141">
        <f t="shared" si="27"/>
        <v>0</v>
      </c>
      <c r="BR32" s="141">
        <f t="shared" si="28"/>
        <v>0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0</v>
      </c>
      <c r="BW32" s="141">
        <f t="shared" si="33"/>
        <v>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0</v>
      </c>
      <c r="CB32" s="141">
        <f t="shared" si="38"/>
        <v>0</v>
      </c>
      <c r="CC32" s="141">
        <f t="shared" si="39"/>
        <v>0</v>
      </c>
      <c r="CD32" s="141">
        <f t="shared" si="40"/>
        <v>0</v>
      </c>
      <c r="CE32" s="141">
        <f t="shared" si="41"/>
        <v>0</v>
      </c>
      <c r="CF32" s="141">
        <f t="shared" si="42"/>
        <v>266323</v>
      </c>
      <c r="CG32" s="141">
        <f t="shared" si="43"/>
        <v>0</v>
      </c>
      <c r="CH32" s="141">
        <f t="shared" si="44"/>
        <v>0</v>
      </c>
      <c r="CI32" s="141">
        <f t="shared" si="45"/>
        <v>0</v>
      </c>
    </row>
    <row r="33" spans="1:87" ht="12" customHeight="1">
      <c r="A33" s="142" t="s">
        <v>102</v>
      </c>
      <c r="B33" s="140" t="s">
        <v>351</v>
      </c>
      <c r="C33" s="142" t="s">
        <v>380</v>
      </c>
      <c r="D33" s="141">
        <f t="shared" si="4"/>
        <v>17470</v>
      </c>
      <c r="E33" s="141">
        <f t="shared" si="5"/>
        <v>17470</v>
      </c>
      <c r="F33" s="141">
        <v>2095</v>
      </c>
      <c r="G33" s="141">
        <v>12385</v>
      </c>
      <c r="H33" s="141">
        <v>2990</v>
      </c>
      <c r="I33" s="141">
        <v>0</v>
      </c>
      <c r="J33" s="141">
        <v>0</v>
      </c>
      <c r="K33" s="141">
        <v>8759</v>
      </c>
      <c r="L33" s="141">
        <f t="shared" si="6"/>
        <v>257133</v>
      </c>
      <c r="M33" s="141">
        <f t="shared" si="7"/>
        <v>124677</v>
      </c>
      <c r="N33" s="141">
        <v>16087</v>
      </c>
      <c r="O33" s="141">
        <v>40219</v>
      </c>
      <c r="P33" s="141">
        <v>56306</v>
      </c>
      <c r="Q33" s="141">
        <v>12065</v>
      </c>
      <c r="R33" s="141">
        <f t="shared" si="8"/>
        <v>82511</v>
      </c>
      <c r="S33" s="141">
        <v>15943</v>
      </c>
      <c r="T33" s="141">
        <v>57442</v>
      </c>
      <c r="U33" s="141">
        <v>9126</v>
      </c>
      <c r="V33" s="141">
        <v>8017</v>
      </c>
      <c r="W33" s="141">
        <f t="shared" si="9"/>
        <v>41928</v>
      </c>
      <c r="X33" s="141">
        <v>21898</v>
      </c>
      <c r="Y33" s="141">
        <v>12239</v>
      </c>
      <c r="Z33" s="141">
        <v>5091</v>
      </c>
      <c r="AA33" s="141">
        <v>2700</v>
      </c>
      <c r="AB33" s="141">
        <v>4035</v>
      </c>
      <c r="AC33" s="141">
        <v>0</v>
      </c>
      <c r="AD33" s="141">
        <v>10985</v>
      </c>
      <c r="AE33" s="141">
        <f t="shared" si="10"/>
        <v>285588</v>
      </c>
      <c r="AF33" s="141">
        <f t="shared" si="11"/>
        <v>26872</v>
      </c>
      <c r="AG33" s="141">
        <f t="shared" si="12"/>
        <v>26872</v>
      </c>
      <c r="AH33" s="141">
        <v>0</v>
      </c>
      <c r="AI33" s="141">
        <v>0</v>
      </c>
      <c r="AJ33" s="141">
        <v>0</v>
      </c>
      <c r="AK33" s="141">
        <v>26872</v>
      </c>
      <c r="AL33" s="141">
        <v>0</v>
      </c>
      <c r="AM33" s="141">
        <v>0</v>
      </c>
      <c r="AN33" s="141">
        <f t="shared" si="13"/>
        <v>18534</v>
      </c>
      <c r="AO33" s="141">
        <f t="shared" si="14"/>
        <v>7134</v>
      </c>
      <c r="AP33" s="141">
        <v>0</v>
      </c>
      <c r="AQ33" s="141">
        <v>0</v>
      </c>
      <c r="AR33" s="141">
        <v>7134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11400</v>
      </c>
      <c r="AZ33" s="141">
        <v>8190</v>
      </c>
      <c r="BA33" s="141">
        <v>0</v>
      </c>
      <c r="BB33" s="141">
        <v>0</v>
      </c>
      <c r="BC33" s="141">
        <v>3210</v>
      </c>
      <c r="BD33" s="141">
        <v>91034</v>
      </c>
      <c r="BE33" s="141">
        <v>0</v>
      </c>
      <c r="BF33" s="141">
        <v>3737</v>
      </c>
      <c r="BG33" s="141">
        <f t="shared" si="17"/>
        <v>49143</v>
      </c>
      <c r="BH33" s="141">
        <f t="shared" si="18"/>
        <v>44342</v>
      </c>
      <c r="BI33" s="141">
        <f t="shared" si="19"/>
        <v>44342</v>
      </c>
      <c r="BJ33" s="141">
        <f t="shared" si="20"/>
        <v>2095</v>
      </c>
      <c r="BK33" s="141">
        <f t="shared" si="21"/>
        <v>12385</v>
      </c>
      <c r="BL33" s="141">
        <f t="shared" si="22"/>
        <v>2990</v>
      </c>
      <c r="BM33" s="141">
        <f t="shared" si="23"/>
        <v>26872</v>
      </c>
      <c r="BN33" s="141">
        <f t="shared" si="24"/>
        <v>0</v>
      </c>
      <c r="BO33" s="141">
        <f t="shared" si="25"/>
        <v>8759</v>
      </c>
      <c r="BP33" s="141">
        <f t="shared" si="26"/>
        <v>275667</v>
      </c>
      <c r="BQ33" s="141">
        <f t="shared" si="27"/>
        <v>131811</v>
      </c>
      <c r="BR33" s="141">
        <f t="shared" si="28"/>
        <v>16087</v>
      </c>
      <c r="BS33" s="141">
        <f t="shared" si="29"/>
        <v>40219</v>
      </c>
      <c r="BT33" s="141">
        <f t="shared" si="30"/>
        <v>63440</v>
      </c>
      <c r="BU33" s="141">
        <f t="shared" si="31"/>
        <v>12065</v>
      </c>
      <c r="BV33" s="141">
        <f t="shared" si="32"/>
        <v>82511</v>
      </c>
      <c r="BW33" s="141">
        <f t="shared" si="33"/>
        <v>15943</v>
      </c>
      <c r="BX33" s="141">
        <f t="shared" si="34"/>
        <v>57442</v>
      </c>
      <c r="BY33" s="141">
        <f t="shared" si="35"/>
        <v>9126</v>
      </c>
      <c r="BZ33" s="141">
        <f t="shared" si="36"/>
        <v>8017</v>
      </c>
      <c r="CA33" s="141">
        <f t="shared" si="37"/>
        <v>53328</v>
      </c>
      <c r="CB33" s="141">
        <f t="shared" si="38"/>
        <v>30088</v>
      </c>
      <c r="CC33" s="141">
        <f t="shared" si="39"/>
        <v>12239</v>
      </c>
      <c r="CD33" s="141">
        <f t="shared" si="40"/>
        <v>5091</v>
      </c>
      <c r="CE33" s="141">
        <f t="shared" si="41"/>
        <v>5910</v>
      </c>
      <c r="CF33" s="141">
        <f t="shared" si="42"/>
        <v>95069</v>
      </c>
      <c r="CG33" s="141">
        <f t="shared" si="43"/>
        <v>0</v>
      </c>
      <c r="CH33" s="141">
        <f t="shared" si="44"/>
        <v>14722</v>
      </c>
      <c r="CI33" s="141">
        <f t="shared" si="45"/>
        <v>334731</v>
      </c>
    </row>
    <row r="34" spans="1:87" ht="12" customHeight="1">
      <c r="A34" s="142" t="s">
        <v>102</v>
      </c>
      <c r="B34" s="140" t="s">
        <v>352</v>
      </c>
      <c r="C34" s="142" t="s">
        <v>381</v>
      </c>
      <c r="D34" s="141">
        <f t="shared" si="4"/>
        <v>0</v>
      </c>
      <c r="E34" s="141">
        <f t="shared" si="5"/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f t="shared" si="6"/>
        <v>465881</v>
      </c>
      <c r="M34" s="141">
        <f t="shared" si="7"/>
        <v>116442</v>
      </c>
      <c r="N34" s="141">
        <v>27997</v>
      </c>
      <c r="O34" s="141">
        <v>0</v>
      </c>
      <c r="P34" s="141">
        <v>67938</v>
      </c>
      <c r="Q34" s="141">
        <v>20507</v>
      </c>
      <c r="R34" s="141">
        <f t="shared" si="8"/>
        <v>257811</v>
      </c>
      <c r="S34" s="141">
        <v>1834</v>
      </c>
      <c r="T34" s="141">
        <v>248445</v>
      </c>
      <c r="U34" s="141">
        <v>7532</v>
      </c>
      <c r="V34" s="141">
        <v>4305</v>
      </c>
      <c r="W34" s="141">
        <f t="shared" si="9"/>
        <v>87323</v>
      </c>
      <c r="X34" s="141">
        <v>38640</v>
      </c>
      <c r="Y34" s="141">
        <v>47784</v>
      </c>
      <c r="Z34" s="141">
        <v>899</v>
      </c>
      <c r="AA34" s="141">
        <v>0</v>
      </c>
      <c r="AB34" s="141">
        <v>0</v>
      </c>
      <c r="AC34" s="141">
        <v>0</v>
      </c>
      <c r="AD34" s="141">
        <v>0</v>
      </c>
      <c r="AE34" s="141">
        <f t="shared" si="10"/>
        <v>465881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114293</v>
      </c>
      <c r="AO34" s="141">
        <f t="shared" si="14"/>
        <v>42736</v>
      </c>
      <c r="AP34" s="141">
        <v>10716</v>
      </c>
      <c r="AQ34" s="141">
        <v>0</v>
      </c>
      <c r="AR34" s="141">
        <v>0</v>
      </c>
      <c r="AS34" s="141">
        <v>32020</v>
      </c>
      <c r="AT34" s="141">
        <f t="shared" si="15"/>
        <v>71159</v>
      </c>
      <c r="AU34" s="141">
        <v>0</v>
      </c>
      <c r="AV34" s="141">
        <v>0</v>
      </c>
      <c r="AW34" s="141">
        <v>71159</v>
      </c>
      <c r="AX34" s="141">
        <v>0</v>
      </c>
      <c r="AY34" s="141">
        <f t="shared" si="16"/>
        <v>398</v>
      </c>
      <c r="AZ34" s="141">
        <v>0</v>
      </c>
      <c r="BA34" s="141">
        <v>0</v>
      </c>
      <c r="BB34" s="141">
        <v>398</v>
      </c>
      <c r="BC34" s="141">
        <v>0</v>
      </c>
      <c r="BD34" s="141">
        <v>0</v>
      </c>
      <c r="BE34" s="141">
        <v>0</v>
      </c>
      <c r="BF34" s="141">
        <v>0</v>
      </c>
      <c r="BG34" s="141">
        <f t="shared" si="17"/>
        <v>114293</v>
      </c>
      <c r="BH34" s="141">
        <f t="shared" si="18"/>
        <v>0</v>
      </c>
      <c r="BI34" s="141">
        <f t="shared" si="19"/>
        <v>0</v>
      </c>
      <c r="BJ34" s="141">
        <f t="shared" si="20"/>
        <v>0</v>
      </c>
      <c r="BK34" s="141">
        <f t="shared" si="21"/>
        <v>0</v>
      </c>
      <c r="BL34" s="141">
        <f t="shared" si="22"/>
        <v>0</v>
      </c>
      <c r="BM34" s="141">
        <f t="shared" si="23"/>
        <v>0</v>
      </c>
      <c r="BN34" s="141">
        <f t="shared" si="24"/>
        <v>0</v>
      </c>
      <c r="BO34" s="141">
        <f t="shared" si="25"/>
        <v>0</v>
      </c>
      <c r="BP34" s="141">
        <f t="shared" si="26"/>
        <v>580174</v>
      </c>
      <c r="BQ34" s="141">
        <f t="shared" si="27"/>
        <v>159178</v>
      </c>
      <c r="BR34" s="141">
        <f t="shared" si="28"/>
        <v>38713</v>
      </c>
      <c r="BS34" s="141">
        <f t="shared" si="29"/>
        <v>0</v>
      </c>
      <c r="BT34" s="141">
        <f t="shared" si="30"/>
        <v>67938</v>
      </c>
      <c r="BU34" s="141">
        <f t="shared" si="31"/>
        <v>52527</v>
      </c>
      <c r="BV34" s="141">
        <f t="shared" si="32"/>
        <v>328970</v>
      </c>
      <c r="BW34" s="141">
        <f t="shared" si="33"/>
        <v>1834</v>
      </c>
      <c r="BX34" s="141">
        <f t="shared" si="34"/>
        <v>248445</v>
      </c>
      <c r="BY34" s="141">
        <f t="shared" si="35"/>
        <v>78691</v>
      </c>
      <c r="BZ34" s="141">
        <f t="shared" si="36"/>
        <v>4305</v>
      </c>
      <c r="CA34" s="141">
        <f t="shared" si="37"/>
        <v>87721</v>
      </c>
      <c r="CB34" s="141">
        <f t="shared" si="38"/>
        <v>38640</v>
      </c>
      <c r="CC34" s="141">
        <f t="shared" si="39"/>
        <v>47784</v>
      </c>
      <c r="CD34" s="141">
        <f t="shared" si="40"/>
        <v>1297</v>
      </c>
      <c r="CE34" s="141">
        <f t="shared" si="41"/>
        <v>0</v>
      </c>
      <c r="CF34" s="141">
        <f t="shared" si="42"/>
        <v>0</v>
      </c>
      <c r="CG34" s="141">
        <f t="shared" si="43"/>
        <v>0</v>
      </c>
      <c r="CH34" s="141">
        <f t="shared" si="44"/>
        <v>0</v>
      </c>
      <c r="CI34" s="141">
        <f t="shared" si="45"/>
        <v>580174</v>
      </c>
    </row>
    <row r="35" spans="1:87" ht="12" customHeight="1">
      <c r="A35" s="142" t="s">
        <v>102</v>
      </c>
      <c r="B35" s="140" t="s">
        <v>353</v>
      </c>
      <c r="C35" s="142" t="s">
        <v>382</v>
      </c>
      <c r="D35" s="141">
        <f t="shared" si="4"/>
        <v>0</v>
      </c>
      <c r="E35" s="141">
        <f t="shared" si="5"/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952</v>
      </c>
      <c r="L35" s="141">
        <f t="shared" si="6"/>
        <v>47084</v>
      </c>
      <c r="M35" s="141">
        <f t="shared" si="7"/>
        <v>41693</v>
      </c>
      <c r="N35" s="141">
        <v>27039</v>
      </c>
      <c r="O35" s="141">
        <v>14654</v>
      </c>
      <c r="P35" s="141">
        <v>0</v>
      </c>
      <c r="Q35" s="141">
        <v>0</v>
      </c>
      <c r="R35" s="141">
        <f t="shared" si="8"/>
        <v>4807</v>
      </c>
      <c r="S35" s="141">
        <v>4569</v>
      </c>
      <c r="T35" s="141">
        <v>238</v>
      </c>
      <c r="U35" s="141">
        <v>0</v>
      </c>
      <c r="V35" s="141">
        <v>0</v>
      </c>
      <c r="W35" s="141">
        <f t="shared" si="9"/>
        <v>584</v>
      </c>
      <c r="X35" s="141">
        <v>0</v>
      </c>
      <c r="Y35" s="141">
        <v>584</v>
      </c>
      <c r="Z35" s="141">
        <v>0</v>
      </c>
      <c r="AA35" s="141">
        <v>0</v>
      </c>
      <c r="AB35" s="141">
        <v>92690</v>
      </c>
      <c r="AC35" s="141">
        <v>0</v>
      </c>
      <c r="AD35" s="141">
        <v>0</v>
      </c>
      <c r="AE35" s="141">
        <f t="shared" si="10"/>
        <v>47084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26222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0</v>
      </c>
      <c r="BI35" s="141">
        <f t="shared" si="19"/>
        <v>0</v>
      </c>
      <c r="BJ35" s="141">
        <f t="shared" si="20"/>
        <v>0</v>
      </c>
      <c r="BK35" s="141">
        <f t="shared" si="21"/>
        <v>0</v>
      </c>
      <c r="BL35" s="141">
        <f t="shared" si="22"/>
        <v>0</v>
      </c>
      <c r="BM35" s="141">
        <f t="shared" si="23"/>
        <v>0</v>
      </c>
      <c r="BN35" s="141">
        <f t="shared" si="24"/>
        <v>0</v>
      </c>
      <c r="BO35" s="141">
        <f t="shared" si="25"/>
        <v>952</v>
      </c>
      <c r="BP35" s="141">
        <f t="shared" si="26"/>
        <v>47084</v>
      </c>
      <c r="BQ35" s="141">
        <f t="shared" si="27"/>
        <v>41693</v>
      </c>
      <c r="BR35" s="141">
        <f t="shared" si="28"/>
        <v>27039</v>
      </c>
      <c r="BS35" s="141">
        <f t="shared" si="29"/>
        <v>14654</v>
      </c>
      <c r="BT35" s="141">
        <f t="shared" si="30"/>
        <v>0</v>
      </c>
      <c r="BU35" s="141">
        <f t="shared" si="31"/>
        <v>0</v>
      </c>
      <c r="BV35" s="141">
        <f t="shared" si="32"/>
        <v>4807</v>
      </c>
      <c r="BW35" s="141">
        <f t="shared" si="33"/>
        <v>4569</v>
      </c>
      <c r="BX35" s="141">
        <f t="shared" si="34"/>
        <v>238</v>
      </c>
      <c r="BY35" s="141">
        <f t="shared" si="35"/>
        <v>0</v>
      </c>
      <c r="BZ35" s="141">
        <f t="shared" si="36"/>
        <v>0</v>
      </c>
      <c r="CA35" s="141">
        <f t="shared" si="37"/>
        <v>584</v>
      </c>
      <c r="CB35" s="141">
        <f t="shared" si="38"/>
        <v>0</v>
      </c>
      <c r="CC35" s="141">
        <f t="shared" si="39"/>
        <v>584</v>
      </c>
      <c r="CD35" s="141">
        <f t="shared" si="40"/>
        <v>0</v>
      </c>
      <c r="CE35" s="141">
        <f t="shared" si="41"/>
        <v>0</v>
      </c>
      <c r="CF35" s="141">
        <f t="shared" si="42"/>
        <v>118912</v>
      </c>
      <c r="CG35" s="141">
        <f t="shared" si="43"/>
        <v>0</v>
      </c>
      <c r="CH35" s="141">
        <f t="shared" si="44"/>
        <v>0</v>
      </c>
      <c r="CI35" s="141">
        <f t="shared" si="45"/>
        <v>47084</v>
      </c>
    </row>
    <row r="36" spans="1:87" ht="12" customHeight="1">
      <c r="A36" s="142" t="s">
        <v>102</v>
      </c>
      <c r="B36" s="140" t="s">
        <v>354</v>
      </c>
      <c r="C36" s="142" t="s">
        <v>383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1296</v>
      </c>
      <c r="L36" s="141">
        <f t="shared" si="6"/>
        <v>74146</v>
      </c>
      <c r="M36" s="141">
        <f t="shared" si="7"/>
        <v>55257</v>
      </c>
      <c r="N36" s="141">
        <v>6117</v>
      </c>
      <c r="O36" s="141">
        <v>49140</v>
      </c>
      <c r="P36" s="141">
        <v>0</v>
      </c>
      <c r="Q36" s="141">
        <v>0</v>
      </c>
      <c r="R36" s="141">
        <f t="shared" si="8"/>
        <v>12247</v>
      </c>
      <c r="S36" s="141">
        <v>8237</v>
      </c>
      <c r="T36" s="141">
        <v>4010</v>
      </c>
      <c r="U36" s="141">
        <v>0</v>
      </c>
      <c r="V36" s="141">
        <v>0</v>
      </c>
      <c r="W36" s="141">
        <f t="shared" si="9"/>
        <v>6642</v>
      </c>
      <c r="X36" s="141">
        <v>0</v>
      </c>
      <c r="Y36" s="141">
        <v>6642</v>
      </c>
      <c r="Z36" s="141">
        <v>0</v>
      </c>
      <c r="AA36" s="141">
        <v>0</v>
      </c>
      <c r="AB36" s="141">
        <v>126180</v>
      </c>
      <c r="AC36" s="141">
        <v>0</v>
      </c>
      <c r="AD36" s="141">
        <v>2184</v>
      </c>
      <c r="AE36" s="141">
        <f t="shared" si="10"/>
        <v>76330</v>
      </c>
      <c r="AF36" s="141">
        <f t="shared" si="11"/>
        <v>75834</v>
      </c>
      <c r="AG36" s="141">
        <f t="shared" si="12"/>
        <v>75834</v>
      </c>
      <c r="AH36" s="141">
        <v>0</v>
      </c>
      <c r="AI36" s="141">
        <v>0</v>
      </c>
      <c r="AJ36" s="141">
        <v>0</v>
      </c>
      <c r="AK36" s="141">
        <v>75834</v>
      </c>
      <c r="AL36" s="141">
        <v>0</v>
      </c>
      <c r="AM36" s="141">
        <v>0</v>
      </c>
      <c r="AN36" s="141">
        <f t="shared" si="13"/>
        <v>7596</v>
      </c>
      <c r="AO36" s="141">
        <f t="shared" si="14"/>
        <v>7596</v>
      </c>
      <c r="AP36" s="141">
        <v>7596</v>
      </c>
      <c r="AQ36" s="141">
        <v>0</v>
      </c>
      <c r="AR36" s="141">
        <v>0</v>
      </c>
      <c r="AS36" s="141">
        <v>0</v>
      </c>
      <c r="AT36" s="141">
        <f t="shared" si="15"/>
        <v>0</v>
      </c>
      <c r="AU36" s="141">
        <v>0</v>
      </c>
      <c r="AV36" s="141">
        <v>0</v>
      </c>
      <c r="AW36" s="141">
        <v>0</v>
      </c>
      <c r="AX36" s="141">
        <v>0</v>
      </c>
      <c r="AY36" s="141">
        <f t="shared" si="16"/>
        <v>0</v>
      </c>
      <c r="AZ36" s="141">
        <v>0</v>
      </c>
      <c r="BA36" s="141">
        <v>0</v>
      </c>
      <c r="BB36" s="141">
        <v>0</v>
      </c>
      <c r="BC36" s="141">
        <v>0</v>
      </c>
      <c r="BD36" s="141">
        <v>43635</v>
      </c>
      <c r="BE36" s="141">
        <v>0</v>
      </c>
      <c r="BF36" s="141">
        <v>691</v>
      </c>
      <c r="BG36" s="141">
        <f t="shared" si="17"/>
        <v>84121</v>
      </c>
      <c r="BH36" s="141">
        <f t="shared" si="18"/>
        <v>75834</v>
      </c>
      <c r="BI36" s="141">
        <f t="shared" si="19"/>
        <v>75834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75834</v>
      </c>
      <c r="BN36" s="141">
        <f t="shared" si="24"/>
        <v>0</v>
      </c>
      <c r="BO36" s="141">
        <f t="shared" si="25"/>
        <v>1296</v>
      </c>
      <c r="BP36" s="141">
        <f t="shared" si="26"/>
        <v>81742</v>
      </c>
      <c r="BQ36" s="141">
        <f t="shared" si="27"/>
        <v>62853</v>
      </c>
      <c r="BR36" s="141">
        <f t="shared" si="28"/>
        <v>13713</v>
      </c>
      <c r="BS36" s="141">
        <f t="shared" si="29"/>
        <v>49140</v>
      </c>
      <c r="BT36" s="141">
        <f t="shared" si="30"/>
        <v>0</v>
      </c>
      <c r="BU36" s="141">
        <f t="shared" si="31"/>
        <v>0</v>
      </c>
      <c r="BV36" s="141">
        <f t="shared" si="32"/>
        <v>12247</v>
      </c>
      <c r="BW36" s="141">
        <f t="shared" si="33"/>
        <v>8237</v>
      </c>
      <c r="BX36" s="141">
        <f t="shared" si="34"/>
        <v>4010</v>
      </c>
      <c r="BY36" s="141">
        <f t="shared" si="35"/>
        <v>0</v>
      </c>
      <c r="BZ36" s="141">
        <f t="shared" si="36"/>
        <v>0</v>
      </c>
      <c r="CA36" s="141">
        <f t="shared" si="37"/>
        <v>6642</v>
      </c>
      <c r="CB36" s="141">
        <f t="shared" si="38"/>
        <v>0</v>
      </c>
      <c r="CC36" s="141">
        <f t="shared" si="39"/>
        <v>6642</v>
      </c>
      <c r="CD36" s="141">
        <f t="shared" si="40"/>
        <v>0</v>
      </c>
      <c r="CE36" s="141">
        <f t="shared" si="41"/>
        <v>0</v>
      </c>
      <c r="CF36" s="141">
        <f t="shared" si="42"/>
        <v>169815</v>
      </c>
      <c r="CG36" s="141">
        <f t="shared" si="43"/>
        <v>0</v>
      </c>
      <c r="CH36" s="141">
        <f t="shared" si="44"/>
        <v>2875</v>
      </c>
      <c r="CI36" s="141">
        <f t="shared" si="45"/>
        <v>160451</v>
      </c>
    </row>
    <row r="37" spans="1:87" ht="12" customHeight="1">
      <c r="A37" s="142" t="s">
        <v>102</v>
      </c>
      <c r="B37" s="140" t="s">
        <v>387</v>
      </c>
      <c r="C37" s="142" t="s">
        <v>399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/>
      <c r="L37" s="141">
        <f t="shared" si="6"/>
        <v>219914</v>
      </c>
      <c r="M37" s="141">
        <f t="shared" si="7"/>
        <v>62247</v>
      </c>
      <c r="N37" s="141">
        <v>9911</v>
      </c>
      <c r="O37" s="141">
        <v>52336</v>
      </c>
      <c r="P37" s="141">
        <v>0</v>
      </c>
      <c r="Q37" s="141">
        <v>0</v>
      </c>
      <c r="R37" s="141">
        <f t="shared" si="8"/>
        <v>5677</v>
      </c>
      <c r="S37" s="141">
        <v>5677</v>
      </c>
      <c r="T37" s="141">
        <v>0</v>
      </c>
      <c r="U37" s="141">
        <v>0</v>
      </c>
      <c r="V37" s="141">
        <v>0</v>
      </c>
      <c r="W37" s="141">
        <f t="shared" si="9"/>
        <v>151494</v>
      </c>
      <c r="X37" s="141">
        <v>0</v>
      </c>
      <c r="Y37" s="141">
        <v>126943</v>
      </c>
      <c r="Z37" s="141">
        <v>23518</v>
      </c>
      <c r="AA37" s="141">
        <v>1033</v>
      </c>
      <c r="AB37" s="141"/>
      <c r="AC37" s="141">
        <v>496</v>
      </c>
      <c r="AD37" s="141">
        <v>41760</v>
      </c>
      <c r="AE37" s="141">
        <f t="shared" si="10"/>
        <v>261674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/>
      <c r="AN37" s="141">
        <f t="shared" si="13"/>
        <v>0</v>
      </c>
      <c r="AO37" s="141">
        <f t="shared" si="14"/>
        <v>0</v>
      </c>
      <c r="AP37" s="141">
        <v>0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0</v>
      </c>
      <c r="AZ37" s="141">
        <v>0</v>
      </c>
      <c r="BA37" s="141">
        <v>0</v>
      </c>
      <c r="BB37" s="141">
        <v>0</v>
      </c>
      <c r="BC37" s="141">
        <v>0</v>
      </c>
      <c r="BD37" s="141"/>
      <c r="BE37" s="141">
        <v>0</v>
      </c>
      <c r="BF37" s="141">
        <v>0</v>
      </c>
      <c r="BG37" s="141">
        <f t="shared" si="17"/>
        <v>0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219914</v>
      </c>
      <c r="BQ37" s="141">
        <f t="shared" si="27"/>
        <v>62247</v>
      </c>
      <c r="BR37" s="141">
        <f t="shared" si="28"/>
        <v>9911</v>
      </c>
      <c r="BS37" s="141">
        <f t="shared" si="29"/>
        <v>52336</v>
      </c>
      <c r="BT37" s="141">
        <f t="shared" si="30"/>
        <v>0</v>
      </c>
      <c r="BU37" s="141">
        <f t="shared" si="31"/>
        <v>0</v>
      </c>
      <c r="BV37" s="141">
        <f t="shared" si="32"/>
        <v>5677</v>
      </c>
      <c r="BW37" s="141">
        <f t="shared" si="33"/>
        <v>5677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151494</v>
      </c>
      <c r="CB37" s="141">
        <f t="shared" si="38"/>
        <v>0</v>
      </c>
      <c r="CC37" s="141">
        <f t="shared" si="39"/>
        <v>126943</v>
      </c>
      <c r="CD37" s="141">
        <f t="shared" si="40"/>
        <v>23518</v>
      </c>
      <c r="CE37" s="141">
        <f t="shared" si="41"/>
        <v>1033</v>
      </c>
      <c r="CF37" s="141">
        <f t="shared" si="42"/>
        <v>0</v>
      </c>
      <c r="CG37" s="141">
        <f t="shared" si="43"/>
        <v>496</v>
      </c>
      <c r="CH37" s="141">
        <f t="shared" si="44"/>
        <v>41760</v>
      </c>
      <c r="CI37" s="141">
        <f t="shared" si="45"/>
        <v>261674</v>
      </c>
    </row>
    <row r="38" spans="1:87" ht="12" customHeight="1">
      <c r="A38" s="142" t="s">
        <v>102</v>
      </c>
      <c r="B38" s="140" t="s">
        <v>388</v>
      </c>
      <c r="C38" s="142" t="s">
        <v>400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/>
      <c r="L38" s="141">
        <f t="shared" si="6"/>
        <v>0</v>
      </c>
      <c r="M38" s="141">
        <f t="shared" si="7"/>
        <v>0</v>
      </c>
      <c r="N38" s="141">
        <v>0</v>
      </c>
      <c r="O38" s="141">
        <v>0</v>
      </c>
      <c r="P38" s="141">
        <v>0</v>
      </c>
      <c r="Q38" s="141">
        <v>0</v>
      </c>
      <c r="R38" s="141">
        <f t="shared" si="8"/>
        <v>0</v>
      </c>
      <c r="S38" s="141">
        <v>0</v>
      </c>
      <c r="T38" s="141">
        <v>0</v>
      </c>
      <c r="U38" s="141">
        <v>0</v>
      </c>
      <c r="V38" s="141">
        <v>0</v>
      </c>
      <c r="W38" s="141">
        <f t="shared" si="9"/>
        <v>0</v>
      </c>
      <c r="X38" s="141">
        <v>0</v>
      </c>
      <c r="Y38" s="141">
        <v>0</v>
      </c>
      <c r="Z38" s="141">
        <v>0</v>
      </c>
      <c r="AA38" s="141">
        <v>0</v>
      </c>
      <c r="AB38" s="141"/>
      <c r="AC38" s="141">
        <v>0</v>
      </c>
      <c r="AD38" s="141">
        <v>0</v>
      </c>
      <c r="AE38" s="141">
        <f t="shared" si="10"/>
        <v>0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/>
      <c r="AN38" s="141">
        <f t="shared" si="13"/>
        <v>175349</v>
      </c>
      <c r="AO38" s="141">
        <f t="shared" si="14"/>
        <v>12002</v>
      </c>
      <c r="AP38" s="141">
        <v>12002</v>
      </c>
      <c r="AQ38" s="141">
        <v>0</v>
      </c>
      <c r="AR38" s="141">
        <v>0</v>
      </c>
      <c r="AS38" s="141">
        <v>0</v>
      </c>
      <c r="AT38" s="141">
        <f t="shared" si="15"/>
        <v>114888</v>
      </c>
      <c r="AU38" s="141">
        <v>0</v>
      </c>
      <c r="AV38" s="141">
        <v>114888</v>
      </c>
      <c r="AW38" s="141">
        <v>0</v>
      </c>
      <c r="AX38" s="141">
        <v>0</v>
      </c>
      <c r="AY38" s="141">
        <f t="shared" si="16"/>
        <v>48459</v>
      </c>
      <c r="AZ38" s="141">
        <v>0</v>
      </c>
      <c r="BA38" s="141">
        <v>45159</v>
      </c>
      <c r="BB38" s="141">
        <v>3300</v>
      </c>
      <c r="BC38" s="141">
        <v>0</v>
      </c>
      <c r="BD38" s="141"/>
      <c r="BE38" s="141">
        <v>0</v>
      </c>
      <c r="BF38" s="141">
        <v>0</v>
      </c>
      <c r="BG38" s="141">
        <f t="shared" si="17"/>
        <v>175349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175349</v>
      </c>
      <c r="BQ38" s="141">
        <f t="shared" si="27"/>
        <v>12002</v>
      </c>
      <c r="BR38" s="141">
        <f t="shared" si="28"/>
        <v>12002</v>
      </c>
      <c r="BS38" s="141">
        <f t="shared" si="29"/>
        <v>0</v>
      </c>
      <c r="BT38" s="141">
        <f t="shared" si="30"/>
        <v>0</v>
      </c>
      <c r="BU38" s="141">
        <f t="shared" si="31"/>
        <v>0</v>
      </c>
      <c r="BV38" s="141">
        <f t="shared" si="32"/>
        <v>114888</v>
      </c>
      <c r="BW38" s="141">
        <f t="shared" si="33"/>
        <v>0</v>
      </c>
      <c r="BX38" s="141">
        <f t="shared" si="34"/>
        <v>114888</v>
      </c>
      <c r="BY38" s="141">
        <f t="shared" si="35"/>
        <v>0</v>
      </c>
      <c r="BZ38" s="141">
        <f t="shared" si="36"/>
        <v>0</v>
      </c>
      <c r="CA38" s="141">
        <f t="shared" si="37"/>
        <v>48459</v>
      </c>
      <c r="CB38" s="141">
        <f t="shared" si="38"/>
        <v>0</v>
      </c>
      <c r="CC38" s="141">
        <f t="shared" si="39"/>
        <v>45159</v>
      </c>
      <c r="CD38" s="141">
        <f t="shared" si="40"/>
        <v>3300</v>
      </c>
      <c r="CE38" s="141">
        <f t="shared" si="41"/>
        <v>0</v>
      </c>
      <c r="CF38" s="141">
        <f t="shared" si="42"/>
        <v>0</v>
      </c>
      <c r="CG38" s="141">
        <f t="shared" si="43"/>
        <v>0</v>
      </c>
      <c r="CH38" s="141">
        <f t="shared" si="44"/>
        <v>0</v>
      </c>
      <c r="CI38" s="141">
        <f t="shared" si="45"/>
        <v>175349</v>
      </c>
    </row>
    <row r="39" spans="1:87" ht="12" customHeight="1">
      <c r="A39" s="142" t="s">
        <v>102</v>
      </c>
      <c r="B39" s="140" t="s">
        <v>389</v>
      </c>
      <c r="C39" s="142" t="s">
        <v>401</v>
      </c>
      <c r="D39" s="141">
        <f t="shared" si="4"/>
        <v>0</v>
      </c>
      <c r="E39" s="141">
        <f t="shared" si="5"/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/>
      <c r="L39" s="141">
        <f t="shared" si="6"/>
        <v>0</v>
      </c>
      <c r="M39" s="141">
        <f t="shared" si="7"/>
        <v>0</v>
      </c>
      <c r="N39" s="141">
        <v>0</v>
      </c>
      <c r="O39" s="141">
        <v>0</v>
      </c>
      <c r="P39" s="141">
        <v>0</v>
      </c>
      <c r="Q39" s="141">
        <v>0</v>
      </c>
      <c r="R39" s="141">
        <f t="shared" si="8"/>
        <v>0</v>
      </c>
      <c r="S39" s="141">
        <v>0</v>
      </c>
      <c r="T39" s="141">
        <v>0</v>
      </c>
      <c r="U39" s="141">
        <v>0</v>
      </c>
      <c r="V39" s="141">
        <v>0</v>
      </c>
      <c r="W39" s="141">
        <f t="shared" si="9"/>
        <v>0</v>
      </c>
      <c r="X39" s="141">
        <v>0</v>
      </c>
      <c r="Y39" s="141">
        <v>0</v>
      </c>
      <c r="Z39" s="141">
        <v>0</v>
      </c>
      <c r="AA39" s="141">
        <v>0</v>
      </c>
      <c r="AB39" s="141"/>
      <c r="AC39" s="141">
        <v>0</v>
      </c>
      <c r="AD39" s="141">
        <v>0</v>
      </c>
      <c r="AE39" s="141">
        <f t="shared" si="10"/>
        <v>0</v>
      </c>
      <c r="AF39" s="141">
        <f t="shared" si="11"/>
        <v>5250</v>
      </c>
      <c r="AG39" s="141">
        <f t="shared" si="12"/>
        <v>5250</v>
      </c>
      <c r="AH39" s="141">
        <v>0</v>
      </c>
      <c r="AI39" s="141">
        <v>5250</v>
      </c>
      <c r="AJ39" s="141">
        <v>0</v>
      </c>
      <c r="AK39" s="141">
        <v>0</v>
      </c>
      <c r="AL39" s="141">
        <v>0</v>
      </c>
      <c r="AM39" s="141"/>
      <c r="AN39" s="141">
        <f t="shared" si="13"/>
        <v>329354</v>
      </c>
      <c r="AO39" s="141">
        <f t="shared" si="14"/>
        <v>42885</v>
      </c>
      <c r="AP39" s="141">
        <v>42885</v>
      </c>
      <c r="AQ39" s="141">
        <v>0</v>
      </c>
      <c r="AR39" s="141">
        <v>0</v>
      </c>
      <c r="AS39" s="141">
        <v>0</v>
      </c>
      <c r="AT39" s="141">
        <f t="shared" si="15"/>
        <v>255809</v>
      </c>
      <c r="AU39" s="141">
        <v>0</v>
      </c>
      <c r="AV39" s="141">
        <v>229451</v>
      </c>
      <c r="AW39" s="141">
        <v>26358</v>
      </c>
      <c r="AX39" s="141">
        <v>0</v>
      </c>
      <c r="AY39" s="141">
        <f t="shared" si="16"/>
        <v>30660</v>
      </c>
      <c r="AZ39" s="141">
        <v>0</v>
      </c>
      <c r="BA39" s="141">
        <v>30660</v>
      </c>
      <c r="BB39" s="141">
        <v>0</v>
      </c>
      <c r="BC39" s="141">
        <v>0</v>
      </c>
      <c r="BD39" s="141"/>
      <c r="BE39" s="141">
        <v>0</v>
      </c>
      <c r="BF39" s="141">
        <v>0</v>
      </c>
      <c r="BG39" s="141">
        <f t="shared" si="17"/>
        <v>334604</v>
      </c>
      <c r="BH39" s="141">
        <f t="shared" si="18"/>
        <v>5250</v>
      </c>
      <c r="BI39" s="141">
        <f t="shared" si="19"/>
        <v>5250</v>
      </c>
      <c r="BJ39" s="141">
        <f t="shared" si="20"/>
        <v>0</v>
      </c>
      <c r="BK39" s="141">
        <f t="shared" si="21"/>
        <v>5250</v>
      </c>
      <c r="BL39" s="141">
        <f t="shared" si="22"/>
        <v>0</v>
      </c>
      <c r="BM39" s="141">
        <f t="shared" si="23"/>
        <v>0</v>
      </c>
      <c r="BN39" s="141">
        <f t="shared" si="24"/>
        <v>0</v>
      </c>
      <c r="BO39" s="141">
        <f t="shared" si="25"/>
        <v>0</v>
      </c>
      <c r="BP39" s="141">
        <f t="shared" si="26"/>
        <v>329354</v>
      </c>
      <c r="BQ39" s="141">
        <f t="shared" si="27"/>
        <v>42885</v>
      </c>
      <c r="BR39" s="141">
        <f t="shared" si="28"/>
        <v>42885</v>
      </c>
      <c r="BS39" s="141">
        <f t="shared" si="29"/>
        <v>0</v>
      </c>
      <c r="BT39" s="141">
        <f t="shared" si="30"/>
        <v>0</v>
      </c>
      <c r="BU39" s="141">
        <f t="shared" si="31"/>
        <v>0</v>
      </c>
      <c r="BV39" s="141">
        <f t="shared" si="32"/>
        <v>255809</v>
      </c>
      <c r="BW39" s="141">
        <f t="shared" si="33"/>
        <v>0</v>
      </c>
      <c r="BX39" s="141">
        <f t="shared" si="34"/>
        <v>229451</v>
      </c>
      <c r="BY39" s="141">
        <f t="shared" si="35"/>
        <v>26358</v>
      </c>
      <c r="BZ39" s="141">
        <f t="shared" si="36"/>
        <v>0</v>
      </c>
      <c r="CA39" s="141">
        <f t="shared" si="37"/>
        <v>30660</v>
      </c>
      <c r="CB39" s="141">
        <f t="shared" si="38"/>
        <v>0</v>
      </c>
      <c r="CC39" s="141">
        <f t="shared" si="39"/>
        <v>30660</v>
      </c>
      <c r="CD39" s="141">
        <f t="shared" si="40"/>
        <v>0</v>
      </c>
      <c r="CE39" s="141">
        <f t="shared" si="41"/>
        <v>0</v>
      </c>
      <c r="CF39" s="141">
        <f t="shared" si="42"/>
        <v>0</v>
      </c>
      <c r="CG39" s="141">
        <f t="shared" si="43"/>
        <v>0</v>
      </c>
      <c r="CH39" s="141">
        <f t="shared" si="44"/>
        <v>0</v>
      </c>
      <c r="CI39" s="141">
        <f t="shared" si="45"/>
        <v>334604</v>
      </c>
    </row>
    <row r="40" spans="1:87" ht="12" customHeight="1">
      <c r="A40" s="142" t="s">
        <v>102</v>
      </c>
      <c r="B40" s="140" t="s">
        <v>390</v>
      </c>
      <c r="C40" s="142" t="s">
        <v>402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/>
      <c r="L40" s="141">
        <f t="shared" si="6"/>
        <v>0</v>
      </c>
      <c r="M40" s="141">
        <f t="shared" si="7"/>
        <v>0</v>
      </c>
      <c r="N40" s="141">
        <v>0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0</v>
      </c>
      <c r="X40" s="141">
        <v>0</v>
      </c>
      <c r="Y40" s="141">
        <v>0</v>
      </c>
      <c r="Z40" s="141">
        <v>0</v>
      </c>
      <c r="AA40" s="141">
        <v>0</v>
      </c>
      <c r="AB40" s="141"/>
      <c r="AC40" s="141">
        <v>0</v>
      </c>
      <c r="AD40" s="141">
        <v>0</v>
      </c>
      <c r="AE40" s="141">
        <f t="shared" si="10"/>
        <v>0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/>
      <c r="AN40" s="141">
        <f t="shared" si="13"/>
        <v>311276</v>
      </c>
      <c r="AO40" s="141">
        <f t="shared" si="14"/>
        <v>98362</v>
      </c>
      <c r="AP40" s="141">
        <v>98362</v>
      </c>
      <c r="AQ40" s="141">
        <v>0</v>
      </c>
      <c r="AR40" s="141">
        <v>0</v>
      </c>
      <c r="AS40" s="141">
        <v>0</v>
      </c>
      <c r="AT40" s="141">
        <f t="shared" si="15"/>
        <v>195608</v>
      </c>
      <c r="AU40" s="141">
        <v>0</v>
      </c>
      <c r="AV40" s="141">
        <v>195608</v>
      </c>
      <c r="AW40" s="141">
        <v>0</v>
      </c>
      <c r="AX40" s="141">
        <v>0</v>
      </c>
      <c r="AY40" s="141">
        <f t="shared" si="16"/>
        <v>17306</v>
      </c>
      <c r="AZ40" s="141">
        <v>0</v>
      </c>
      <c r="BA40" s="141">
        <v>17306</v>
      </c>
      <c r="BB40" s="141">
        <v>0</v>
      </c>
      <c r="BC40" s="141">
        <v>0</v>
      </c>
      <c r="BD40" s="141"/>
      <c r="BE40" s="141">
        <v>0</v>
      </c>
      <c r="BF40" s="141">
        <v>0</v>
      </c>
      <c r="BG40" s="141">
        <f t="shared" si="17"/>
        <v>311276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311276</v>
      </c>
      <c r="BQ40" s="141">
        <f t="shared" si="27"/>
        <v>98362</v>
      </c>
      <c r="BR40" s="141">
        <f t="shared" si="28"/>
        <v>98362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195608</v>
      </c>
      <c r="BW40" s="141">
        <f t="shared" si="33"/>
        <v>0</v>
      </c>
      <c r="BX40" s="141">
        <f t="shared" si="34"/>
        <v>195608</v>
      </c>
      <c r="BY40" s="141">
        <f t="shared" si="35"/>
        <v>0</v>
      </c>
      <c r="BZ40" s="141">
        <f t="shared" si="36"/>
        <v>0</v>
      </c>
      <c r="CA40" s="141">
        <f t="shared" si="37"/>
        <v>17306</v>
      </c>
      <c r="CB40" s="141">
        <f t="shared" si="38"/>
        <v>0</v>
      </c>
      <c r="CC40" s="141">
        <f t="shared" si="39"/>
        <v>17306</v>
      </c>
      <c r="CD40" s="141">
        <f t="shared" si="40"/>
        <v>0</v>
      </c>
      <c r="CE40" s="141">
        <f t="shared" si="41"/>
        <v>0</v>
      </c>
      <c r="CF40" s="141">
        <f t="shared" si="42"/>
        <v>0</v>
      </c>
      <c r="CG40" s="141">
        <f t="shared" si="43"/>
        <v>0</v>
      </c>
      <c r="CH40" s="141">
        <f t="shared" si="44"/>
        <v>0</v>
      </c>
      <c r="CI40" s="141">
        <f t="shared" si="45"/>
        <v>311276</v>
      </c>
    </row>
    <row r="41" spans="1:87" ht="12" customHeight="1">
      <c r="A41" s="142" t="s">
        <v>102</v>
      </c>
      <c r="B41" s="140" t="s">
        <v>391</v>
      </c>
      <c r="C41" s="142" t="s">
        <v>403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/>
      <c r="L41" s="141">
        <f t="shared" si="6"/>
        <v>110371</v>
      </c>
      <c r="M41" s="141">
        <f t="shared" si="7"/>
        <v>107541</v>
      </c>
      <c r="N41" s="141">
        <v>5263</v>
      </c>
      <c r="O41" s="141">
        <v>102278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2830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/>
      <c r="AC41" s="141">
        <v>0</v>
      </c>
      <c r="AD41" s="141">
        <v>36220</v>
      </c>
      <c r="AE41" s="141">
        <f t="shared" si="10"/>
        <v>146591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/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/>
      <c r="BE41" s="141">
        <v>0</v>
      </c>
      <c r="BF41" s="141">
        <v>0</v>
      </c>
      <c r="BG41" s="141">
        <f t="shared" si="17"/>
        <v>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110371</v>
      </c>
      <c r="BQ41" s="141">
        <f t="shared" si="27"/>
        <v>107541</v>
      </c>
      <c r="BR41" s="141">
        <f t="shared" si="28"/>
        <v>5263</v>
      </c>
      <c r="BS41" s="141">
        <f t="shared" si="29"/>
        <v>102278</v>
      </c>
      <c r="BT41" s="141">
        <f t="shared" si="30"/>
        <v>0</v>
      </c>
      <c r="BU41" s="141">
        <f t="shared" si="31"/>
        <v>0</v>
      </c>
      <c r="BV41" s="141">
        <f t="shared" si="32"/>
        <v>0</v>
      </c>
      <c r="BW41" s="141">
        <f t="shared" si="33"/>
        <v>0</v>
      </c>
      <c r="BX41" s="141">
        <f t="shared" si="34"/>
        <v>0</v>
      </c>
      <c r="BY41" s="141">
        <f t="shared" si="35"/>
        <v>0</v>
      </c>
      <c r="BZ41" s="141">
        <f t="shared" si="36"/>
        <v>2830</v>
      </c>
      <c r="CA41" s="141">
        <f t="shared" si="37"/>
        <v>0</v>
      </c>
      <c r="CB41" s="141">
        <f t="shared" si="38"/>
        <v>0</v>
      </c>
      <c r="CC41" s="141">
        <f t="shared" si="39"/>
        <v>0</v>
      </c>
      <c r="CD41" s="141">
        <f t="shared" si="40"/>
        <v>0</v>
      </c>
      <c r="CE41" s="141">
        <f t="shared" si="41"/>
        <v>0</v>
      </c>
      <c r="CF41" s="141">
        <f t="shared" si="42"/>
        <v>0</v>
      </c>
      <c r="CG41" s="141">
        <f t="shared" si="43"/>
        <v>0</v>
      </c>
      <c r="CH41" s="141">
        <f t="shared" si="44"/>
        <v>36220</v>
      </c>
      <c r="CI41" s="141">
        <f t="shared" si="45"/>
        <v>146591</v>
      </c>
    </row>
    <row r="42" spans="1:87" ht="12" customHeight="1">
      <c r="A42" s="142" t="s">
        <v>102</v>
      </c>
      <c r="B42" s="140" t="s">
        <v>392</v>
      </c>
      <c r="C42" s="142" t="s">
        <v>404</v>
      </c>
      <c r="D42" s="141">
        <f t="shared" si="4"/>
        <v>2447355</v>
      </c>
      <c r="E42" s="141">
        <f t="shared" si="5"/>
        <v>2447355</v>
      </c>
      <c r="F42" s="141">
        <v>0</v>
      </c>
      <c r="G42" s="141">
        <v>2447355</v>
      </c>
      <c r="H42" s="141">
        <v>0</v>
      </c>
      <c r="I42" s="141">
        <v>0</v>
      </c>
      <c r="J42" s="141">
        <v>0</v>
      </c>
      <c r="K42" s="141"/>
      <c r="L42" s="141">
        <f t="shared" si="6"/>
        <v>1184339</v>
      </c>
      <c r="M42" s="141">
        <f t="shared" si="7"/>
        <v>660994</v>
      </c>
      <c r="N42" s="141">
        <v>213149</v>
      </c>
      <c r="O42" s="141">
        <v>273332</v>
      </c>
      <c r="P42" s="141">
        <v>133765</v>
      </c>
      <c r="Q42" s="141">
        <v>40748</v>
      </c>
      <c r="R42" s="141">
        <f t="shared" si="8"/>
        <v>284312</v>
      </c>
      <c r="S42" s="141">
        <v>93600</v>
      </c>
      <c r="T42" s="141">
        <v>108686</v>
      </c>
      <c r="U42" s="141">
        <v>82026</v>
      </c>
      <c r="V42" s="141">
        <v>0</v>
      </c>
      <c r="W42" s="141">
        <f t="shared" si="9"/>
        <v>239033</v>
      </c>
      <c r="X42" s="141">
        <v>124635</v>
      </c>
      <c r="Y42" s="141">
        <v>114398</v>
      </c>
      <c r="Z42" s="141">
        <v>0</v>
      </c>
      <c r="AA42" s="141">
        <v>0</v>
      </c>
      <c r="AB42" s="141"/>
      <c r="AC42" s="141">
        <v>0</v>
      </c>
      <c r="AD42" s="141">
        <v>110180</v>
      </c>
      <c r="AE42" s="141">
        <f t="shared" si="10"/>
        <v>3741874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/>
      <c r="AN42" s="141">
        <f t="shared" si="13"/>
        <v>191733</v>
      </c>
      <c r="AO42" s="141">
        <f t="shared" si="14"/>
        <v>2781</v>
      </c>
      <c r="AP42" s="141">
        <v>2781</v>
      </c>
      <c r="AQ42" s="141">
        <v>0</v>
      </c>
      <c r="AR42" s="141">
        <v>0</v>
      </c>
      <c r="AS42" s="141">
        <v>0</v>
      </c>
      <c r="AT42" s="141">
        <f t="shared" si="15"/>
        <v>127002</v>
      </c>
      <c r="AU42" s="141">
        <v>0</v>
      </c>
      <c r="AV42" s="141">
        <v>127002</v>
      </c>
      <c r="AW42" s="141">
        <v>0</v>
      </c>
      <c r="AX42" s="141">
        <v>0</v>
      </c>
      <c r="AY42" s="141">
        <f t="shared" si="16"/>
        <v>61950</v>
      </c>
      <c r="AZ42" s="141">
        <v>0</v>
      </c>
      <c r="BA42" s="141">
        <v>61950</v>
      </c>
      <c r="BB42" s="141">
        <v>0</v>
      </c>
      <c r="BC42" s="141">
        <v>0</v>
      </c>
      <c r="BD42" s="141"/>
      <c r="BE42" s="141">
        <v>0</v>
      </c>
      <c r="BF42" s="141">
        <v>13135</v>
      </c>
      <c r="BG42" s="141">
        <f t="shared" si="17"/>
        <v>204868</v>
      </c>
      <c r="BH42" s="141">
        <f t="shared" si="18"/>
        <v>2447355</v>
      </c>
      <c r="BI42" s="141">
        <f t="shared" si="19"/>
        <v>2447355</v>
      </c>
      <c r="BJ42" s="141">
        <f t="shared" si="20"/>
        <v>0</v>
      </c>
      <c r="BK42" s="141">
        <f t="shared" si="21"/>
        <v>2447355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1376072</v>
      </c>
      <c r="BQ42" s="141">
        <f t="shared" si="27"/>
        <v>663775</v>
      </c>
      <c r="BR42" s="141">
        <f t="shared" si="28"/>
        <v>215930</v>
      </c>
      <c r="BS42" s="141">
        <f t="shared" si="29"/>
        <v>273332</v>
      </c>
      <c r="BT42" s="141">
        <f t="shared" si="30"/>
        <v>133765</v>
      </c>
      <c r="BU42" s="141">
        <f t="shared" si="31"/>
        <v>40748</v>
      </c>
      <c r="BV42" s="141">
        <f t="shared" si="32"/>
        <v>411314</v>
      </c>
      <c r="BW42" s="141">
        <f t="shared" si="33"/>
        <v>93600</v>
      </c>
      <c r="BX42" s="141">
        <f t="shared" si="34"/>
        <v>235688</v>
      </c>
      <c r="BY42" s="141">
        <f t="shared" si="35"/>
        <v>82026</v>
      </c>
      <c r="BZ42" s="141">
        <f t="shared" si="36"/>
        <v>0</v>
      </c>
      <c r="CA42" s="141">
        <f t="shared" si="37"/>
        <v>300983</v>
      </c>
      <c r="CB42" s="141">
        <f t="shared" si="38"/>
        <v>124635</v>
      </c>
      <c r="CC42" s="141">
        <f t="shared" si="39"/>
        <v>176348</v>
      </c>
      <c r="CD42" s="141">
        <f t="shared" si="40"/>
        <v>0</v>
      </c>
      <c r="CE42" s="141">
        <f t="shared" si="41"/>
        <v>0</v>
      </c>
      <c r="CF42" s="141">
        <f t="shared" si="42"/>
        <v>0</v>
      </c>
      <c r="CG42" s="141">
        <f t="shared" si="43"/>
        <v>0</v>
      </c>
      <c r="CH42" s="141">
        <f t="shared" si="44"/>
        <v>123315</v>
      </c>
      <c r="CI42" s="141">
        <f t="shared" si="45"/>
        <v>3946742</v>
      </c>
    </row>
    <row r="43" spans="1:87" ht="12" customHeight="1">
      <c r="A43" s="142" t="s">
        <v>102</v>
      </c>
      <c r="B43" s="140" t="s">
        <v>393</v>
      </c>
      <c r="C43" s="142" t="s">
        <v>405</v>
      </c>
      <c r="D43" s="141">
        <f t="shared" si="4"/>
        <v>2499</v>
      </c>
      <c r="E43" s="141">
        <f t="shared" si="5"/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2499</v>
      </c>
      <c r="K43" s="141"/>
      <c r="L43" s="141">
        <f t="shared" si="6"/>
        <v>243254</v>
      </c>
      <c r="M43" s="141">
        <f t="shared" si="7"/>
        <v>51756</v>
      </c>
      <c r="N43" s="141">
        <v>51756</v>
      </c>
      <c r="O43" s="141">
        <v>0</v>
      </c>
      <c r="P43" s="141">
        <v>0</v>
      </c>
      <c r="Q43" s="141">
        <v>0</v>
      </c>
      <c r="R43" s="141">
        <f t="shared" si="8"/>
        <v>191498</v>
      </c>
      <c r="S43" s="141">
        <v>0</v>
      </c>
      <c r="T43" s="141">
        <v>177413</v>
      </c>
      <c r="U43" s="141">
        <v>14085</v>
      </c>
      <c r="V43" s="141">
        <v>0</v>
      </c>
      <c r="W43" s="141">
        <f t="shared" si="9"/>
        <v>0</v>
      </c>
      <c r="X43" s="141">
        <v>0</v>
      </c>
      <c r="Y43" s="141">
        <v>0</v>
      </c>
      <c r="Z43" s="141">
        <v>0</v>
      </c>
      <c r="AA43" s="141">
        <v>0</v>
      </c>
      <c r="AB43" s="141"/>
      <c r="AC43" s="141">
        <v>0</v>
      </c>
      <c r="AD43" s="141">
        <v>0</v>
      </c>
      <c r="AE43" s="141">
        <f t="shared" si="10"/>
        <v>245753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/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/>
      <c r="BE43" s="141">
        <v>0</v>
      </c>
      <c r="BF43" s="141">
        <v>0</v>
      </c>
      <c r="BG43" s="141">
        <f t="shared" si="17"/>
        <v>0</v>
      </c>
      <c r="BH43" s="141">
        <f t="shared" si="18"/>
        <v>2499</v>
      </c>
      <c r="BI43" s="141">
        <f t="shared" si="19"/>
        <v>0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0</v>
      </c>
      <c r="BN43" s="141">
        <f t="shared" si="24"/>
        <v>2499</v>
      </c>
      <c r="BO43" s="141">
        <f t="shared" si="25"/>
        <v>0</v>
      </c>
      <c r="BP43" s="141">
        <f t="shared" si="26"/>
        <v>243254</v>
      </c>
      <c r="BQ43" s="141">
        <f t="shared" si="27"/>
        <v>51756</v>
      </c>
      <c r="BR43" s="141">
        <f t="shared" si="28"/>
        <v>51756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191498</v>
      </c>
      <c r="BW43" s="141">
        <f t="shared" si="33"/>
        <v>0</v>
      </c>
      <c r="BX43" s="141">
        <f t="shared" si="34"/>
        <v>177413</v>
      </c>
      <c r="BY43" s="141">
        <f t="shared" si="35"/>
        <v>14085</v>
      </c>
      <c r="BZ43" s="141">
        <f t="shared" si="36"/>
        <v>0</v>
      </c>
      <c r="CA43" s="141">
        <f t="shared" si="37"/>
        <v>0</v>
      </c>
      <c r="CB43" s="141">
        <f t="shared" si="38"/>
        <v>0</v>
      </c>
      <c r="CC43" s="141">
        <f t="shared" si="39"/>
        <v>0</v>
      </c>
      <c r="CD43" s="141">
        <f t="shared" si="40"/>
        <v>0</v>
      </c>
      <c r="CE43" s="141">
        <f t="shared" si="41"/>
        <v>0</v>
      </c>
      <c r="CF43" s="141">
        <f t="shared" si="42"/>
        <v>0</v>
      </c>
      <c r="CG43" s="141">
        <f t="shared" si="43"/>
        <v>0</v>
      </c>
      <c r="CH43" s="141">
        <f t="shared" si="44"/>
        <v>0</v>
      </c>
      <c r="CI43" s="141">
        <f t="shared" si="45"/>
        <v>245753</v>
      </c>
    </row>
    <row r="44" spans="1:87" ht="12" customHeight="1">
      <c r="A44" s="142" t="s">
        <v>102</v>
      </c>
      <c r="B44" s="140" t="s">
        <v>394</v>
      </c>
      <c r="C44" s="142" t="s">
        <v>406</v>
      </c>
      <c r="D44" s="141">
        <f t="shared" si="4"/>
        <v>925324</v>
      </c>
      <c r="E44" s="141">
        <f t="shared" si="5"/>
        <v>925324</v>
      </c>
      <c r="F44" s="141">
        <v>0</v>
      </c>
      <c r="G44" s="141">
        <v>925324</v>
      </c>
      <c r="H44" s="141">
        <v>0</v>
      </c>
      <c r="I44" s="141">
        <v>0</v>
      </c>
      <c r="J44" s="141">
        <v>0</v>
      </c>
      <c r="K44" s="141"/>
      <c r="L44" s="141">
        <f t="shared" si="6"/>
        <v>1558937</v>
      </c>
      <c r="M44" s="141">
        <f t="shared" si="7"/>
        <v>163252</v>
      </c>
      <c r="N44" s="141">
        <v>75118</v>
      </c>
      <c r="O44" s="141">
        <v>0</v>
      </c>
      <c r="P44" s="141">
        <v>88134</v>
      </c>
      <c r="Q44" s="141">
        <v>0</v>
      </c>
      <c r="R44" s="141">
        <f t="shared" si="8"/>
        <v>1203577</v>
      </c>
      <c r="S44" s="141">
        <v>0</v>
      </c>
      <c r="T44" s="141">
        <v>1203577</v>
      </c>
      <c r="U44" s="141">
        <v>0</v>
      </c>
      <c r="V44" s="141">
        <v>0</v>
      </c>
      <c r="W44" s="141">
        <f t="shared" si="9"/>
        <v>192108</v>
      </c>
      <c r="X44" s="141">
        <v>0</v>
      </c>
      <c r="Y44" s="141">
        <v>192108</v>
      </c>
      <c r="Z44" s="141">
        <v>0</v>
      </c>
      <c r="AA44" s="141">
        <v>0</v>
      </c>
      <c r="AB44" s="141"/>
      <c r="AC44" s="141">
        <v>0</v>
      </c>
      <c r="AD44" s="141">
        <v>29916</v>
      </c>
      <c r="AE44" s="141">
        <f t="shared" si="10"/>
        <v>2514177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/>
      <c r="AN44" s="141">
        <f t="shared" si="13"/>
        <v>0</v>
      </c>
      <c r="AO44" s="141">
        <f t="shared" si="14"/>
        <v>0</v>
      </c>
      <c r="AP44" s="141">
        <v>0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0</v>
      </c>
      <c r="AZ44" s="141">
        <v>0</v>
      </c>
      <c r="BA44" s="141">
        <v>0</v>
      </c>
      <c r="BB44" s="141">
        <v>0</v>
      </c>
      <c r="BC44" s="141">
        <v>0</v>
      </c>
      <c r="BD44" s="141"/>
      <c r="BE44" s="141">
        <v>0</v>
      </c>
      <c r="BF44" s="141">
        <v>0</v>
      </c>
      <c r="BG44" s="141">
        <f t="shared" si="17"/>
        <v>0</v>
      </c>
      <c r="BH44" s="141">
        <f t="shared" si="18"/>
        <v>925324</v>
      </c>
      <c r="BI44" s="141">
        <f t="shared" si="19"/>
        <v>925324</v>
      </c>
      <c r="BJ44" s="141">
        <f t="shared" si="20"/>
        <v>0</v>
      </c>
      <c r="BK44" s="141">
        <f t="shared" si="21"/>
        <v>925324</v>
      </c>
      <c r="BL44" s="141">
        <f t="shared" si="22"/>
        <v>0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1558937</v>
      </c>
      <c r="BQ44" s="141">
        <f t="shared" si="27"/>
        <v>163252</v>
      </c>
      <c r="BR44" s="141">
        <f t="shared" si="28"/>
        <v>75118</v>
      </c>
      <c r="BS44" s="141">
        <f t="shared" si="29"/>
        <v>0</v>
      </c>
      <c r="BT44" s="141">
        <f t="shared" si="30"/>
        <v>88134</v>
      </c>
      <c r="BU44" s="141">
        <f t="shared" si="31"/>
        <v>0</v>
      </c>
      <c r="BV44" s="141">
        <f t="shared" si="32"/>
        <v>1203577</v>
      </c>
      <c r="BW44" s="141">
        <f t="shared" si="33"/>
        <v>0</v>
      </c>
      <c r="BX44" s="141">
        <f t="shared" si="34"/>
        <v>1203577</v>
      </c>
      <c r="BY44" s="141">
        <f t="shared" si="35"/>
        <v>0</v>
      </c>
      <c r="BZ44" s="141">
        <f t="shared" si="36"/>
        <v>0</v>
      </c>
      <c r="CA44" s="141">
        <f t="shared" si="37"/>
        <v>192108</v>
      </c>
      <c r="CB44" s="141">
        <f t="shared" si="38"/>
        <v>0</v>
      </c>
      <c r="CC44" s="141">
        <f t="shared" si="39"/>
        <v>192108</v>
      </c>
      <c r="CD44" s="141">
        <f t="shared" si="40"/>
        <v>0</v>
      </c>
      <c r="CE44" s="141">
        <f t="shared" si="41"/>
        <v>0</v>
      </c>
      <c r="CF44" s="141">
        <f t="shared" si="42"/>
        <v>0</v>
      </c>
      <c r="CG44" s="141">
        <f t="shared" si="43"/>
        <v>0</v>
      </c>
      <c r="CH44" s="141">
        <f t="shared" si="44"/>
        <v>29916</v>
      </c>
      <c r="CI44" s="141">
        <f t="shared" si="45"/>
        <v>2514177</v>
      </c>
    </row>
    <row r="45" spans="1:87" ht="12" customHeight="1">
      <c r="A45" s="142" t="s">
        <v>102</v>
      </c>
      <c r="B45" s="140" t="s">
        <v>395</v>
      </c>
      <c r="C45" s="142" t="s">
        <v>407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/>
      <c r="L45" s="141">
        <f t="shared" si="6"/>
        <v>580373</v>
      </c>
      <c r="M45" s="141">
        <f t="shared" si="7"/>
        <v>136764</v>
      </c>
      <c r="N45" s="141">
        <v>25790</v>
      </c>
      <c r="O45" s="141">
        <v>0</v>
      </c>
      <c r="P45" s="141">
        <v>110974</v>
      </c>
      <c r="Q45" s="141">
        <v>0</v>
      </c>
      <c r="R45" s="141">
        <f t="shared" si="8"/>
        <v>251658</v>
      </c>
      <c r="S45" s="141">
        <v>4268</v>
      </c>
      <c r="T45" s="141">
        <v>245620</v>
      </c>
      <c r="U45" s="141">
        <v>1770</v>
      </c>
      <c r="V45" s="141">
        <v>0</v>
      </c>
      <c r="W45" s="141">
        <f t="shared" si="9"/>
        <v>191951</v>
      </c>
      <c r="X45" s="141">
        <v>133048</v>
      </c>
      <c r="Y45" s="141">
        <v>47201</v>
      </c>
      <c r="Z45" s="141">
        <v>2726</v>
      </c>
      <c r="AA45" s="141">
        <v>8976</v>
      </c>
      <c r="AB45" s="141"/>
      <c r="AC45" s="141">
        <v>0</v>
      </c>
      <c r="AD45" s="141">
        <v>41284</v>
      </c>
      <c r="AE45" s="141">
        <f t="shared" si="10"/>
        <v>621657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/>
      <c r="AN45" s="141">
        <f t="shared" si="13"/>
        <v>0</v>
      </c>
      <c r="AO45" s="141">
        <f t="shared" si="14"/>
        <v>0</v>
      </c>
      <c r="AP45" s="141">
        <v>0</v>
      </c>
      <c r="AQ45" s="141">
        <v>0</v>
      </c>
      <c r="AR45" s="141">
        <v>0</v>
      </c>
      <c r="AS45" s="141">
        <v>0</v>
      </c>
      <c r="AT45" s="141">
        <f t="shared" si="15"/>
        <v>0</v>
      </c>
      <c r="AU45" s="141">
        <v>0</v>
      </c>
      <c r="AV45" s="141">
        <v>0</v>
      </c>
      <c r="AW45" s="141">
        <v>0</v>
      </c>
      <c r="AX45" s="141">
        <v>0</v>
      </c>
      <c r="AY45" s="141">
        <f t="shared" si="16"/>
        <v>0</v>
      </c>
      <c r="AZ45" s="141">
        <v>0</v>
      </c>
      <c r="BA45" s="141">
        <v>0</v>
      </c>
      <c r="BB45" s="141">
        <v>0</v>
      </c>
      <c r="BC45" s="141">
        <v>0</v>
      </c>
      <c r="BD45" s="141"/>
      <c r="BE45" s="141">
        <v>0</v>
      </c>
      <c r="BF45" s="141">
        <v>0</v>
      </c>
      <c r="BG45" s="141">
        <f t="shared" si="17"/>
        <v>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580373</v>
      </c>
      <c r="BQ45" s="141">
        <f t="shared" si="27"/>
        <v>136764</v>
      </c>
      <c r="BR45" s="141">
        <f t="shared" si="28"/>
        <v>25790</v>
      </c>
      <c r="BS45" s="141">
        <f t="shared" si="29"/>
        <v>0</v>
      </c>
      <c r="BT45" s="141">
        <f t="shared" si="30"/>
        <v>110974</v>
      </c>
      <c r="BU45" s="141">
        <f t="shared" si="31"/>
        <v>0</v>
      </c>
      <c r="BV45" s="141">
        <f t="shared" si="32"/>
        <v>251658</v>
      </c>
      <c r="BW45" s="141">
        <f t="shared" si="33"/>
        <v>4268</v>
      </c>
      <c r="BX45" s="141">
        <f t="shared" si="34"/>
        <v>245620</v>
      </c>
      <c r="BY45" s="141">
        <f t="shared" si="35"/>
        <v>1770</v>
      </c>
      <c r="BZ45" s="141">
        <f t="shared" si="36"/>
        <v>0</v>
      </c>
      <c r="CA45" s="141">
        <f t="shared" si="37"/>
        <v>191951</v>
      </c>
      <c r="CB45" s="141">
        <f t="shared" si="38"/>
        <v>133048</v>
      </c>
      <c r="CC45" s="141">
        <f t="shared" si="39"/>
        <v>47201</v>
      </c>
      <c r="CD45" s="141">
        <f t="shared" si="40"/>
        <v>2726</v>
      </c>
      <c r="CE45" s="141">
        <f t="shared" si="41"/>
        <v>8976</v>
      </c>
      <c r="CF45" s="141">
        <f t="shared" si="42"/>
        <v>0</v>
      </c>
      <c r="CG45" s="141">
        <f t="shared" si="43"/>
        <v>0</v>
      </c>
      <c r="CH45" s="141">
        <f t="shared" si="44"/>
        <v>41284</v>
      </c>
      <c r="CI45" s="141">
        <f t="shared" si="45"/>
        <v>621657</v>
      </c>
    </row>
    <row r="46" spans="1:87" ht="12" customHeight="1">
      <c r="A46" s="142" t="s">
        <v>102</v>
      </c>
      <c r="B46" s="140" t="s">
        <v>396</v>
      </c>
      <c r="C46" s="142" t="s">
        <v>408</v>
      </c>
      <c r="D46" s="141">
        <f t="shared" si="4"/>
        <v>2871</v>
      </c>
      <c r="E46" s="141">
        <f t="shared" si="5"/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2871</v>
      </c>
      <c r="K46" s="141"/>
      <c r="L46" s="141">
        <f t="shared" si="6"/>
        <v>93069</v>
      </c>
      <c r="M46" s="141">
        <f t="shared" si="7"/>
        <v>81490</v>
      </c>
      <c r="N46" s="141">
        <v>63405</v>
      </c>
      <c r="O46" s="141">
        <v>0</v>
      </c>
      <c r="P46" s="141">
        <v>18085</v>
      </c>
      <c r="Q46" s="141">
        <v>0</v>
      </c>
      <c r="R46" s="141">
        <f t="shared" si="8"/>
        <v>9141</v>
      </c>
      <c r="S46" s="141">
        <v>0</v>
      </c>
      <c r="T46" s="141">
        <v>9141</v>
      </c>
      <c r="U46" s="141">
        <v>0</v>
      </c>
      <c r="V46" s="141">
        <v>0</v>
      </c>
      <c r="W46" s="141">
        <f t="shared" si="9"/>
        <v>2438</v>
      </c>
      <c r="X46" s="141">
        <v>331</v>
      </c>
      <c r="Y46" s="141">
        <v>0</v>
      </c>
      <c r="Z46" s="141">
        <v>1083</v>
      </c>
      <c r="AA46" s="141">
        <v>1024</v>
      </c>
      <c r="AB46" s="141"/>
      <c r="AC46" s="141">
        <v>0</v>
      </c>
      <c r="AD46" s="141">
        <v>1996</v>
      </c>
      <c r="AE46" s="141">
        <f t="shared" si="10"/>
        <v>97936</v>
      </c>
      <c r="AF46" s="141">
        <f t="shared" si="11"/>
        <v>1479</v>
      </c>
      <c r="AG46" s="141">
        <f t="shared" si="12"/>
        <v>1479</v>
      </c>
      <c r="AH46" s="141">
        <v>0</v>
      </c>
      <c r="AI46" s="141">
        <v>0</v>
      </c>
      <c r="AJ46" s="141">
        <v>1479</v>
      </c>
      <c r="AK46" s="141">
        <v>0</v>
      </c>
      <c r="AL46" s="141">
        <v>0</v>
      </c>
      <c r="AM46" s="141"/>
      <c r="AN46" s="141">
        <f t="shared" si="13"/>
        <v>542132</v>
      </c>
      <c r="AO46" s="141">
        <f t="shared" si="14"/>
        <v>49684</v>
      </c>
      <c r="AP46" s="141">
        <v>22120</v>
      </c>
      <c r="AQ46" s="141">
        <v>27564</v>
      </c>
      <c r="AR46" s="141">
        <v>0</v>
      </c>
      <c r="AS46" s="141">
        <v>0</v>
      </c>
      <c r="AT46" s="141">
        <f t="shared" si="15"/>
        <v>263776</v>
      </c>
      <c r="AU46" s="141">
        <v>9712</v>
      </c>
      <c r="AV46" s="141">
        <v>7529</v>
      </c>
      <c r="AW46" s="141">
        <v>246535</v>
      </c>
      <c r="AX46" s="141">
        <v>0</v>
      </c>
      <c r="AY46" s="141">
        <f t="shared" si="16"/>
        <v>224473</v>
      </c>
      <c r="AZ46" s="141">
        <v>0</v>
      </c>
      <c r="BA46" s="141">
        <v>0</v>
      </c>
      <c r="BB46" s="141">
        <v>222360</v>
      </c>
      <c r="BC46" s="141">
        <v>2113</v>
      </c>
      <c r="BD46" s="141"/>
      <c r="BE46" s="141">
        <v>4199</v>
      </c>
      <c r="BF46" s="141">
        <v>18562</v>
      </c>
      <c r="BG46" s="141">
        <f t="shared" si="17"/>
        <v>562173</v>
      </c>
      <c r="BH46" s="141">
        <f t="shared" si="18"/>
        <v>4350</v>
      </c>
      <c r="BI46" s="141">
        <f t="shared" si="19"/>
        <v>1479</v>
      </c>
      <c r="BJ46" s="141">
        <f t="shared" si="20"/>
        <v>0</v>
      </c>
      <c r="BK46" s="141">
        <f t="shared" si="21"/>
        <v>0</v>
      </c>
      <c r="BL46" s="141">
        <f t="shared" si="22"/>
        <v>1479</v>
      </c>
      <c r="BM46" s="141">
        <f t="shared" si="23"/>
        <v>0</v>
      </c>
      <c r="BN46" s="141">
        <f t="shared" si="24"/>
        <v>2871</v>
      </c>
      <c r="BO46" s="141">
        <f t="shared" si="25"/>
        <v>0</v>
      </c>
      <c r="BP46" s="141">
        <f t="shared" si="26"/>
        <v>635201</v>
      </c>
      <c r="BQ46" s="141">
        <f t="shared" si="27"/>
        <v>131174</v>
      </c>
      <c r="BR46" s="141">
        <f t="shared" si="28"/>
        <v>85525</v>
      </c>
      <c r="BS46" s="141">
        <f t="shared" si="29"/>
        <v>27564</v>
      </c>
      <c r="BT46" s="141">
        <f t="shared" si="30"/>
        <v>18085</v>
      </c>
      <c r="BU46" s="141">
        <f t="shared" si="31"/>
        <v>0</v>
      </c>
      <c r="BV46" s="141">
        <f t="shared" si="32"/>
        <v>272917</v>
      </c>
      <c r="BW46" s="141">
        <f t="shared" si="33"/>
        <v>9712</v>
      </c>
      <c r="BX46" s="141">
        <f t="shared" si="34"/>
        <v>16670</v>
      </c>
      <c r="BY46" s="141">
        <f t="shared" si="35"/>
        <v>246535</v>
      </c>
      <c r="BZ46" s="141">
        <f t="shared" si="36"/>
        <v>0</v>
      </c>
      <c r="CA46" s="141">
        <f t="shared" si="37"/>
        <v>226911</v>
      </c>
      <c r="CB46" s="141">
        <f t="shared" si="38"/>
        <v>331</v>
      </c>
      <c r="CC46" s="141">
        <f t="shared" si="39"/>
        <v>0</v>
      </c>
      <c r="CD46" s="141">
        <f t="shared" si="40"/>
        <v>223443</v>
      </c>
      <c r="CE46" s="141">
        <f t="shared" si="41"/>
        <v>3137</v>
      </c>
      <c r="CF46" s="141">
        <f t="shared" si="42"/>
        <v>0</v>
      </c>
      <c r="CG46" s="141">
        <f t="shared" si="43"/>
        <v>4199</v>
      </c>
      <c r="CH46" s="141">
        <f t="shared" si="44"/>
        <v>20558</v>
      </c>
      <c r="CI46" s="141">
        <f t="shared" si="45"/>
        <v>660109</v>
      </c>
    </row>
    <row r="47" spans="1:87" ht="12" customHeight="1">
      <c r="A47" s="142" t="s">
        <v>102</v>
      </c>
      <c r="B47" s="140" t="s">
        <v>397</v>
      </c>
      <c r="C47" s="142" t="s">
        <v>409</v>
      </c>
      <c r="D47" s="141">
        <f t="shared" si="4"/>
        <v>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/>
      <c r="L47" s="141">
        <f t="shared" si="6"/>
        <v>0</v>
      </c>
      <c r="M47" s="141">
        <f t="shared" si="7"/>
        <v>0</v>
      </c>
      <c r="N47" s="141">
        <v>0</v>
      </c>
      <c r="O47" s="141">
        <v>0</v>
      </c>
      <c r="P47" s="141">
        <v>0</v>
      </c>
      <c r="Q47" s="141">
        <v>0</v>
      </c>
      <c r="R47" s="141">
        <f t="shared" si="8"/>
        <v>0</v>
      </c>
      <c r="S47" s="141">
        <v>0</v>
      </c>
      <c r="T47" s="141">
        <v>0</v>
      </c>
      <c r="U47" s="141">
        <v>0</v>
      </c>
      <c r="V47" s="141">
        <v>0</v>
      </c>
      <c r="W47" s="141">
        <f t="shared" si="9"/>
        <v>0</v>
      </c>
      <c r="X47" s="141">
        <v>0</v>
      </c>
      <c r="Y47" s="141">
        <v>0</v>
      </c>
      <c r="Z47" s="141">
        <v>0</v>
      </c>
      <c r="AA47" s="141">
        <v>0</v>
      </c>
      <c r="AB47" s="141"/>
      <c r="AC47" s="141">
        <v>0</v>
      </c>
      <c r="AD47" s="141">
        <v>0</v>
      </c>
      <c r="AE47" s="141">
        <f t="shared" si="10"/>
        <v>0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/>
      <c r="AN47" s="141">
        <f t="shared" si="13"/>
        <v>299229</v>
      </c>
      <c r="AO47" s="141">
        <f t="shared" si="14"/>
        <v>39900</v>
      </c>
      <c r="AP47" s="141">
        <v>39900</v>
      </c>
      <c r="AQ47" s="141">
        <v>0</v>
      </c>
      <c r="AR47" s="141">
        <v>0</v>
      </c>
      <c r="AS47" s="141">
        <v>0</v>
      </c>
      <c r="AT47" s="141">
        <f t="shared" si="15"/>
        <v>171588</v>
      </c>
      <c r="AU47" s="141">
        <v>0</v>
      </c>
      <c r="AV47" s="141">
        <v>171588</v>
      </c>
      <c r="AW47" s="141">
        <v>0</v>
      </c>
      <c r="AX47" s="141">
        <v>0</v>
      </c>
      <c r="AY47" s="141">
        <f t="shared" si="16"/>
        <v>87741</v>
      </c>
      <c r="AZ47" s="141">
        <v>0</v>
      </c>
      <c r="BA47" s="141">
        <v>87741</v>
      </c>
      <c r="BB47" s="141">
        <v>0</v>
      </c>
      <c r="BC47" s="141">
        <v>0</v>
      </c>
      <c r="BD47" s="141"/>
      <c r="BE47" s="141">
        <v>0</v>
      </c>
      <c r="BF47" s="141">
        <v>14740</v>
      </c>
      <c r="BG47" s="141">
        <f t="shared" si="17"/>
        <v>313969</v>
      </c>
      <c r="BH47" s="141">
        <f t="shared" si="18"/>
        <v>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0</v>
      </c>
      <c r="BO47" s="141">
        <f t="shared" si="25"/>
        <v>0</v>
      </c>
      <c r="BP47" s="141">
        <f t="shared" si="26"/>
        <v>299229</v>
      </c>
      <c r="BQ47" s="141">
        <f t="shared" si="27"/>
        <v>39900</v>
      </c>
      <c r="BR47" s="141">
        <f t="shared" si="28"/>
        <v>39900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171588</v>
      </c>
      <c r="BW47" s="141">
        <f t="shared" si="33"/>
        <v>0</v>
      </c>
      <c r="BX47" s="141">
        <f t="shared" si="34"/>
        <v>171588</v>
      </c>
      <c r="BY47" s="141">
        <f t="shared" si="35"/>
        <v>0</v>
      </c>
      <c r="BZ47" s="141">
        <f t="shared" si="36"/>
        <v>0</v>
      </c>
      <c r="CA47" s="141">
        <f t="shared" si="37"/>
        <v>87741</v>
      </c>
      <c r="CB47" s="141">
        <f t="shared" si="38"/>
        <v>0</v>
      </c>
      <c r="CC47" s="141">
        <f t="shared" si="39"/>
        <v>87741</v>
      </c>
      <c r="CD47" s="141">
        <f t="shared" si="40"/>
        <v>0</v>
      </c>
      <c r="CE47" s="141">
        <f t="shared" si="41"/>
        <v>0</v>
      </c>
      <c r="CF47" s="141">
        <f t="shared" si="42"/>
        <v>0</v>
      </c>
      <c r="CG47" s="141">
        <f t="shared" si="43"/>
        <v>0</v>
      </c>
      <c r="CH47" s="141">
        <f t="shared" si="44"/>
        <v>14740</v>
      </c>
      <c r="CI47" s="141">
        <f t="shared" si="45"/>
        <v>313969</v>
      </c>
    </row>
    <row r="48" spans="1:87" ht="12" customHeight="1">
      <c r="A48" s="142" t="s">
        <v>102</v>
      </c>
      <c r="B48" s="140" t="s">
        <v>398</v>
      </c>
      <c r="C48" s="142" t="s">
        <v>410</v>
      </c>
      <c r="D48" s="141">
        <f t="shared" si="4"/>
        <v>695488</v>
      </c>
      <c r="E48" s="141">
        <f t="shared" si="5"/>
        <v>695488</v>
      </c>
      <c r="F48" s="141">
        <v>695488</v>
      </c>
      <c r="G48" s="141">
        <v>0</v>
      </c>
      <c r="H48" s="141">
        <v>0</v>
      </c>
      <c r="I48" s="141">
        <v>0</v>
      </c>
      <c r="J48" s="141">
        <v>0</v>
      </c>
      <c r="K48" s="141"/>
      <c r="L48" s="141">
        <f t="shared" si="6"/>
        <v>861850</v>
      </c>
      <c r="M48" s="141">
        <f t="shared" si="7"/>
        <v>123887</v>
      </c>
      <c r="N48" s="141">
        <v>91614</v>
      </c>
      <c r="O48" s="141">
        <v>0</v>
      </c>
      <c r="P48" s="141">
        <v>32273</v>
      </c>
      <c r="Q48" s="141">
        <v>0</v>
      </c>
      <c r="R48" s="141">
        <f t="shared" si="8"/>
        <v>225669</v>
      </c>
      <c r="S48" s="141">
        <v>0</v>
      </c>
      <c r="T48" s="141">
        <v>225669</v>
      </c>
      <c r="U48" s="141">
        <v>0</v>
      </c>
      <c r="V48" s="141">
        <v>0</v>
      </c>
      <c r="W48" s="141">
        <f t="shared" si="9"/>
        <v>512294</v>
      </c>
      <c r="X48" s="141">
        <v>0</v>
      </c>
      <c r="Y48" s="141">
        <v>512294</v>
      </c>
      <c r="Z48" s="141">
        <v>0</v>
      </c>
      <c r="AA48" s="141">
        <v>0</v>
      </c>
      <c r="AB48" s="141"/>
      <c r="AC48" s="141">
        <v>0</v>
      </c>
      <c r="AD48" s="141">
        <v>13117</v>
      </c>
      <c r="AE48" s="141">
        <f t="shared" si="10"/>
        <v>1570455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/>
      <c r="AN48" s="141">
        <f t="shared" si="13"/>
        <v>192102</v>
      </c>
      <c r="AO48" s="141">
        <f t="shared" si="14"/>
        <v>23049</v>
      </c>
      <c r="AP48" s="141">
        <v>23049</v>
      </c>
      <c r="AQ48" s="141">
        <v>0</v>
      </c>
      <c r="AR48" s="141">
        <v>0</v>
      </c>
      <c r="AS48" s="141">
        <v>0</v>
      </c>
      <c r="AT48" s="141">
        <f t="shared" si="15"/>
        <v>114991</v>
      </c>
      <c r="AU48" s="141">
        <v>0</v>
      </c>
      <c r="AV48" s="141">
        <v>114991</v>
      </c>
      <c r="AW48" s="141">
        <v>0</v>
      </c>
      <c r="AX48" s="141">
        <v>0</v>
      </c>
      <c r="AY48" s="141">
        <f t="shared" si="16"/>
        <v>54062</v>
      </c>
      <c r="AZ48" s="141">
        <v>0</v>
      </c>
      <c r="BA48" s="141">
        <v>54062</v>
      </c>
      <c r="BB48" s="141">
        <v>0</v>
      </c>
      <c r="BC48" s="141">
        <v>0</v>
      </c>
      <c r="BD48" s="141"/>
      <c r="BE48" s="141">
        <v>0</v>
      </c>
      <c r="BF48" s="141">
        <v>9720</v>
      </c>
      <c r="BG48" s="141">
        <f t="shared" si="17"/>
        <v>201822</v>
      </c>
      <c r="BH48" s="141">
        <f t="shared" si="18"/>
        <v>695488</v>
      </c>
      <c r="BI48" s="141">
        <f t="shared" si="19"/>
        <v>695488</v>
      </c>
      <c r="BJ48" s="141">
        <f t="shared" si="20"/>
        <v>695488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1053952</v>
      </c>
      <c r="BQ48" s="141">
        <f t="shared" si="27"/>
        <v>146936</v>
      </c>
      <c r="BR48" s="141">
        <f t="shared" si="28"/>
        <v>114663</v>
      </c>
      <c r="BS48" s="141">
        <f t="shared" si="29"/>
        <v>0</v>
      </c>
      <c r="BT48" s="141">
        <f t="shared" si="30"/>
        <v>32273</v>
      </c>
      <c r="BU48" s="141">
        <f t="shared" si="31"/>
        <v>0</v>
      </c>
      <c r="BV48" s="141">
        <f t="shared" si="32"/>
        <v>340660</v>
      </c>
      <c r="BW48" s="141">
        <f t="shared" si="33"/>
        <v>0</v>
      </c>
      <c r="BX48" s="141">
        <f t="shared" si="34"/>
        <v>340660</v>
      </c>
      <c r="BY48" s="141">
        <f t="shared" si="35"/>
        <v>0</v>
      </c>
      <c r="BZ48" s="141">
        <f t="shared" si="36"/>
        <v>0</v>
      </c>
      <c r="CA48" s="141">
        <f t="shared" si="37"/>
        <v>566356</v>
      </c>
      <c r="CB48" s="141">
        <f t="shared" si="38"/>
        <v>0</v>
      </c>
      <c r="CC48" s="141">
        <f t="shared" si="39"/>
        <v>566356</v>
      </c>
      <c r="CD48" s="141">
        <f t="shared" si="40"/>
        <v>0</v>
      </c>
      <c r="CE48" s="141">
        <f t="shared" si="41"/>
        <v>0</v>
      </c>
      <c r="CF48" s="141">
        <f t="shared" si="42"/>
        <v>0</v>
      </c>
      <c r="CG48" s="141">
        <f t="shared" si="43"/>
        <v>0</v>
      </c>
      <c r="CH48" s="141">
        <f t="shared" si="44"/>
        <v>22837</v>
      </c>
      <c r="CI48" s="141">
        <f t="shared" si="45"/>
        <v>1772277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426</v>
      </c>
      <c r="B7" s="140" t="s">
        <v>420</v>
      </c>
      <c r="C7" s="139" t="s">
        <v>386</v>
      </c>
      <c r="D7" s="141">
        <f aca="true" t="shared" si="0" ref="D7:I7">SUM(D8:D36)</f>
        <v>1310935</v>
      </c>
      <c r="E7" s="141">
        <f t="shared" si="0"/>
        <v>3097075</v>
      </c>
      <c r="F7" s="141">
        <f t="shared" si="0"/>
        <v>4408010</v>
      </c>
      <c r="G7" s="141">
        <f t="shared" si="0"/>
        <v>5250</v>
      </c>
      <c r="H7" s="141">
        <f t="shared" si="0"/>
        <v>2123005</v>
      </c>
      <c r="I7" s="141">
        <f t="shared" si="0"/>
        <v>2128255</v>
      </c>
      <c r="J7" s="143" t="s">
        <v>419</v>
      </c>
      <c r="K7" s="143" t="s">
        <v>419</v>
      </c>
      <c r="L7" s="141">
        <f aca="true" t="shared" si="1" ref="L7:Q7">SUM(L8:L36)</f>
        <v>1156529</v>
      </c>
      <c r="M7" s="141">
        <f t="shared" si="1"/>
        <v>2546215</v>
      </c>
      <c r="N7" s="141">
        <f t="shared" si="1"/>
        <v>3702744</v>
      </c>
      <c r="O7" s="141">
        <f t="shared" si="1"/>
        <v>5250</v>
      </c>
      <c r="P7" s="141">
        <f t="shared" si="1"/>
        <v>1488418</v>
      </c>
      <c r="Q7" s="141">
        <f t="shared" si="1"/>
        <v>1493668</v>
      </c>
      <c r="R7" s="143" t="s">
        <v>419</v>
      </c>
      <c r="S7" s="143" t="s">
        <v>419</v>
      </c>
      <c r="T7" s="141">
        <f aca="true" t="shared" si="2" ref="T7:Y7">SUM(T8:T36)</f>
        <v>154406</v>
      </c>
      <c r="U7" s="141">
        <f t="shared" si="2"/>
        <v>550860</v>
      </c>
      <c r="V7" s="141">
        <f t="shared" si="2"/>
        <v>705266</v>
      </c>
      <c r="W7" s="141">
        <f t="shared" si="2"/>
        <v>0</v>
      </c>
      <c r="X7" s="141">
        <f t="shared" si="2"/>
        <v>587701</v>
      </c>
      <c r="Y7" s="141">
        <f t="shared" si="2"/>
        <v>587701</v>
      </c>
      <c r="Z7" s="143" t="s">
        <v>419</v>
      </c>
      <c r="AA7" s="143" t="s">
        <v>419</v>
      </c>
      <c r="AB7" s="141">
        <f>SUM(AB8:AB36)</f>
        <v>0</v>
      </c>
      <c r="AC7" s="141">
        <f>SUM(AC8:AC36)</f>
        <v>0</v>
      </c>
      <c r="AD7" s="141">
        <f>SUM(AD8:AD36)</f>
        <v>0</v>
      </c>
      <c r="AE7" s="141"/>
      <c r="AF7" s="141"/>
      <c r="AG7" s="141"/>
      <c r="AH7" s="143" t="s">
        <v>419</v>
      </c>
      <c r="AI7" s="143" t="s">
        <v>419</v>
      </c>
      <c r="AJ7" s="141">
        <f aca="true" t="shared" si="3" ref="AJ7:AO7">SUM(AJ8:AJ36)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419</v>
      </c>
      <c r="AQ7" s="143" t="s">
        <v>419</v>
      </c>
      <c r="AR7" s="141">
        <f aca="true" t="shared" si="4" ref="AR7:AW7">SUM(AR8:AR36)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419</v>
      </c>
      <c r="AY7" s="143" t="s">
        <v>419</v>
      </c>
      <c r="AZ7" s="141">
        <f aca="true" t="shared" si="5" ref="AZ7:BE7">SUM(AZ8:AZ36)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102</v>
      </c>
      <c r="B8" s="140" t="s">
        <v>326</v>
      </c>
      <c r="C8" s="142" t="s">
        <v>355</v>
      </c>
      <c r="D8" s="141">
        <f>SUM(L8,T8,AB8,AJ8,AR8,AZ8)</f>
        <v>0</v>
      </c>
      <c r="E8" s="141">
        <f>SUM(M8,U8,AC8,AK8,AS8,BA8)</f>
        <v>0</v>
      </c>
      <c r="F8" s="141">
        <f>SUM(D8:E8)</f>
        <v>0</v>
      </c>
      <c r="G8" s="141">
        <f>SUM(O8,W8,AE8,AM8,AU8,BC8)</f>
        <v>0</v>
      </c>
      <c r="H8" s="141">
        <f>SUM(P8,X8,AF8,AN8,AV8,BD8)</f>
        <v>0</v>
      </c>
      <c r="I8" s="141">
        <f>SUM(G8:H8)</f>
        <v>0</v>
      </c>
      <c r="J8" s="143"/>
      <c r="K8" s="143"/>
      <c r="L8" s="141">
        <v>0</v>
      </c>
      <c r="M8" s="141">
        <v>0</v>
      </c>
      <c r="N8" s="141">
        <f>SUM(L8,+M8)</f>
        <v>0</v>
      </c>
      <c r="O8" s="141">
        <v>0</v>
      </c>
      <c r="P8" s="141">
        <v>0</v>
      </c>
      <c r="Q8" s="141">
        <f>SUM(O8,+P8)</f>
        <v>0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102</v>
      </c>
      <c r="B9" s="140" t="s">
        <v>327</v>
      </c>
      <c r="C9" s="142" t="s">
        <v>356</v>
      </c>
      <c r="D9" s="141">
        <f aca="true" t="shared" si="6" ref="D9:D36">SUM(L9,T9,AB9,AJ9,AR9,AZ9)</f>
        <v>0</v>
      </c>
      <c r="E9" s="141">
        <f aca="true" t="shared" si="7" ref="E9:E36">SUM(M9,U9,AC9,AK9,AS9,BA9)</f>
        <v>0</v>
      </c>
      <c r="F9" s="141">
        <f aca="true" t="shared" si="8" ref="F9:F36">SUM(D9:E9)</f>
        <v>0</v>
      </c>
      <c r="G9" s="141">
        <f aca="true" t="shared" si="9" ref="G9:G36">SUM(O9,W9,AE9,AM9,AU9,BC9)</f>
        <v>3918</v>
      </c>
      <c r="H9" s="141">
        <f aca="true" t="shared" si="10" ref="H9:H36">SUM(P9,X9,AF9,AN9,AV9,BD9)</f>
        <v>245830</v>
      </c>
      <c r="I9" s="141">
        <f aca="true" t="shared" si="11" ref="I9:I36">SUM(G9:H9)</f>
        <v>249748</v>
      </c>
      <c r="J9" s="143" t="s">
        <v>389</v>
      </c>
      <c r="K9" s="143" t="s">
        <v>401</v>
      </c>
      <c r="L9" s="141">
        <v>0</v>
      </c>
      <c r="M9" s="141">
        <v>0</v>
      </c>
      <c r="N9" s="141">
        <f aca="true" t="shared" si="12" ref="N9:N36">SUM(L9,+M9)</f>
        <v>0</v>
      </c>
      <c r="O9" s="141">
        <v>3918</v>
      </c>
      <c r="P9" s="141">
        <v>245830</v>
      </c>
      <c r="Q9" s="141">
        <f aca="true" t="shared" si="13" ref="Q9:Q36">SUM(O9,+P9)</f>
        <v>249748</v>
      </c>
      <c r="R9" s="143"/>
      <c r="S9" s="143"/>
      <c r="T9" s="141">
        <v>0</v>
      </c>
      <c r="U9" s="141">
        <v>0</v>
      </c>
      <c r="V9" s="141">
        <f aca="true" t="shared" si="14" ref="V9:V36">+SUM(T9,U9)</f>
        <v>0</v>
      </c>
      <c r="W9" s="141">
        <v>0</v>
      </c>
      <c r="X9" s="141">
        <v>0</v>
      </c>
      <c r="Y9" s="141">
        <f aca="true" t="shared" si="15" ref="Y9:Y36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36">+SUM(AB9,AC9)</f>
        <v>0</v>
      </c>
      <c r="AE9" s="141">
        <v>0</v>
      </c>
      <c r="AF9" s="141">
        <v>0</v>
      </c>
      <c r="AG9" s="141">
        <f aca="true" t="shared" si="17" ref="AG9:AG36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36">SUM(AJ9,+AK9)</f>
        <v>0</v>
      </c>
      <c r="AM9" s="141">
        <v>0</v>
      </c>
      <c r="AN9" s="141">
        <v>0</v>
      </c>
      <c r="AO9" s="141">
        <f aca="true" t="shared" si="19" ref="AO9:AO36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36">SUM(AR9,+AS9)</f>
        <v>0</v>
      </c>
      <c r="AU9" s="141">
        <v>0</v>
      </c>
      <c r="AV9" s="141">
        <v>0</v>
      </c>
      <c r="AW9" s="141">
        <f aca="true" t="shared" si="21" ref="AW9:AW36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36">SUM(AZ9,BA9)</f>
        <v>0</v>
      </c>
      <c r="BC9" s="141">
        <v>0</v>
      </c>
      <c r="BD9" s="141">
        <v>0</v>
      </c>
      <c r="BE9" s="141">
        <f aca="true" t="shared" si="23" ref="BE9:BE36">SUM(BC9,+BD9)</f>
        <v>0</v>
      </c>
    </row>
    <row r="10" spans="1:57" ht="12" customHeight="1">
      <c r="A10" s="142" t="s">
        <v>102</v>
      </c>
      <c r="B10" s="140" t="s">
        <v>328</v>
      </c>
      <c r="C10" s="142" t="s">
        <v>357</v>
      </c>
      <c r="D10" s="141">
        <f t="shared" si="6"/>
        <v>204940</v>
      </c>
      <c r="E10" s="141">
        <f t="shared" si="7"/>
        <v>273418</v>
      </c>
      <c r="F10" s="141">
        <f t="shared" si="8"/>
        <v>478358</v>
      </c>
      <c r="G10" s="141">
        <f t="shared" si="9"/>
        <v>0</v>
      </c>
      <c r="H10" s="141">
        <f t="shared" si="10"/>
        <v>157208</v>
      </c>
      <c r="I10" s="141">
        <f t="shared" si="11"/>
        <v>157208</v>
      </c>
      <c r="J10" s="143" t="s">
        <v>398</v>
      </c>
      <c r="K10" s="143" t="s">
        <v>410</v>
      </c>
      <c r="L10" s="141">
        <v>204940</v>
      </c>
      <c r="M10" s="141">
        <v>273418</v>
      </c>
      <c r="N10" s="141">
        <f t="shared" si="12"/>
        <v>478358</v>
      </c>
      <c r="O10" s="141">
        <v>0</v>
      </c>
      <c r="P10" s="141">
        <v>157208</v>
      </c>
      <c r="Q10" s="141">
        <f t="shared" si="13"/>
        <v>157208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102</v>
      </c>
      <c r="B11" s="140" t="s">
        <v>329</v>
      </c>
      <c r="C11" s="142" t="s">
        <v>358</v>
      </c>
      <c r="D11" s="141">
        <f t="shared" si="6"/>
        <v>0</v>
      </c>
      <c r="E11" s="141">
        <f t="shared" si="7"/>
        <v>145992</v>
      </c>
      <c r="F11" s="141">
        <f t="shared" si="8"/>
        <v>145992</v>
      </c>
      <c r="G11" s="141">
        <f t="shared" si="9"/>
        <v>0</v>
      </c>
      <c r="H11" s="141">
        <f t="shared" si="10"/>
        <v>218069</v>
      </c>
      <c r="I11" s="141">
        <f t="shared" si="11"/>
        <v>218069</v>
      </c>
      <c r="J11" s="143" t="s">
        <v>390</v>
      </c>
      <c r="K11" s="143" t="s">
        <v>402</v>
      </c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218069</v>
      </c>
      <c r="Q11" s="141">
        <f t="shared" si="13"/>
        <v>218069</v>
      </c>
      <c r="R11" s="143" t="s">
        <v>395</v>
      </c>
      <c r="S11" s="143" t="s">
        <v>407</v>
      </c>
      <c r="T11" s="141">
        <v>0</v>
      </c>
      <c r="U11" s="141">
        <v>145992</v>
      </c>
      <c r="V11" s="141">
        <f t="shared" si="14"/>
        <v>145992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102</v>
      </c>
      <c r="B12" s="140" t="s">
        <v>330</v>
      </c>
      <c r="C12" s="142" t="s">
        <v>359</v>
      </c>
      <c r="D12" s="141">
        <f t="shared" si="6"/>
        <v>362866</v>
      </c>
      <c r="E12" s="141">
        <f t="shared" si="7"/>
        <v>481007</v>
      </c>
      <c r="F12" s="141">
        <f t="shared" si="8"/>
        <v>843873</v>
      </c>
      <c r="G12" s="141">
        <f t="shared" si="9"/>
        <v>0</v>
      </c>
      <c r="H12" s="141">
        <f t="shared" si="10"/>
        <v>238381</v>
      </c>
      <c r="I12" s="141">
        <f t="shared" si="11"/>
        <v>238381</v>
      </c>
      <c r="J12" s="143" t="s">
        <v>394</v>
      </c>
      <c r="K12" s="143" t="s">
        <v>413</v>
      </c>
      <c r="L12" s="141">
        <v>362866</v>
      </c>
      <c r="M12" s="141">
        <v>481007</v>
      </c>
      <c r="N12" s="141">
        <f t="shared" si="12"/>
        <v>843873</v>
      </c>
      <c r="O12" s="141">
        <v>0</v>
      </c>
      <c r="P12" s="141">
        <v>0</v>
      </c>
      <c r="Q12" s="141">
        <f t="shared" si="13"/>
        <v>0</v>
      </c>
      <c r="R12" s="143" t="s">
        <v>397</v>
      </c>
      <c r="S12" s="143" t="s">
        <v>414</v>
      </c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238381</v>
      </c>
      <c r="Y12" s="141">
        <f t="shared" si="15"/>
        <v>238381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102</v>
      </c>
      <c r="B13" s="140" t="s">
        <v>331</v>
      </c>
      <c r="C13" s="142" t="s">
        <v>360</v>
      </c>
      <c r="D13" s="141">
        <f t="shared" si="6"/>
        <v>0</v>
      </c>
      <c r="E13" s="141">
        <f t="shared" si="7"/>
        <v>0</v>
      </c>
      <c r="F13" s="141">
        <f t="shared" si="8"/>
        <v>0</v>
      </c>
      <c r="G13" s="141">
        <f t="shared" si="9"/>
        <v>0</v>
      </c>
      <c r="H13" s="141">
        <f t="shared" si="10"/>
        <v>0</v>
      </c>
      <c r="I13" s="141">
        <f t="shared" si="11"/>
        <v>0</v>
      </c>
      <c r="J13" s="143"/>
      <c r="K13" s="143"/>
      <c r="L13" s="141">
        <v>0</v>
      </c>
      <c r="M13" s="141">
        <v>0</v>
      </c>
      <c r="N13" s="141">
        <f t="shared" si="12"/>
        <v>0</v>
      </c>
      <c r="O13" s="141">
        <v>0</v>
      </c>
      <c r="P13" s="141">
        <v>0</v>
      </c>
      <c r="Q13" s="141">
        <f t="shared" si="13"/>
        <v>0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102</v>
      </c>
      <c r="B14" s="140" t="s">
        <v>332</v>
      </c>
      <c r="C14" s="142" t="s">
        <v>361</v>
      </c>
      <c r="D14" s="141">
        <f t="shared" si="6"/>
        <v>218387</v>
      </c>
      <c r="E14" s="141">
        <f t="shared" si="7"/>
        <v>821562</v>
      </c>
      <c r="F14" s="141">
        <f t="shared" si="8"/>
        <v>1039949</v>
      </c>
      <c r="G14" s="141">
        <f t="shared" si="9"/>
        <v>0</v>
      </c>
      <c r="H14" s="141">
        <f t="shared" si="10"/>
        <v>171452</v>
      </c>
      <c r="I14" s="141">
        <f t="shared" si="11"/>
        <v>171452</v>
      </c>
      <c r="J14" s="143" t="s">
        <v>392</v>
      </c>
      <c r="K14" s="143" t="s">
        <v>404</v>
      </c>
      <c r="L14" s="141">
        <v>218387</v>
      </c>
      <c r="M14" s="141">
        <v>821562</v>
      </c>
      <c r="N14" s="141">
        <f t="shared" si="12"/>
        <v>1039949</v>
      </c>
      <c r="O14" s="141">
        <v>0</v>
      </c>
      <c r="P14" s="141">
        <v>171452</v>
      </c>
      <c r="Q14" s="141">
        <f t="shared" si="13"/>
        <v>171452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102</v>
      </c>
      <c r="B15" s="140" t="s">
        <v>333</v>
      </c>
      <c r="C15" s="142" t="s">
        <v>362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0</v>
      </c>
      <c r="I15" s="141">
        <f t="shared" si="11"/>
        <v>0</v>
      </c>
      <c r="J15" s="143"/>
      <c r="K15" s="143"/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0</v>
      </c>
      <c r="Q15" s="141">
        <f t="shared" si="13"/>
        <v>0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102</v>
      </c>
      <c r="B16" s="140" t="s">
        <v>334</v>
      </c>
      <c r="C16" s="142" t="s">
        <v>363</v>
      </c>
      <c r="D16" s="141">
        <f t="shared" si="6"/>
        <v>0</v>
      </c>
      <c r="E16" s="141">
        <f t="shared" si="7"/>
        <v>0</v>
      </c>
      <c r="F16" s="141">
        <f t="shared" si="8"/>
        <v>0</v>
      </c>
      <c r="G16" s="141">
        <f t="shared" si="9"/>
        <v>0</v>
      </c>
      <c r="H16" s="141">
        <f t="shared" si="10"/>
        <v>0</v>
      </c>
      <c r="I16" s="141">
        <f t="shared" si="11"/>
        <v>0</v>
      </c>
      <c r="J16" s="143"/>
      <c r="K16" s="143"/>
      <c r="L16" s="141">
        <v>0</v>
      </c>
      <c r="M16" s="141">
        <v>0</v>
      </c>
      <c r="N16" s="141">
        <f t="shared" si="12"/>
        <v>0</v>
      </c>
      <c r="O16" s="141">
        <v>0</v>
      </c>
      <c r="P16" s="141">
        <v>0</v>
      </c>
      <c r="Q16" s="141">
        <f t="shared" si="13"/>
        <v>0</v>
      </c>
      <c r="R16" s="143"/>
      <c r="S16" s="143"/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0</v>
      </c>
      <c r="Y16" s="141">
        <f t="shared" si="15"/>
        <v>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102</v>
      </c>
      <c r="B17" s="140" t="s">
        <v>335</v>
      </c>
      <c r="C17" s="142" t="s">
        <v>364</v>
      </c>
      <c r="D17" s="141">
        <f t="shared" si="6"/>
        <v>10799</v>
      </c>
      <c r="E17" s="141">
        <f t="shared" si="7"/>
        <v>6933</v>
      </c>
      <c r="F17" s="141">
        <f t="shared" si="8"/>
        <v>17732</v>
      </c>
      <c r="G17" s="141">
        <f t="shared" si="9"/>
        <v>0</v>
      </c>
      <c r="H17" s="141">
        <f t="shared" si="10"/>
        <v>84973</v>
      </c>
      <c r="I17" s="141">
        <f t="shared" si="11"/>
        <v>84973</v>
      </c>
      <c r="J17" s="143" t="s">
        <v>396</v>
      </c>
      <c r="K17" s="143" t="s">
        <v>408</v>
      </c>
      <c r="L17" s="141">
        <v>10799</v>
      </c>
      <c r="M17" s="141">
        <v>6933</v>
      </c>
      <c r="N17" s="141">
        <f t="shared" si="12"/>
        <v>17732</v>
      </c>
      <c r="O17" s="141">
        <v>0</v>
      </c>
      <c r="P17" s="141">
        <v>84973</v>
      </c>
      <c r="Q17" s="141">
        <f t="shared" si="13"/>
        <v>84973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102</v>
      </c>
      <c r="B18" s="140" t="s">
        <v>336</v>
      </c>
      <c r="C18" s="142" t="s">
        <v>365</v>
      </c>
      <c r="D18" s="141">
        <f t="shared" si="6"/>
        <v>251</v>
      </c>
      <c r="E18" s="141">
        <f t="shared" si="7"/>
        <v>24384</v>
      </c>
      <c r="F18" s="141">
        <f t="shared" si="8"/>
        <v>24635</v>
      </c>
      <c r="G18" s="141">
        <f t="shared" si="9"/>
        <v>0</v>
      </c>
      <c r="H18" s="141">
        <f t="shared" si="10"/>
        <v>0</v>
      </c>
      <c r="I18" s="141">
        <f t="shared" si="11"/>
        <v>0</v>
      </c>
      <c r="J18" s="143" t="s">
        <v>393</v>
      </c>
      <c r="K18" s="143" t="s">
        <v>405</v>
      </c>
      <c r="L18" s="141">
        <v>251</v>
      </c>
      <c r="M18" s="141">
        <v>24384</v>
      </c>
      <c r="N18" s="141">
        <f t="shared" si="12"/>
        <v>24635</v>
      </c>
      <c r="O18" s="141">
        <v>0</v>
      </c>
      <c r="P18" s="141">
        <v>0</v>
      </c>
      <c r="Q18" s="141">
        <f t="shared" si="13"/>
        <v>0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102</v>
      </c>
      <c r="B19" s="140" t="s">
        <v>337</v>
      </c>
      <c r="C19" s="142" t="s">
        <v>366</v>
      </c>
      <c r="D19" s="141">
        <f t="shared" si="6"/>
        <v>24696</v>
      </c>
      <c r="E19" s="141">
        <f t="shared" si="7"/>
        <v>32737</v>
      </c>
      <c r="F19" s="141">
        <f t="shared" si="8"/>
        <v>57433</v>
      </c>
      <c r="G19" s="141">
        <f t="shared" si="9"/>
        <v>0</v>
      </c>
      <c r="H19" s="141">
        <f t="shared" si="10"/>
        <v>56945</v>
      </c>
      <c r="I19" s="141">
        <f t="shared" si="11"/>
        <v>56945</v>
      </c>
      <c r="J19" s="143" t="s">
        <v>394</v>
      </c>
      <c r="K19" s="143" t="s">
        <v>406</v>
      </c>
      <c r="L19" s="141">
        <v>24696</v>
      </c>
      <c r="M19" s="141">
        <v>32737</v>
      </c>
      <c r="N19" s="141">
        <f t="shared" si="12"/>
        <v>57433</v>
      </c>
      <c r="O19" s="141">
        <v>0</v>
      </c>
      <c r="P19" s="141">
        <v>0</v>
      </c>
      <c r="Q19" s="141">
        <f t="shared" si="13"/>
        <v>0</v>
      </c>
      <c r="R19" s="143" t="s">
        <v>397</v>
      </c>
      <c r="S19" s="143" t="s">
        <v>409</v>
      </c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56945</v>
      </c>
      <c r="Y19" s="141">
        <f t="shared" si="15"/>
        <v>56945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102</v>
      </c>
      <c r="B20" s="140" t="s">
        <v>338</v>
      </c>
      <c r="C20" s="142" t="s">
        <v>367</v>
      </c>
      <c r="D20" s="141">
        <f t="shared" si="6"/>
        <v>29265</v>
      </c>
      <c r="E20" s="141">
        <f t="shared" si="7"/>
        <v>18683</v>
      </c>
      <c r="F20" s="141">
        <f t="shared" si="8"/>
        <v>47948</v>
      </c>
      <c r="G20" s="141">
        <f t="shared" si="9"/>
        <v>0</v>
      </c>
      <c r="H20" s="141">
        <f t="shared" si="10"/>
        <v>376499</v>
      </c>
      <c r="I20" s="141">
        <f t="shared" si="11"/>
        <v>376499</v>
      </c>
      <c r="J20" s="143" t="s">
        <v>396</v>
      </c>
      <c r="K20" s="143" t="s">
        <v>408</v>
      </c>
      <c r="L20" s="141">
        <v>29265</v>
      </c>
      <c r="M20" s="141">
        <v>18683</v>
      </c>
      <c r="N20" s="141">
        <f t="shared" si="12"/>
        <v>47948</v>
      </c>
      <c r="O20" s="141">
        <v>0</v>
      </c>
      <c r="P20" s="141">
        <v>376499</v>
      </c>
      <c r="Q20" s="141">
        <f t="shared" si="13"/>
        <v>376499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102</v>
      </c>
      <c r="B21" s="140" t="s">
        <v>339</v>
      </c>
      <c r="C21" s="142" t="s">
        <v>368</v>
      </c>
      <c r="D21" s="141">
        <f t="shared" si="6"/>
        <v>276794</v>
      </c>
      <c r="E21" s="141">
        <f t="shared" si="7"/>
        <v>108462</v>
      </c>
      <c r="F21" s="141">
        <f t="shared" si="8"/>
        <v>385256</v>
      </c>
      <c r="G21" s="141">
        <f t="shared" si="9"/>
        <v>0</v>
      </c>
      <c r="H21" s="141">
        <f t="shared" si="10"/>
        <v>26233</v>
      </c>
      <c r="I21" s="141">
        <f t="shared" si="11"/>
        <v>26233</v>
      </c>
      <c r="J21" s="143" t="s">
        <v>392</v>
      </c>
      <c r="K21" s="143" t="s">
        <v>404</v>
      </c>
      <c r="L21" s="141">
        <v>276794</v>
      </c>
      <c r="M21" s="141">
        <v>108462</v>
      </c>
      <c r="N21" s="141">
        <f t="shared" si="12"/>
        <v>385256</v>
      </c>
      <c r="O21" s="141">
        <v>0</v>
      </c>
      <c r="P21" s="141">
        <v>26233</v>
      </c>
      <c r="Q21" s="141">
        <f t="shared" si="13"/>
        <v>26233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102</v>
      </c>
      <c r="B22" s="140" t="s">
        <v>340</v>
      </c>
      <c r="C22" s="142" t="s">
        <v>369</v>
      </c>
      <c r="D22" s="141">
        <f t="shared" si="6"/>
        <v>22250</v>
      </c>
      <c r="E22" s="141">
        <f t="shared" si="7"/>
        <v>29496</v>
      </c>
      <c r="F22" s="141">
        <f t="shared" si="8"/>
        <v>51746</v>
      </c>
      <c r="G22" s="141">
        <f t="shared" si="9"/>
        <v>0</v>
      </c>
      <c r="H22" s="141">
        <f t="shared" si="10"/>
        <v>8889</v>
      </c>
      <c r="I22" s="141">
        <f t="shared" si="11"/>
        <v>8889</v>
      </c>
      <c r="J22" s="143" t="s">
        <v>397</v>
      </c>
      <c r="K22" s="143" t="s">
        <v>414</v>
      </c>
      <c r="L22" s="141">
        <v>0</v>
      </c>
      <c r="M22" s="141">
        <v>0</v>
      </c>
      <c r="N22" s="141">
        <f t="shared" si="12"/>
        <v>0</v>
      </c>
      <c r="O22" s="141">
        <v>0</v>
      </c>
      <c r="P22" s="141">
        <v>8889</v>
      </c>
      <c r="Q22" s="141">
        <f t="shared" si="13"/>
        <v>8889</v>
      </c>
      <c r="R22" s="143" t="s">
        <v>394</v>
      </c>
      <c r="S22" s="143" t="s">
        <v>406</v>
      </c>
      <c r="T22" s="141">
        <v>22250</v>
      </c>
      <c r="U22" s="141">
        <v>29496</v>
      </c>
      <c r="V22" s="141">
        <f t="shared" si="14"/>
        <v>51746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102</v>
      </c>
      <c r="B23" s="140" t="s">
        <v>341</v>
      </c>
      <c r="C23" s="142" t="s">
        <v>370</v>
      </c>
      <c r="D23" s="141">
        <f t="shared" si="6"/>
        <v>69725</v>
      </c>
      <c r="E23" s="141">
        <f t="shared" si="7"/>
        <v>92425</v>
      </c>
      <c r="F23" s="141">
        <f t="shared" si="8"/>
        <v>162150</v>
      </c>
      <c r="G23" s="141">
        <f t="shared" si="9"/>
        <v>0</v>
      </c>
      <c r="H23" s="141">
        <f t="shared" si="10"/>
        <v>9754</v>
      </c>
      <c r="I23" s="141">
        <f t="shared" si="11"/>
        <v>9754</v>
      </c>
      <c r="J23" s="143" t="s">
        <v>394</v>
      </c>
      <c r="K23" s="143" t="s">
        <v>409</v>
      </c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9754</v>
      </c>
      <c r="Q23" s="141">
        <f t="shared" si="13"/>
        <v>9754</v>
      </c>
      <c r="R23" s="143" t="s">
        <v>397</v>
      </c>
      <c r="S23" s="143" t="s">
        <v>406</v>
      </c>
      <c r="T23" s="141">
        <v>69725</v>
      </c>
      <c r="U23" s="141">
        <v>92425</v>
      </c>
      <c r="V23" s="141">
        <f t="shared" si="14"/>
        <v>162150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102</v>
      </c>
      <c r="B24" s="140" t="s">
        <v>342</v>
      </c>
      <c r="C24" s="142" t="s">
        <v>371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1054</v>
      </c>
      <c r="H24" s="141">
        <f t="shared" si="10"/>
        <v>66101</v>
      </c>
      <c r="I24" s="141">
        <f t="shared" si="11"/>
        <v>67155</v>
      </c>
      <c r="J24" s="143" t="s">
        <v>389</v>
      </c>
      <c r="K24" s="143" t="s">
        <v>401</v>
      </c>
      <c r="L24" s="141">
        <v>0</v>
      </c>
      <c r="M24" s="141">
        <v>0</v>
      </c>
      <c r="N24" s="141">
        <f t="shared" si="12"/>
        <v>0</v>
      </c>
      <c r="O24" s="141">
        <v>1054</v>
      </c>
      <c r="P24" s="141">
        <v>66101</v>
      </c>
      <c r="Q24" s="141">
        <f t="shared" si="13"/>
        <v>67155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102</v>
      </c>
      <c r="B25" s="140" t="s">
        <v>343</v>
      </c>
      <c r="C25" s="142" t="s">
        <v>372</v>
      </c>
      <c r="D25" s="141">
        <f t="shared" si="6"/>
        <v>0</v>
      </c>
      <c r="E25" s="141">
        <f t="shared" si="7"/>
        <v>98100</v>
      </c>
      <c r="F25" s="141">
        <f t="shared" si="8"/>
        <v>98100</v>
      </c>
      <c r="G25" s="141">
        <f t="shared" si="9"/>
        <v>103</v>
      </c>
      <c r="H25" s="141">
        <f t="shared" si="10"/>
        <v>6422</v>
      </c>
      <c r="I25" s="141">
        <f t="shared" si="11"/>
        <v>6525</v>
      </c>
      <c r="J25" s="143" t="s">
        <v>389</v>
      </c>
      <c r="K25" s="143" t="s">
        <v>401</v>
      </c>
      <c r="L25" s="141">
        <v>0</v>
      </c>
      <c r="M25" s="141">
        <v>0</v>
      </c>
      <c r="N25" s="141">
        <f t="shared" si="12"/>
        <v>0</v>
      </c>
      <c r="O25" s="141">
        <v>103</v>
      </c>
      <c r="P25" s="141">
        <v>6422</v>
      </c>
      <c r="Q25" s="141">
        <f t="shared" si="13"/>
        <v>6525</v>
      </c>
      <c r="R25" s="143" t="s">
        <v>387</v>
      </c>
      <c r="S25" s="143" t="s">
        <v>417</v>
      </c>
      <c r="T25" s="141">
        <v>0</v>
      </c>
      <c r="U25" s="141">
        <v>98100</v>
      </c>
      <c r="V25" s="141">
        <f t="shared" si="14"/>
        <v>98100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102</v>
      </c>
      <c r="B26" s="140" t="s">
        <v>344</v>
      </c>
      <c r="C26" s="142" t="s">
        <v>373</v>
      </c>
      <c r="D26" s="141">
        <f t="shared" si="6"/>
        <v>0</v>
      </c>
      <c r="E26" s="141">
        <f t="shared" si="7"/>
        <v>119900</v>
      </c>
      <c r="F26" s="141">
        <f t="shared" si="8"/>
        <v>119900</v>
      </c>
      <c r="G26" s="141">
        <f t="shared" si="9"/>
        <v>175</v>
      </c>
      <c r="H26" s="141">
        <f t="shared" si="10"/>
        <v>11001</v>
      </c>
      <c r="I26" s="141">
        <f t="shared" si="11"/>
        <v>11176</v>
      </c>
      <c r="J26" s="143" t="s">
        <v>389</v>
      </c>
      <c r="K26" s="143" t="s">
        <v>401</v>
      </c>
      <c r="L26" s="141">
        <v>0</v>
      </c>
      <c r="M26" s="141">
        <v>0</v>
      </c>
      <c r="N26" s="141">
        <f t="shared" si="12"/>
        <v>0</v>
      </c>
      <c r="O26" s="141">
        <v>175</v>
      </c>
      <c r="P26" s="141">
        <v>11001</v>
      </c>
      <c r="Q26" s="141">
        <f t="shared" si="13"/>
        <v>11176</v>
      </c>
      <c r="R26" s="143" t="s">
        <v>387</v>
      </c>
      <c r="S26" s="143" t="s">
        <v>399</v>
      </c>
      <c r="T26" s="141">
        <v>0</v>
      </c>
      <c r="U26" s="141">
        <v>119900</v>
      </c>
      <c r="V26" s="141">
        <f t="shared" si="14"/>
        <v>119900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102</v>
      </c>
      <c r="B27" s="140" t="s">
        <v>345</v>
      </c>
      <c r="C27" s="142" t="s">
        <v>374</v>
      </c>
      <c r="D27" s="141">
        <f t="shared" si="6"/>
        <v>0</v>
      </c>
      <c r="E27" s="141">
        <f t="shared" si="7"/>
        <v>69359</v>
      </c>
      <c r="F27" s="141">
        <f t="shared" si="8"/>
        <v>69359</v>
      </c>
      <c r="G27" s="141">
        <f t="shared" si="9"/>
        <v>0</v>
      </c>
      <c r="H27" s="141">
        <f t="shared" si="10"/>
        <v>27716</v>
      </c>
      <c r="I27" s="141">
        <f t="shared" si="11"/>
        <v>27716</v>
      </c>
      <c r="J27" s="143" t="s">
        <v>395</v>
      </c>
      <c r="K27" s="143" t="s">
        <v>407</v>
      </c>
      <c r="L27" s="141">
        <v>0</v>
      </c>
      <c r="M27" s="141">
        <v>69359</v>
      </c>
      <c r="N27" s="141">
        <f t="shared" si="12"/>
        <v>69359</v>
      </c>
      <c r="O27" s="141">
        <v>0</v>
      </c>
      <c r="P27" s="141">
        <v>0</v>
      </c>
      <c r="Q27" s="141">
        <f t="shared" si="13"/>
        <v>0</v>
      </c>
      <c r="R27" s="143" t="s">
        <v>390</v>
      </c>
      <c r="S27" s="143" t="s">
        <v>402</v>
      </c>
      <c r="T27" s="141">
        <v>0</v>
      </c>
      <c r="U27" s="141">
        <v>0</v>
      </c>
      <c r="V27" s="141">
        <f t="shared" si="14"/>
        <v>0</v>
      </c>
      <c r="W27" s="141">
        <v>0</v>
      </c>
      <c r="X27" s="141">
        <v>27716</v>
      </c>
      <c r="Y27" s="141">
        <f t="shared" si="15"/>
        <v>27716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102</v>
      </c>
      <c r="B28" s="140" t="s">
        <v>346</v>
      </c>
      <c r="C28" s="142" t="s">
        <v>375</v>
      </c>
      <c r="D28" s="141">
        <f t="shared" si="6"/>
        <v>36677</v>
      </c>
      <c r="E28" s="141">
        <f t="shared" si="7"/>
        <v>109007</v>
      </c>
      <c r="F28" s="141">
        <f t="shared" si="8"/>
        <v>145684</v>
      </c>
      <c r="G28" s="141">
        <f t="shared" si="9"/>
        <v>0</v>
      </c>
      <c r="H28" s="141">
        <f t="shared" si="10"/>
        <v>46886</v>
      </c>
      <c r="I28" s="141">
        <f t="shared" si="11"/>
        <v>46886</v>
      </c>
      <c r="J28" s="143" t="s">
        <v>391</v>
      </c>
      <c r="K28" s="143" t="s">
        <v>415</v>
      </c>
      <c r="L28" s="141">
        <v>0</v>
      </c>
      <c r="M28" s="141">
        <v>70912</v>
      </c>
      <c r="N28" s="141">
        <f t="shared" si="12"/>
        <v>70912</v>
      </c>
      <c r="O28" s="141">
        <v>0</v>
      </c>
      <c r="P28" s="141">
        <v>0</v>
      </c>
      <c r="Q28" s="141">
        <f t="shared" si="13"/>
        <v>0</v>
      </c>
      <c r="R28" s="143" t="s">
        <v>416</v>
      </c>
      <c r="S28" s="143" t="s">
        <v>410</v>
      </c>
      <c r="T28" s="141">
        <v>36677</v>
      </c>
      <c r="U28" s="141">
        <v>38095</v>
      </c>
      <c r="V28" s="141">
        <f t="shared" si="14"/>
        <v>74772</v>
      </c>
      <c r="W28" s="141">
        <v>0</v>
      </c>
      <c r="X28" s="141">
        <v>0</v>
      </c>
      <c r="Y28" s="141">
        <f t="shared" si="15"/>
        <v>0</v>
      </c>
      <c r="Z28" s="143" t="s">
        <v>390</v>
      </c>
      <c r="AA28" s="141" t="s">
        <v>402</v>
      </c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46886</v>
      </c>
      <c r="AG28" s="141">
        <f t="shared" si="17"/>
        <v>46886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102</v>
      </c>
      <c r="B29" s="140" t="s">
        <v>347</v>
      </c>
      <c r="C29" s="142" t="s">
        <v>376</v>
      </c>
      <c r="D29" s="141">
        <f t="shared" si="6"/>
        <v>0</v>
      </c>
      <c r="E29" s="141">
        <f t="shared" si="7"/>
        <v>162528</v>
      </c>
      <c r="F29" s="141">
        <f t="shared" si="8"/>
        <v>162528</v>
      </c>
      <c r="G29" s="141">
        <f t="shared" si="9"/>
        <v>0</v>
      </c>
      <c r="H29" s="141">
        <f t="shared" si="10"/>
        <v>88201</v>
      </c>
      <c r="I29" s="141">
        <f t="shared" si="11"/>
        <v>88201</v>
      </c>
      <c r="J29" s="143" t="s">
        <v>395</v>
      </c>
      <c r="K29" s="143" t="s">
        <v>407</v>
      </c>
      <c r="L29" s="141">
        <v>0</v>
      </c>
      <c r="M29" s="141">
        <v>162528</v>
      </c>
      <c r="N29" s="141">
        <f t="shared" si="12"/>
        <v>162528</v>
      </c>
      <c r="O29" s="141">
        <v>0</v>
      </c>
      <c r="P29" s="141">
        <v>0</v>
      </c>
      <c r="Q29" s="141">
        <f t="shared" si="13"/>
        <v>0</v>
      </c>
      <c r="R29" s="143" t="s">
        <v>388</v>
      </c>
      <c r="S29" s="143" t="s">
        <v>400</v>
      </c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88201</v>
      </c>
      <c r="Y29" s="141">
        <f t="shared" si="15"/>
        <v>88201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102</v>
      </c>
      <c r="B30" s="140" t="s">
        <v>348</v>
      </c>
      <c r="C30" s="142" t="s">
        <v>377</v>
      </c>
      <c r="D30" s="141">
        <f t="shared" si="6"/>
        <v>25754</v>
      </c>
      <c r="E30" s="141">
        <f t="shared" si="7"/>
        <v>86325</v>
      </c>
      <c r="F30" s="141">
        <f t="shared" si="8"/>
        <v>112079</v>
      </c>
      <c r="G30" s="141">
        <f t="shared" si="9"/>
        <v>0</v>
      </c>
      <c r="H30" s="141">
        <f t="shared" si="10"/>
        <v>19453</v>
      </c>
      <c r="I30" s="141">
        <f t="shared" si="11"/>
        <v>19453</v>
      </c>
      <c r="J30" s="143" t="s">
        <v>411</v>
      </c>
      <c r="K30" s="143" t="s">
        <v>403</v>
      </c>
      <c r="L30" s="141">
        <v>0</v>
      </c>
      <c r="M30" s="141">
        <v>59473</v>
      </c>
      <c r="N30" s="141">
        <f t="shared" si="12"/>
        <v>59473</v>
      </c>
      <c r="O30" s="141">
        <v>0</v>
      </c>
      <c r="P30" s="141">
        <v>0</v>
      </c>
      <c r="Q30" s="141">
        <f t="shared" si="13"/>
        <v>0</v>
      </c>
      <c r="R30" s="143" t="s">
        <v>398</v>
      </c>
      <c r="S30" s="143" t="s">
        <v>410</v>
      </c>
      <c r="T30" s="141">
        <v>25754</v>
      </c>
      <c r="U30" s="141">
        <v>26852</v>
      </c>
      <c r="V30" s="141">
        <f t="shared" si="14"/>
        <v>52606</v>
      </c>
      <c r="W30" s="141">
        <v>0</v>
      </c>
      <c r="X30" s="141">
        <v>19453</v>
      </c>
      <c r="Y30" s="141">
        <f t="shared" si="15"/>
        <v>19453</v>
      </c>
      <c r="Z30" s="143"/>
      <c r="AA30" s="141"/>
      <c r="AB30" s="141">
        <v>0</v>
      </c>
      <c r="AC30" s="141">
        <v>0</v>
      </c>
      <c r="AD30" s="141">
        <f t="shared" si="16"/>
        <v>0</v>
      </c>
      <c r="AE30" s="141">
        <v>0</v>
      </c>
      <c r="AF30" s="141">
        <v>0</v>
      </c>
      <c r="AG30" s="141">
        <f t="shared" si="17"/>
        <v>0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102</v>
      </c>
      <c r="B31" s="140" t="s">
        <v>349</v>
      </c>
      <c r="C31" s="142" t="s">
        <v>378</v>
      </c>
      <c r="D31" s="141">
        <f t="shared" si="6"/>
        <v>17524</v>
      </c>
      <c r="E31" s="141">
        <f t="shared" si="7"/>
        <v>14677</v>
      </c>
      <c r="F31" s="141">
        <f t="shared" si="8"/>
        <v>32201</v>
      </c>
      <c r="G31" s="141">
        <f t="shared" si="9"/>
        <v>0</v>
      </c>
      <c r="H31" s="141">
        <f t="shared" si="10"/>
        <v>14953</v>
      </c>
      <c r="I31" s="141">
        <f t="shared" si="11"/>
        <v>14953</v>
      </c>
      <c r="J31" s="143" t="s">
        <v>398</v>
      </c>
      <c r="K31" s="143" t="s">
        <v>410</v>
      </c>
      <c r="L31" s="141">
        <v>17524</v>
      </c>
      <c r="M31" s="141">
        <v>14677</v>
      </c>
      <c r="N31" s="141">
        <f t="shared" si="12"/>
        <v>32201</v>
      </c>
      <c r="O31" s="141">
        <v>0</v>
      </c>
      <c r="P31" s="141">
        <v>14953</v>
      </c>
      <c r="Q31" s="141">
        <f t="shared" si="13"/>
        <v>14953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102</v>
      </c>
      <c r="B32" s="140" t="s">
        <v>350</v>
      </c>
      <c r="C32" s="142" t="s">
        <v>379</v>
      </c>
      <c r="D32" s="141">
        <f t="shared" si="6"/>
        <v>0</v>
      </c>
      <c r="E32" s="141">
        <f t="shared" si="7"/>
        <v>179175</v>
      </c>
      <c r="F32" s="141">
        <f t="shared" si="8"/>
        <v>179175</v>
      </c>
      <c r="G32" s="141">
        <f t="shared" si="9"/>
        <v>0</v>
      </c>
      <c r="H32" s="141">
        <f t="shared" si="10"/>
        <v>87148</v>
      </c>
      <c r="I32" s="141">
        <f t="shared" si="11"/>
        <v>87148</v>
      </c>
      <c r="J32" s="143" t="s">
        <v>395</v>
      </c>
      <c r="K32" s="143" t="s">
        <v>407</v>
      </c>
      <c r="L32" s="141">
        <v>0</v>
      </c>
      <c r="M32" s="141">
        <v>179175</v>
      </c>
      <c r="N32" s="141">
        <f t="shared" si="12"/>
        <v>179175</v>
      </c>
      <c r="O32" s="141">
        <v>0</v>
      </c>
      <c r="P32" s="141">
        <v>0</v>
      </c>
      <c r="Q32" s="141">
        <f t="shared" si="13"/>
        <v>0</v>
      </c>
      <c r="R32" s="143" t="s">
        <v>388</v>
      </c>
      <c r="S32" s="143" t="s">
        <v>400</v>
      </c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87148</v>
      </c>
      <c r="Y32" s="141">
        <f t="shared" si="15"/>
        <v>87148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102</v>
      </c>
      <c r="B33" s="140" t="s">
        <v>351</v>
      </c>
      <c r="C33" s="142" t="s">
        <v>380</v>
      </c>
      <c r="D33" s="141">
        <f t="shared" si="6"/>
        <v>8759</v>
      </c>
      <c r="E33" s="141">
        <f t="shared" si="7"/>
        <v>4035</v>
      </c>
      <c r="F33" s="141">
        <f t="shared" si="8"/>
        <v>12794</v>
      </c>
      <c r="G33" s="141">
        <f t="shared" si="9"/>
        <v>0</v>
      </c>
      <c r="H33" s="141">
        <f t="shared" si="10"/>
        <v>91034</v>
      </c>
      <c r="I33" s="141">
        <f t="shared" si="11"/>
        <v>91034</v>
      </c>
      <c r="J33" s="143" t="s">
        <v>396</v>
      </c>
      <c r="K33" s="143" t="s">
        <v>408</v>
      </c>
      <c r="L33" s="141">
        <v>8759</v>
      </c>
      <c r="M33" s="141">
        <v>4035</v>
      </c>
      <c r="N33" s="141">
        <f t="shared" si="12"/>
        <v>12794</v>
      </c>
      <c r="O33" s="141">
        <v>0</v>
      </c>
      <c r="P33" s="141">
        <v>91034</v>
      </c>
      <c r="Q33" s="141">
        <f t="shared" si="13"/>
        <v>91034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102</v>
      </c>
      <c r="B34" s="140" t="s">
        <v>352</v>
      </c>
      <c r="C34" s="142" t="s">
        <v>381</v>
      </c>
      <c r="D34" s="141">
        <f t="shared" si="6"/>
        <v>0</v>
      </c>
      <c r="E34" s="141">
        <f t="shared" si="7"/>
        <v>0</v>
      </c>
      <c r="F34" s="141">
        <f t="shared" si="8"/>
        <v>0</v>
      </c>
      <c r="G34" s="141">
        <f t="shared" si="9"/>
        <v>0</v>
      </c>
      <c r="H34" s="141">
        <f t="shared" si="10"/>
        <v>0</v>
      </c>
      <c r="I34" s="141">
        <f t="shared" si="11"/>
        <v>0</v>
      </c>
      <c r="J34" s="143"/>
      <c r="K34" s="143"/>
      <c r="L34" s="141">
        <v>0</v>
      </c>
      <c r="M34" s="141">
        <v>0</v>
      </c>
      <c r="N34" s="141">
        <f t="shared" si="12"/>
        <v>0</v>
      </c>
      <c r="O34" s="141">
        <v>0</v>
      </c>
      <c r="P34" s="141">
        <v>0</v>
      </c>
      <c r="Q34" s="141">
        <f t="shared" si="13"/>
        <v>0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102</v>
      </c>
      <c r="B35" s="140" t="s">
        <v>353</v>
      </c>
      <c r="C35" s="142" t="s">
        <v>382</v>
      </c>
      <c r="D35" s="141">
        <f t="shared" si="6"/>
        <v>952</v>
      </c>
      <c r="E35" s="141">
        <f t="shared" si="7"/>
        <v>92690</v>
      </c>
      <c r="F35" s="141">
        <f t="shared" si="8"/>
        <v>93642</v>
      </c>
      <c r="G35" s="141">
        <f t="shared" si="9"/>
        <v>0</v>
      </c>
      <c r="H35" s="141">
        <f t="shared" si="10"/>
        <v>26222</v>
      </c>
      <c r="I35" s="141">
        <f t="shared" si="11"/>
        <v>26222</v>
      </c>
      <c r="J35" s="143" t="s">
        <v>393</v>
      </c>
      <c r="K35" s="143" t="s">
        <v>405</v>
      </c>
      <c r="L35" s="141">
        <v>952</v>
      </c>
      <c r="M35" s="141">
        <v>92690</v>
      </c>
      <c r="N35" s="141">
        <f t="shared" si="12"/>
        <v>93642</v>
      </c>
      <c r="O35" s="141">
        <v>0</v>
      </c>
      <c r="P35" s="141">
        <v>0</v>
      </c>
      <c r="Q35" s="141">
        <f t="shared" si="13"/>
        <v>0</v>
      </c>
      <c r="R35" s="143" t="s">
        <v>412</v>
      </c>
      <c r="S35" s="143" t="s">
        <v>418</v>
      </c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26222</v>
      </c>
      <c r="Y35" s="141">
        <f t="shared" si="15"/>
        <v>26222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102</v>
      </c>
      <c r="B36" s="140" t="s">
        <v>354</v>
      </c>
      <c r="C36" s="142" t="s">
        <v>383</v>
      </c>
      <c r="D36" s="141">
        <f t="shared" si="6"/>
        <v>1296</v>
      </c>
      <c r="E36" s="141">
        <f t="shared" si="7"/>
        <v>126180</v>
      </c>
      <c r="F36" s="141">
        <f t="shared" si="8"/>
        <v>127476</v>
      </c>
      <c r="G36" s="141">
        <f t="shared" si="9"/>
        <v>0</v>
      </c>
      <c r="H36" s="141">
        <f t="shared" si="10"/>
        <v>43635</v>
      </c>
      <c r="I36" s="141">
        <f t="shared" si="11"/>
        <v>43635</v>
      </c>
      <c r="J36" s="143" t="s">
        <v>412</v>
      </c>
      <c r="K36" s="143" t="s">
        <v>405</v>
      </c>
      <c r="L36" s="141">
        <v>1296</v>
      </c>
      <c r="M36" s="141">
        <v>126180</v>
      </c>
      <c r="N36" s="141">
        <f t="shared" si="12"/>
        <v>127476</v>
      </c>
      <c r="O36" s="141">
        <v>0</v>
      </c>
      <c r="P36" s="141">
        <v>0</v>
      </c>
      <c r="Q36" s="141">
        <f t="shared" si="13"/>
        <v>0</v>
      </c>
      <c r="R36" s="143" t="s">
        <v>393</v>
      </c>
      <c r="S36" s="143" t="s">
        <v>418</v>
      </c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43635</v>
      </c>
      <c r="Y36" s="141">
        <f t="shared" si="15"/>
        <v>43635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424</v>
      </c>
      <c r="B7" s="140" t="s">
        <v>422</v>
      </c>
      <c r="C7" s="139" t="s">
        <v>423</v>
      </c>
      <c r="D7" s="141">
        <f>SUM(D8:D19)</f>
        <v>4408010</v>
      </c>
      <c r="E7" s="141">
        <f>SUM(E8:E19)</f>
        <v>2058398</v>
      </c>
      <c r="F7" s="144"/>
      <c r="G7" s="143" t="s">
        <v>419</v>
      </c>
      <c r="H7" s="141">
        <f>SUM(H8:H19)</f>
        <v>2729912</v>
      </c>
      <c r="I7" s="141">
        <f>SUM(I8:I19)</f>
        <v>1208032</v>
      </c>
      <c r="J7" s="144"/>
      <c r="K7" s="143" t="s">
        <v>419</v>
      </c>
      <c r="L7" s="141">
        <f>SUM(L8:L19)</f>
        <v>897422</v>
      </c>
      <c r="M7" s="141">
        <f>SUM(M8:M19)</f>
        <v>641696</v>
      </c>
      <c r="N7" s="144"/>
      <c r="O7" s="143" t="s">
        <v>419</v>
      </c>
      <c r="P7" s="141">
        <f>SUM(P8:P19)</f>
        <v>407150</v>
      </c>
      <c r="Q7" s="141">
        <f>SUM(Q8:Q19)</f>
        <v>177438</v>
      </c>
      <c r="R7" s="144"/>
      <c r="S7" s="143" t="s">
        <v>419</v>
      </c>
      <c r="T7" s="141">
        <f>SUM(T8:T19)</f>
        <v>373526</v>
      </c>
      <c r="U7" s="141">
        <f>SUM(U8:U19)</f>
        <v>31232</v>
      </c>
      <c r="V7" s="144"/>
      <c r="W7" s="143" t="s">
        <v>419</v>
      </c>
      <c r="X7" s="141">
        <f>SUM(X8:X19)</f>
        <v>0</v>
      </c>
      <c r="Y7" s="141">
        <f>SUM(Y8:Y19)</f>
        <v>0</v>
      </c>
      <c r="Z7" s="144"/>
      <c r="AA7" s="143" t="s">
        <v>419</v>
      </c>
      <c r="AB7" s="141">
        <f>SUM(AB8:AB19)</f>
        <v>0</v>
      </c>
      <c r="AC7" s="141">
        <f>SUM(AC8:AC19)</f>
        <v>0</v>
      </c>
      <c r="AD7" s="144"/>
      <c r="AE7" s="143" t="s">
        <v>419</v>
      </c>
      <c r="AF7" s="141">
        <f>SUM(AF8:AF19)</f>
        <v>0</v>
      </c>
      <c r="AG7" s="141">
        <f>SUM(AG8:AG19)</f>
        <v>0</v>
      </c>
      <c r="AH7" s="144"/>
      <c r="AI7" s="143" t="s">
        <v>419</v>
      </c>
      <c r="AJ7" s="141">
        <f>SUM(AJ8:AJ19)</f>
        <v>0</v>
      </c>
      <c r="AK7" s="141">
        <f>SUM(AK8:AK19)</f>
        <v>0</v>
      </c>
      <c r="AL7" s="144"/>
      <c r="AM7" s="143" t="s">
        <v>419</v>
      </c>
      <c r="AN7" s="141">
        <f>SUM(AN8:AN19)</f>
        <v>0</v>
      </c>
      <c r="AO7" s="141">
        <f>SUM(AO8:AO19)</f>
        <v>0</v>
      </c>
      <c r="AP7" s="144"/>
      <c r="AQ7" s="143" t="s">
        <v>419</v>
      </c>
      <c r="AR7" s="141">
        <f>SUM(AR8:AR19)</f>
        <v>0</v>
      </c>
      <c r="AS7" s="141">
        <f>SUM(AS8:AS19)</f>
        <v>0</v>
      </c>
      <c r="AT7" s="144"/>
      <c r="AU7" s="143" t="s">
        <v>419</v>
      </c>
      <c r="AV7" s="141">
        <f>SUM(AV8:AV19)</f>
        <v>0</v>
      </c>
      <c r="AW7" s="141">
        <f>SUM(AW8:AW19)</f>
        <v>0</v>
      </c>
      <c r="AX7" s="144"/>
      <c r="AY7" s="143" t="s">
        <v>419</v>
      </c>
      <c r="AZ7" s="141">
        <f>SUM(AZ8:AZ19)</f>
        <v>0</v>
      </c>
      <c r="BA7" s="141">
        <f>SUM(BA8:BA19)</f>
        <v>0</v>
      </c>
      <c r="BB7" s="144"/>
      <c r="BC7" s="143" t="s">
        <v>419</v>
      </c>
      <c r="BD7" s="141">
        <f>SUM(BD8:BD19)</f>
        <v>0</v>
      </c>
      <c r="BE7" s="141">
        <f>SUM(BE8:BE19)</f>
        <v>0</v>
      </c>
      <c r="BF7" s="144"/>
      <c r="BG7" s="143" t="s">
        <v>419</v>
      </c>
      <c r="BH7" s="141">
        <f>SUM(BH8:BH19)</f>
        <v>0</v>
      </c>
      <c r="BI7" s="141">
        <f>SUM(BI8:BI19)</f>
        <v>0</v>
      </c>
      <c r="BJ7" s="144"/>
      <c r="BK7" s="143" t="s">
        <v>419</v>
      </c>
      <c r="BL7" s="141">
        <f>SUM(BL8:BL19)</f>
        <v>0</v>
      </c>
      <c r="BM7" s="141">
        <f>SUM(BM8:BM19)</f>
        <v>0</v>
      </c>
      <c r="BN7" s="144"/>
      <c r="BO7" s="143" t="s">
        <v>419</v>
      </c>
      <c r="BP7" s="141">
        <f>SUM(BP8:BP19)</f>
        <v>0</v>
      </c>
      <c r="BQ7" s="141">
        <f>SUM(BQ8:BQ19)</f>
        <v>0</v>
      </c>
      <c r="BR7" s="144"/>
      <c r="BS7" s="143" t="s">
        <v>419</v>
      </c>
      <c r="BT7" s="141">
        <f>SUM(BT8:BT19)</f>
        <v>0</v>
      </c>
      <c r="BU7" s="141">
        <f>SUM(BU8:BU19)</f>
        <v>0</v>
      </c>
      <c r="BV7" s="144"/>
      <c r="BW7" s="143" t="s">
        <v>419</v>
      </c>
      <c r="BX7" s="141">
        <f>SUM(BX8:BX19)</f>
        <v>0</v>
      </c>
      <c r="BY7" s="141">
        <f>SUM(BY8:BY19)</f>
        <v>0</v>
      </c>
      <c r="BZ7" s="144"/>
      <c r="CA7" s="143" t="s">
        <v>419</v>
      </c>
      <c r="CB7" s="141">
        <f>SUM(CB8:CB19)</f>
        <v>0</v>
      </c>
      <c r="CC7" s="141">
        <f>SUM(CC8:CC19)</f>
        <v>0</v>
      </c>
      <c r="CD7" s="144"/>
      <c r="CE7" s="143" t="s">
        <v>419</v>
      </c>
      <c r="CF7" s="141">
        <f>SUM(CF8:CF19)</f>
        <v>0</v>
      </c>
      <c r="CG7" s="141">
        <f>SUM(CG8:CG19)</f>
        <v>0</v>
      </c>
      <c r="CH7" s="144"/>
      <c r="CI7" s="143" t="s">
        <v>419</v>
      </c>
      <c r="CJ7" s="141">
        <f>SUM(CJ8:CJ19)</f>
        <v>0</v>
      </c>
      <c r="CK7" s="141">
        <f>SUM(CK8:CK19)</f>
        <v>0</v>
      </c>
      <c r="CL7" s="144"/>
      <c r="CM7" s="143" t="s">
        <v>419</v>
      </c>
      <c r="CN7" s="141">
        <f>SUM(CN8:CN19)</f>
        <v>0</v>
      </c>
      <c r="CO7" s="141">
        <f>SUM(CO8:CO19)</f>
        <v>0</v>
      </c>
      <c r="CP7" s="144"/>
      <c r="CQ7" s="143" t="s">
        <v>419</v>
      </c>
      <c r="CR7" s="141">
        <f>SUM(CR8:CR19)</f>
        <v>0</v>
      </c>
      <c r="CS7" s="141">
        <f>SUM(CS8:CS19)</f>
        <v>0</v>
      </c>
      <c r="CT7" s="144"/>
      <c r="CU7" s="143" t="s">
        <v>419</v>
      </c>
      <c r="CV7" s="141">
        <f>SUM(CV8:CV19)</f>
        <v>0</v>
      </c>
      <c r="CW7" s="141">
        <f>SUM(CW8:CW19)</f>
        <v>0</v>
      </c>
      <c r="CX7" s="144"/>
      <c r="CY7" s="143" t="s">
        <v>419</v>
      </c>
      <c r="CZ7" s="141">
        <f>SUM(CZ8:CZ19)</f>
        <v>0</v>
      </c>
      <c r="DA7" s="141">
        <f>SUM(DA8:DA19)</f>
        <v>0</v>
      </c>
      <c r="DB7" s="144"/>
      <c r="DC7" s="143" t="s">
        <v>419</v>
      </c>
      <c r="DD7" s="141">
        <f>SUM(DD8:DD19)</f>
        <v>0</v>
      </c>
      <c r="DE7" s="141">
        <f>SUM(DE8:DE19)</f>
        <v>0</v>
      </c>
      <c r="DF7" s="144"/>
      <c r="DG7" s="143" t="s">
        <v>419</v>
      </c>
      <c r="DH7" s="141">
        <f>SUM(DH8:DH19)</f>
        <v>0</v>
      </c>
      <c r="DI7" s="141">
        <f>SUM(DI8:DI19)</f>
        <v>0</v>
      </c>
      <c r="DJ7" s="144"/>
      <c r="DK7" s="143" t="s">
        <v>419</v>
      </c>
      <c r="DL7" s="141">
        <f>SUM(DL8:DL19)</f>
        <v>0</v>
      </c>
      <c r="DM7" s="141">
        <f>SUM(DM8:DM19)</f>
        <v>0</v>
      </c>
      <c r="DN7" s="144"/>
      <c r="DO7" s="143" t="s">
        <v>419</v>
      </c>
      <c r="DP7" s="141">
        <f>SUM(DP8:DP19)</f>
        <v>0</v>
      </c>
      <c r="DQ7" s="141">
        <f>SUM(DQ8:DQ19)</f>
        <v>0</v>
      </c>
      <c r="DR7" s="144"/>
      <c r="DS7" s="143" t="s">
        <v>419</v>
      </c>
      <c r="DT7" s="141">
        <f>SUM(DT8:DT19)</f>
        <v>0</v>
      </c>
      <c r="DU7" s="141">
        <f>SUM(DU8:DU19)</f>
        <v>0</v>
      </c>
    </row>
    <row r="8" spans="1:125" ht="12" customHeight="1">
      <c r="A8" s="142" t="s">
        <v>102</v>
      </c>
      <c r="B8" s="140" t="s">
        <v>387</v>
      </c>
      <c r="C8" s="142" t="s">
        <v>399</v>
      </c>
      <c r="D8" s="141">
        <f>SUM(H8,L8,P8,T8,X8,AB8,AF8,AJ8,AN8,AR8,AV8,AZ8,BD8,BH8,BL8,BP8,BT8,BX8,CB8,CF8,CJ8,CN8,CR8,CV8,CZ8,DD8,DH8,DL8,DP8,DT8)</f>
        <v>218000</v>
      </c>
      <c r="E8" s="141">
        <f>SUM(I8,M8,Q8,U8,Y8,AC8,AG8,AK8,AO8,AS8,AW8,BA8,BE8,BI8,BM8,BQ8,BU8,BY8,CC8,CG8,CK8,CO8,CS8,CW8,DA8,DE8,DI8,DM8,DQ8,DU8)</f>
        <v>0</v>
      </c>
      <c r="F8" s="145">
        <v>24344</v>
      </c>
      <c r="G8" s="143" t="s">
        <v>373</v>
      </c>
      <c r="H8" s="141">
        <v>119900</v>
      </c>
      <c r="I8" s="141">
        <v>0</v>
      </c>
      <c r="J8" s="145">
        <v>24343</v>
      </c>
      <c r="K8" s="143" t="s">
        <v>372</v>
      </c>
      <c r="L8" s="141">
        <v>98100</v>
      </c>
      <c r="M8" s="141">
        <v>0</v>
      </c>
      <c r="N8" s="145"/>
      <c r="O8" s="143"/>
      <c r="P8" s="141">
        <v>0</v>
      </c>
      <c r="Q8" s="141">
        <v>0</v>
      </c>
      <c r="R8" s="145"/>
      <c r="S8" s="143"/>
      <c r="T8" s="141">
        <v>0</v>
      </c>
      <c r="U8" s="141">
        <v>0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102</v>
      </c>
      <c r="B9" s="140" t="s">
        <v>388</v>
      </c>
      <c r="C9" s="142" t="s">
        <v>400</v>
      </c>
      <c r="D9" s="141">
        <f aca="true" t="shared" si="0" ref="D9:D19">SUM(H9,L9,P9,T9,X9,AB9,AF9,AJ9,AN9,AR9,AV9,AZ9,BD9,BH9,BL9,BP9,BT9,BX9,CB9,CF9,CJ9,CN9,CR9,CV9,CZ9,DD9,DH9,DL9,DP9,DT9)</f>
        <v>0</v>
      </c>
      <c r="E9" s="141">
        <f aca="true" t="shared" si="1" ref="E9:E19">SUM(I9,M9,Q9,U9,Y9,AC9,AG9,AK9,AO9,AS9,AW9,BA9,BE9,BI9,BM9,BQ9,BU9,BY9,CC9,CG9,CK9,CO9,CS9,CW9,DA9,DE9,DI9,DM9,DQ9,DU9)</f>
        <v>175349</v>
      </c>
      <c r="F9" s="145">
        <v>24443</v>
      </c>
      <c r="G9" s="143" t="s">
        <v>376</v>
      </c>
      <c r="H9" s="141">
        <v>0</v>
      </c>
      <c r="I9" s="141">
        <v>88201</v>
      </c>
      <c r="J9" s="145">
        <v>24471</v>
      </c>
      <c r="K9" s="143" t="s">
        <v>379</v>
      </c>
      <c r="L9" s="141">
        <v>0</v>
      </c>
      <c r="M9" s="141">
        <v>87148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102</v>
      </c>
      <c r="B10" s="140" t="s">
        <v>389</v>
      </c>
      <c r="C10" s="142" t="s">
        <v>401</v>
      </c>
      <c r="D10" s="141">
        <f t="shared" si="0"/>
        <v>0</v>
      </c>
      <c r="E10" s="141">
        <f t="shared" si="1"/>
        <v>334604</v>
      </c>
      <c r="F10" s="145">
        <v>24202</v>
      </c>
      <c r="G10" s="143" t="s">
        <v>356</v>
      </c>
      <c r="H10" s="141">
        <v>0</v>
      </c>
      <c r="I10" s="141">
        <v>249748</v>
      </c>
      <c r="J10" s="145">
        <v>24341</v>
      </c>
      <c r="K10" s="143" t="s">
        <v>371</v>
      </c>
      <c r="L10" s="141">
        <v>0</v>
      </c>
      <c r="M10" s="141">
        <v>67155</v>
      </c>
      <c r="N10" s="145">
        <v>24344</v>
      </c>
      <c r="O10" s="143" t="s">
        <v>373</v>
      </c>
      <c r="P10" s="141">
        <v>0</v>
      </c>
      <c r="Q10" s="141">
        <v>11176</v>
      </c>
      <c r="R10" s="145">
        <v>24343</v>
      </c>
      <c r="S10" s="143" t="s">
        <v>372</v>
      </c>
      <c r="T10" s="141">
        <v>0</v>
      </c>
      <c r="U10" s="141">
        <v>6525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102</v>
      </c>
      <c r="B11" s="140" t="s">
        <v>390</v>
      </c>
      <c r="C11" s="142" t="s">
        <v>402</v>
      </c>
      <c r="D11" s="141">
        <f t="shared" si="0"/>
        <v>0</v>
      </c>
      <c r="E11" s="141">
        <f t="shared" si="1"/>
        <v>292671</v>
      </c>
      <c r="F11" s="145">
        <v>24204</v>
      </c>
      <c r="G11" s="143" t="s">
        <v>358</v>
      </c>
      <c r="H11" s="141">
        <v>0</v>
      </c>
      <c r="I11" s="141">
        <v>218069</v>
      </c>
      <c r="J11" s="145">
        <v>24441</v>
      </c>
      <c r="K11" s="143" t="s">
        <v>374</v>
      </c>
      <c r="L11" s="141">
        <v>0</v>
      </c>
      <c r="M11" s="141">
        <v>27716</v>
      </c>
      <c r="N11" s="145">
        <v>24442</v>
      </c>
      <c r="O11" s="143" t="s">
        <v>375</v>
      </c>
      <c r="P11" s="141">
        <v>0</v>
      </c>
      <c r="Q11" s="141">
        <v>46886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102</v>
      </c>
      <c r="B12" s="140" t="s">
        <v>391</v>
      </c>
      <c r="C12" s="142" t="s">
        <v>403</v>
      </c>
      <c r="D12" s="141">
        <f t="shared" si="0"/>
        <v>130385</v>
      </c>
      <c r="E12" s="141">
        <f t="shared" si="1"/>
        <v>0</v>
      </c>
      <c r="F12" s="145">
        <v>24461</v>
      </c>
      <c r="G12" s="143" t="s">
        <v>377</v>
      </c>
      <c r="H12" s="141">
        <v>59473</v>
      </c>
      <c r="I12" s="141">
        <v>0</v>
      </c>
      <c r="J12" s="145">
        <v>24442</v>
      </c>
      <c r="K12" s="143" t="s">
        <v>375</v>
      </c>
      <c r="L12" s="141">
        <v>70912</v>
      </c>
      <c r="M12" s="141">
        <v>0</v>
      </c>
      <c r="N12" s="145"/>
      <c r="O12" s="143"/>
      <c r="P12" s="141">
        <v>0</v>
      </c>
      <c r="Q12" s="141">
        <v>0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102</v>
      </c>
      <c r="B13" s="140" t="s">
        <v>392</v>
      </c>
      <c r="C13" s="142" t="s">
        <v>404</v>
      </c>
      <c r="D13" s="141">
        <f t="shared" si="0"/>
        <v>1425205</v>
      </c>
      <c r="E13" s="141">
        <f t="shared" si="1"/>
        <v>197685</v>
      </c>
      <c r="F13" s="145">
        <v>24208</v>
      </c>
      <c r="G13" s="143" t="s">
        <v>361</v>
      </c>
      <c r="H13" s="141">
        <v>1039949</v>
      </c>
      <c r="I13" s="141">
        <v>171452</v>
      </c>
      <c r="J13" s="145">
        <v>24216</v>
      </c>
      <c r="K13" s="143" t="s">
        <v>368</v>
      </c>
      <c r="L13" s="141">
        <v>385256</v>
      </c>
      <c r="M13" s="141">
        <v>26233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102</v>
      </c>
      <c r="B14" s="140" t="s">
        <v>393</v>
      </c>
      <c r="C14" s="142" t="s">
        <v>405</v>
      </c>
      <c r="D14" s="141">
        <f t="shared" si="0"/>
        <v>245753</v>
      </c>
      <c r="E14" s="141">
        <f t="shared" si="1"/>
        <v>0</v>
      </c>
      <c r="F14" s="145">
        <v>24212</v>
      </c>
      <c r="G14" s="143" t="s">
        <v>365</v>
      </c>
      <c r="H14" s="141">
        <v>24635</v>
      </c>
      <c r="I14" s="141">
        <v>0</v>
      </c>
      <c r="J14" s="145">
        <v>24561</v>
      </c>
      <c r="K14" s="143" t="s">
        <v>382</v>
      </c>
      <c r="L14" s="141">
        <v>93642</v>
      </c>
      <c r="M14" s="141">
        <v>0</v>
      </c>
      <c r="N14" s="145">
        <v>24562</v>
      </c>
      <c r="O14" s="143" t="s">
        <v>383</v>
      </c>
      <c r="P14" s="141">
        <v>127476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102</v>
      </c>
      <c r="B15" s="140" t="s">
        <v>394</v>
      </c>
      <c r="C15" s="142" t="s">
        <v>406</v>
      </c>
      <c r="D15" s="141">
        <f t="shared" si="0"/>
        <v>1115202</v>
      </c>
      <c r="E15" s="141">
        <f t="shared" si="1"/>
        <v>0</v>
      </c>
      <c r="F15" s="145">
        <v>24205</v>
      </c>
      <c r="G15" s="143" t="s">
        <v>359</v>
      </c>
      <c r="H15" s="141">
        <v>843873</v>
      </c>
      <c r="I15" s="141">
        <v>0</v>
      </c>
      <c r="J15" s="145">
        <v>24214</v>
      </c>
      <c r="K15" s="143" t="s">
        <v>366</v>
      </c>
      <c r="L15" s="141">
        <v>57433</v>
      </c>
      <c r="M15" s="141">
        <v>0</v>
      </c>
      <c r="N15" s="145">
        <v>24303</v>
      </c>
      <c r="O15" s="143" t="s">
        <v>369</v>
      </c>
      <c r="P15" s="141">
        <v>51746</v>
      </c>
      <c r="Q15" s="141">
        <v>0</v>
      </c>
      <c r="R15" s="145">
        <v>24324</v>
      </c>
      <c r="S15" s="143" t="s">
        <v>370</v>
      </c>
      <c r="T15" s="141">
        <v>162150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102</v>
      </c>
      <c r="B16" s="140" t="s">
        <v>395</v>
      </c>
      <c r="C16" s="142" t="s">
        <v>407</v>
      </c>
      <c r="D16" s="141">
        <f t="shared" si="0"/>
        <v>557054</v>
      </c>
      <c r="E16" s="141">
        <f t="shared" si="1"/>
        <v>0</v>
      </c>
      <c r="F16" s="145">
        <v>24204</v>
      </c>
      <c r="G16" s="143" t="s">
        <v>358</v>
      </c>
      <c r="H16" s="141">
        <v>145992</v>
      </c>
      <c r="I16" s="141">
        <v>0</v>
      </c>
      <c r="J16" s="145">
        <v>24441</v>
      </c>
      <c r="K16" s="143" t="s">
        <v>374</v>
      </c>
      <c r="L16" s="141">
        <v>69359</v>
      </c>
      <c r="M16" s="141">
        <v>0</v>
      </c>
      <c r="N16" s="145">
        <v>24443</v>
      </c>
      <c r="O16" s="143" t="s">
        <v>376</v>
      </c>
      <c r="P16" s="141">
        <v>162528</v>
      </c>
      <c r="Q16" s="141">
        <v>0</v>
      </c>
      <c r="R16" s="145">
        <v>24471</v>
      </c>
      <c r="S16" s="143" t="s">
        <v>379</v>
      </c>
      <c r="T16" s="141">
        <v>179175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102</v>
      </c>
      <c r="B17" s="140" t="s">
        <v>396</v>
      </c>
      <c r="C17" s="142" t="s">
        <v>408</v>
      </c>
      <c r="D17" s="141">
        <f t="shared" si="0"/>
        <v>78474</v>
      </c>
      <c r="E17" s="141">
        <f t="shared" si="1"/>
        <v>552506</v>
      </c>
      <c r="F17" s="145">
        <v>24211</v>
      </c>
      <c r="G17" s="143" t="s">
        <v>364</v>
      </c>
      <c r="H17" s="141">
        <v>17732</v>
      </c>
      <c r="I17" s="141">
        <v>84973</v>
      </c>
      <c r="J17" s="145">
        <v>24215</v>
      </c>
      <c r="K17" s="143" t="s">
        <v>367</v>
      </c>
      <c r="L17" s="141">
        <v>47948</v>
      </c>
      <c r="M17" s="141">
        <v>376499</v>
      </c>
      <c r="N17" s="145">
        <v>24472</v>
      </c>
      <c r="O17" s="143" t="s">
        <v>380</v>
      </c>
      <c r="P17" s="141">
        <v>12794</v>
      </c>
      <c r="Q17" s="141">
        <v>91034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102</v>
      </c>
      <c r="B18" s="140" t="s">
        <v>397</v>
      </c>
      <c r="C18" s="142" t="s">
        <v>409</v>
      </c>
      <c r="D18" s="141">
        <f t="shared" si="0"/>
        <v>0</v>
      </c>
      <c r="E18" s="141">
        <f t="shared" si="1"/>
        <v>313969</v>
      </c>
      <c r="F18" s="145">
        <v>24205</v>
      </c>
      <c r="G18" s="143" t="s">
        <v>359</v>
      </c>
      <c r="H18" s="141">
        <v>0</v>
      </c>
      <c r="I18" s="141">
        <v>238381</v>
      </c>
      <c r="J18" s="145">
        <v>24214</v>
      </c>
      <c r="K18" s="143" t="s">
        <v>366</v>
      </c>
      <c r="L18" s="141">
        <v>0</v>
      </c>
      <c r="M18" s="141">
        <v>56945</v>
      </c>
      <c r="N18" s="145">
        <v>24303</v>
      </c>
      <c r="O18" s="143" t="s">
        <v>369</v>
      </c>
      <c r="P18" s="141">
        <v>0</v>
      </c>
      <c r="Q18" s="141">
        <v>8889</v>
      </c>
      <c r="R18" s="145">
        <v>24324</v>
      </c>
      <c r="S18" s="143" t="s">
        <v>370</v>
      </c>
      <c r="T18" s="141">
        <v>0</v>
      </c>
      <c r="U18" s="141">
        <v>9754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102</v>
      </c>
      <c r="B19" s="140" t="s">
        <v>398</v>
      </c>
      <c r="C19" s="142" t="s">
        <v>410</v>
      </c>
      <c r="D19" s="141">
        <f t="shared" si="0"/>
        <v>637937</v>
      </c>
      <c r="E19" s="141">
        <f t="shared" si="1"/>
        <v>191614</v>
      </c>
      <c r="F19" s="145">
        <v>24203</v>
      </c>
      <c r="G19" s="143" t="s">
        <v>357</v>
      </c>
      <c r="H19" s="141">
        <v>478358</v>
      </c>
      <c r="I19" s="141">
        <v>157208</v>
      </c>
      <c r="J19" s="145">
        <v>24442</v>
      </c>
      <c r="K19" s="143" t="s">
        <v>375</v>
      </c>
      <c r="L19" s="141">
        <v>74772</v>
      </c>
      <c r="M19" s="141">
        <v>0</v>
      </c>
      <c r="N19" s="145">
        <v>24461</v>
      </c>
      <c r="O19" s="143" t="s">
        <v>377</v>
      </c>
      <c r="P19" s="141">
        <v>52606</v>
      </c>
      <c r="Q19" s="141">
        <v>19453</v>
      </c>
      <c r="R19" s="145">
        <v>24470</v>
      </c>
      <c r="S19" s="143" t="s">
        <v>378</v>
      </c>
      <c r="T19" s="141">
        <v>32201</v>
      </c>
      <c r="U19" s="141">
        <v>14953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427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24</v>
      </c>
      <c r="M2" s="12" t="str">
        <f>IF(L2&lt;&gt;"",VLOOKUP(L2,$AK$6:$AL$52,2,FALSE),"-")</f>
        <v>三重県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1092370</v>
      </c>
      <c r="F7" s="27">
        <f aca="true" t="shared" si="1" ref="F7:F12">AF14</f>
        <v>83598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698090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1092370</v>
      </c>
      <c r="AG7" s="137"/>
      <c r="AH7" s="11" t="str">
        <f>'廃棄物事業経費（市町村）'!B7</f>
        <v>24000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246891</v>
      </c>
      <c r="F8" s="27">
        <f t="shared" si="1"/>
        <v>49215</v>
      </c>
      <c r="H8" s="188"/>
      <c r="I8" s="188"/>
      <c r="J8" s="182" t="s">
        <v>42</v>
      </c>
      <c r="K8" s="184"/>
      <c r="L8" s="27">
        <f t="shared" si="2"/>
        <v>3938170</v>
      </c>
      <c r="M8" s="27">
        <f t="shared" si="3"/>
        <v>132603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246891</v>
      </c>
      <c r="AG8" s="137"/>
      <c r="AH8" s="11" t="str">
        <f>'廃棄物事業経費（市町村）'!B8</f>
        <v>24201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2599100</v>
      </c>
      <c r="F9" s="27">
        <f t="shared" si="1"/>
        <v>59200</v>
      </c>
      <c r="H9" s="188"/>
      <c r="I9" s="188"/>
      <c r="J9" s="200" t="s">
        <v>44</v>
      </c>
      <c r="K9" s="202"/>
      <c r="L9" s="27">
        <f t="shared" si="2"/>
        <v>47869</v>
      </c>
      <c r="M9" s="27">
        <f t="shared" si="3"/>
        <v>51602</v>
      </c>
      <c r="AC9" s="25" t="s">
        <v>43</v>
      </c>
      <c r="AD9" s="138" t="s">
        <v>62</v>
      </c>
      <c r="AE9" s="137" t="s">
        <v>65</v>
      </c>
      <c r="AF9" s="133">
        <f ca="1" t="shared" si="4"/>
        <v>2599100</v>
      </c>
      <c r="AG9" s="137"/>
      <c r="AH9" s="11" t="str">
        <f>'廃棄物事業経費（市町村）'!B9</f>
        <v>24202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2878655</v>
      </c>
      <c r="F10" s="27">
        <f t="shared" si="1"/>
        <v>434470</v>
      </c>
      <c r="H10" s="188"/>
      <c r="I10" s="189"/>
      <c r="J10" s="200" t="s">
        <v>46</v>
      </c>
      <c r="K10" s="202"/>
      <c r="L10" s="27">
        <f t="shared" si="2"/>
        <v>3889</v>
      </c>
      <c r="M10" s="27">
        <f t="shared" si="3"/>
        <v>102706</v>
      </c>
      <c r="AC10" s="25" t="s">
        <v>45</v>
      </c>
      <c r="AD10" s="138" t="s">
        <v>62</v>
      </c>
      <c r="AE10" s="137" t="s">
        <v>66</v>
      </c>
      <c r="AF10" s="133">
        <f ca="1" t="shared" si="4"/>
        <v>2878655</v>
      </c>
      <c r="AG10" s="137"/>
      <c r="AH10" s="11" t="str">
        <f>'廃棄物事業経費（市町村）'!B10</f>
        <v>24203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4408010</v>
      </c>
      <c r="F11" s="27">
        <f t="shared" si="1"/>
        <v>2058398</v>
      </c>
      <c r="H11" s="188"/>
      <c r="I11" s="191" t="s">
        <v>47</v>
      </c>
      <c r="J11" s="191"/>
      <c r="K11" s="191"/>
      <c r="L11" s="27">
        <f t="shared" si="2"/>
        <v>43694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4408010</v>
      </c>
      <c r="AG11" s="137"/>
      <c r="AH11" s="11" t="str">
        <f>'廃棄物事業経費（市町村）'!B11</f>
        <v>24204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1703546</v>
      </c>
      <c r="F12" s="27">
        <f t="shared" si="1"/>
        <v>199313</v>
      </c>
      <c r="H12" s="188"/>
      <c r="I12" s="191" t="s">
        <v>48</v>
      </c>
      <c r="J12" s="191"/>
      <c r="K12" s="191"/>
      <c r="L12" s="27">
        <f t="shared" si="2"/>
        <v>1310935</v>
      </c>
      <c r="M12" s="27">
        <f t="shared" si="3"/>
        <v>5250</v>
      </c>
      <c r="AC12" s="25" t="s">
        <v>46</v>
      </c>
      <c r="AD12" s="138" t="s">
        <v>62</v>
      </c>
      <c r="AE12" s="137" t="s">
        <v>68</v>
      </c>
      <c r="AF12" s="133">
        <f ca="1" t="shared" si="4"/>
        <v>1703546</v>
      </c>
      <c r="AG12" s="137"/>
      <c r="AH12" s="11" t="str">
        <f>'廃棄物事業経費（市町村）'!B12</f>
        <v>24205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12928572</v>
      </c>
      <c r="F13" s="28">
        <f>SUM(F7:F12)</f>
        <v>2884194</v>
      </c>
      <c r="H13" s="188"/>
      <c r="I13" s="179" t="s">
        <v>32</v>
      </c>
      <c r="J13" s="194"/>
      <c r="K13" s="195"/>
      <c r="L13" s="29">
        <f>SUM(L7:L12)</f>
        <v>6042647</v>
      </c>
      <c r="M13" s="29">
        <f>SUM(M7:M12)</f>
        <v>292161</v>
      </c>
      <c r="AC13" s="25" t="s">
        <v>51</v>
      </c>
      <c r="AD13" s="138" t="s">
        <v>62</v>
      </c>
      <c r="AE13" s="137" t="s">
        <v>69</v>
      </c>
      <c r="AF13" s="133">
        <f ca="1" t="shared" si="4"/>
        <v>23239015</v>
      </c>
      <c r="AG13" s="137"/>
      <c r="AH13" s="11" t="str">
        <f>'廃棄物事業経費（市町村）'!B13</f>
        <v>24207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8520562</v>
      </c>
      <c r="F14" s="32">
        <f>F13-F11</f>
        <v>825796</v>
      </c>
      <c r="H14" s="189"/>
      <c r="I14" s="30"/>
      <c r="J14" s="34"/>
      <c r="K14" s="31" t="s">
        <v>50</v>
      </c>
      <c r="L14" s="33">
        <f>L13-L12</f>
        <v>4731712</v>
      </c>
      <c r="M14" s="33">
        <f>M13-M12</f>
        <v>286911</v>
      </c>
      <c r="AC14" s="25" t="s">
        <v>37</v>
      </c>
      <c r="AD14" s="138" t="s">
        <v>62</v>
      </c>
      <c r="AE14" s="137" t="s">
        <v>70</v>
      </c>
      <c r="AF14" s="133">
        <f ca="1" t="shared" si="4"/>
        <v>83598</v>
      </c>
      <c r="AG14" s="137"/>
      <c r="AH14" s="11" t="str">
        <f>'廃棄物事業経費（市町村）'!B14</f>
        <v>24208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23239015</v>
      </c>
      <c r="F15" s="27">
        <f>AF20</f>
        <v>5356180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2378344</v>
      </c>
      <c r="M15" s="27">
        <f>AF48</f>
        <v>858878</v>
      </c>
      <c r="AC15" s="25" t="s">
        <v>41</v>
      </c>
      <c r="AD15" s="138" t="s">
        <v>62</v>
      </c>
      <c r="AE15" s="137" t="s">
        <v>71</v>
      </c>
      <c r="AF15" s="133">
        <f ca="1" t="shared" si="4"/>
        <v>49215</v>
      </c>
      <c r="AG15" s="137"/>
      <c r="AH15" s="11" t="str">
        <f>'廃棄物事業経費（市町村）'!B15</f>
        <v>24209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36167587</v>
      </c>
      <c r="F16" s="28">
        <f>SUM(F13,F15)</f>
        <v>8240374</v>
      </c>
      <c r="H16" s="204"/>
      <c r="I16" s="188"/>
      <c r="J16" s="188" t="s">
        <v>183</v>
      </c>
      <c r="K16" s="23" t="s">
        <v>132</v>
      </c>
      <c r="L16" s="27">
        <f>AF28</f>
        <v>3798999</v>
      </c>
      <c r="M16" s="27">
        <f aca="true" t="shared" si="5" ref="M16:M28">AF49</f>
        <v>96302</v>
      </c>
      <c r="AC16" s="25" t="s">
        <v>43</v>
      </c>
      <c r="AD16" s="138" t="s">
        <v>62</v>
      </c>
      <c r="AE16" s="137" t="s">
        <v>72</v>
      </c>
      <c r="AF16" s="133">
        <f ca="1" t="shared" si="4"/>
        <v>59200</v>
      </c>
      <c r="AG16" s="137"/>
      <c r="AH16" s="11" t="str">
        <f>'廃棄物事業経費（市町村）'!B16</f>
        <v>24210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31759577</v>
      </c>
      <c r="F17" s="32">
        <f>SUM(F14:F15)</f>
        <v>6181976</v>
      </c>
      <c r="H17" s="204"/>
      <c r="I17" s="188"/>
      <c r="J17" s="188"/>
      <c r="K17" s="23" t="s">
        <v>133</v>
      </c>
      <c r="L17" s="27">
        <f>AF29</f>
        <v>1374027</v>
      </c>
      <c r="M17" s="27">
        <f t="shared" si="5"/>
        <v>101233</v>
      </c>
      <c r="AC17" s="25" t="s">
        <v>45</v>
      </c>
      <c r="AD17" s="138" t="s">
        <v>62</v>
      </c>
      <c r="AE17" s="137" t="s">
        <v>73</v>
      </c>
      <c r="AF17" s="133">
        <f ca="1" t="shared" si="4"/>
        <v>434470</v>
      </c>
      <c r="AG17" s="137"/>
      <c r="AH17" s="11" t="str">
        <f>'廃棄物事業経費（市町村）'!B17</f>
        <v>24211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321847</v>
      </c>
      <c r="M18" s="27">
        <f t="shared" si="5"/>
        <v>54932</v>
      </c>
      <c r="AC18" s="25" t="s">
        <v>303</v>
      </c>
      <c r="AD18" s="138" t="s">
        <v>62</v>
      </c>
      <c r="AE18" s="137" t="s">
        <v>74</v>
      </c>
      <c r="AF18" s="133">
        <f ca="1" t="shared" si="4"/>
        <v>2058398</v>
      </c>
      <c r="AG18" s="137"/>
      <c r="AH18" s="11" t="str">
        <f>'廃棄物事業経費（市町村）'!B18</f>
        <v>24212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991905</v>
      </c>
      <c r="M19" s="27">
        <f t="shared" si="5"/>
        <v>24704</v>
      </c>
      <c r="AC19" s="25" t="s">
        <v>46</v>
      </c>
      <c r="AD19" s="138" t="s">
        <v>62</v>
      </c>
      <c r="AE19" s="137" t="s">
        <v>75</v>
      </c>
      <c r="AF19" s="133">
        <f ca="1" t="shared" si="4"/>
        <v>199313</v>
      </c>
      <c r="AG19" s="137"/>
      <c r="AH19" s="11" t="str">
        <f>'廃棄物事業経費（市町村）'!B19</f>
        <v>24214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4408010</v>
      </c>
      <c r="F20" s="39">
        <f>F11</f>
        <v>2058398</v>
      </c>
      <c r="H20" s="204"/>
      <c r="I20" s="188"/>
      <c r="J20" s="200" t="s">
        <v>56</v>
      </c>
      <c r="K20" s="202"/>
      <c r="L20" s="27">
        <f t="shared" si="6"/>
        <v>5470057</v>
      </c>
      <c r="M20" s="27">
        <f t="shared" si="5"/>
        <v>1497953</v>
      </c>
      <c r="AC20" s="25" t="s">
        <v>51</v>
      </c>
      <c r="AD20" s="138" t="s">
        <v>62</v>
      </c>
      <c r="AE20" s="137" t="s">
        <v>76</v>
      </c>
      <c r="AF20" s="133">
        <f ca="1" t="shared" si="4"/>
        <v>5356180</v>
      </c>
      <c r="AG20" s="137"/>
      <c r="AH20" s="11" t="str">
        <f>'廃棄物事業経費（市町村）'!B20</f>
        <v>24215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4408010</v>
      </c>
      <c r="F21" s="39">
        <f>M12+M27</f>
        <v>2128255</v>
      </c>
      <c r="H21" s="204"/>
      <c r="I21" s="189"/>
      <c r="J21" s="200" t="s">
        <v>57</v>
      </c>
      <c r="K21" s="202"/>
      <c r="L21" s="27">
        <f t="shared" si="6"/>
        <v>567542</v>
      </c>
      <c r="M21" s="27">
        <f t="shared" si="5"/>
        <v>438760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698090</v>
      </c>
      <c r="AG21" s="137"/>
      <c r="AH21" s="11" t="str">
        <f>'廃棄物事業経費（市町村）'!B21</f>
        <v>24216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135255</v>
      </c>
      <c r="M22" s="27">
        <f t="shared" si="5"/>
        <v>231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3938170</v>
      </c>
      <c r="AH22" s="11" t="str">
        <f>'廃棄物事業経費（市町村）'!B22</f>
        <v>24303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3380757</v>
      </c>
      <c r="M23" s="27">
        <f t="shared" si="5"/>
        <v>489384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47869</v>
      </c>
      <c r="AH23" s="11" t="str">
        <f>'廃棄物事業経費（市町村）'!B23</f>
        <v>24324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4439925</v>
      </c>
      <c r="M24" s="27">
        <f t="shared" si="5"/>
        <v>737917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3889</v>
      </c>
      <c r="AH24" s="11" t="str">
        <f>'廃棄物事業経費（市町村）'!B24</f>
        <v>24341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1350006</v>
      </c>
      <c r="M25" s="27">
        <f t="shared" si="5"/>
        <v>350733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43694</v>
      </c>
      <c r="AH25" s="11" t="str">
        <f>'廃棄物事業経費（市町村）'!B25</f>
        <v>24343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178823</v>
      </c>
      <c r="M26" s="27">
        <f t="shared" si="5"/>
        <v>96353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1310935</v>
      </c>
      <c r="AH26" s="11" t="str">
        <f>'廃棄物事業経費（市町村）'!B26</f>
        <v>24344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3097075</v>
      </c>
      <c r="M27" s="27">
        <f t="shared" si="5"/>
        <v>2123005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2378344</v>
      </c>
      <c r="AH27" s="11" t="str">
        <f>'廃棄物事業経費（市町村）'!B27</f>
        <v>24441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327972</v>
      </c>
      <c r="M28" s="27">
        <f t="shared" si="5"/>
        <v>4199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3798999</v>
      </c>
      <c r="AH28" s="11" t="str">
        <f>'廃棄物事業経費（市町村）'!B28</f>
        <v>24442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27812534</v>
      </c>
      <c r="M29" s="29">
        <f>SUM(M15:M28)</f>
        <v>6874584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1374027</v>
      </c>
      <c r="AH29" s="11" t="str">
        <f>'廃棄物事業経費（市町村）'!B29</f>
        <v>24443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24715459</v>
      </c>
      <c r="M30" s="33">
        <f>M29-M27</f>
        <v>4751579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321847</v>
      </c>
      <c r="AH30" s="11" t="str">
        <f>'廃棄物事業経費（市町村）'!B30</f>
        <v>24461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2312406</v>
      </c>
      <c r="M31" s="27">
        <f>AF62</f>
        <v>1073629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991905</v>
      </c>
      <c r="AH31" s="11" t="str">
        <f>'廃棄物事業経費（市町村）'!B31</f>
        <v>24470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36167587</v>
      </c>
      <c r="M32" s="29">
        <f>SUM(M13,M29,M31)</f>
        <v>8240374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5470057</v>
      </c>
      <c r="AH32" s="11" t="str">
        <f>'廃棄物事業経費（市町村）'!B32</f>
        <v>24471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31759577</v>
      </c>
      <c r="M33" s="33">
        <f>SUM(M14,M30,M31)</f>
        <v>6112119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567542</v>
      </c>
      <c r="AH33" s="11" t="str">
        <f>'廃棄物事業経費（市町村）'!B33</f>
        <v>24472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135255</v>
      </c>
      <c r="AH34" s="11" t="str">
        <f>'廃棄物事業経費（市町村）'!B34</f>
        <v>24543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3380757</v>
      </c>
      <c r="AH35" s="11" t="str">
        <f>'廃棄物事業経費（市町村）'!B35</f>
        <v>24561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4439925</v>
      </c>
      <c r="AH36" s="11" t="str">
        <f>'廃棄物事業経費（市町村）'!B36</f>
        <v>24562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1350006</v>
      </c>
      <c r="AH37" s="11">
        <f>'廃棄物事業経費（市町村）'!B37</f>
        <v>0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178823</v>
      </c>
      <c r="AH38" s="11">
        <f>'廃棄物事業経費（市町村）'!B38</f>
        <v>0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3097075</v>
      </c>
      <c r="AH39" s="11">
        <f>'廃棄物事業経費（市町村）'!B39</f>
        <v>0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327972</v>
      </c>
      <c r="AH40" s="11">
        <f>'廃棄物事業経費（市町村）'!B40</f>
        <v>0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2312406</v>
      </c>
      <c r="AH41" s="11">
        <f>'廃棄物事業経費（市町村）'!B41</f>
        <v>0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>
        <f>'廃棄物事業経費（市町村）'!B42</f>
        <v>0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132603</v>
      </c>
      <c r="AH43" s="11">
        <f>'廃棄物事業経費（市町村）'!B43</f>
        <v>0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51602</v>
      </c>
      <c r="AH44" s="11">
        <f>'廃棄物事業経費（市町村）'!B44</f>
        <v>0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102706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5250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858878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96302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101233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54932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24704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1497953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438760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231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489384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737917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350733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96353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2123005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4199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1073629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2010-04-10T02:06:53Z</dcterms:modified>
  <cp:category/>
  <cp:version/>
  <cp:contentType/>
  <cp:contentStatus/>
</cp:coreProperties>
</file>