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<sst xmlns="http://schemas.openxmlformats.org/spreadsheetml/2006/main" count="4426" uniqueCount="613">
  <si>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</si>
  <si>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</si>
  <si>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</si>
  <si>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</si>
  <si>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</si>
  <si>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</si>
  <si>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</si>
  <si>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</si>
  <si>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</si>
  <si>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</si>
  <si>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</si>
  <si>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</si>
  <si>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</si>
  <si>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</si>
  <si>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</si>
  <si>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</si>
  <si>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</si>
  <si>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</si>
  <si>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</si>
  <si>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</si>
  <si>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</si>
  <si>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</si>
  <si>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</si>
  <si>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</si>
  <si>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</si>
  <si>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</si>
  <si>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</si>
  <si>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</si>
  <si>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</si>
  <si>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</si>
  <si>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</si>
  <si>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</si>
  <si>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</si>
  <si>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</si>
  <si>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</si>
  <si>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</si>
  <si>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</si>
  <si>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</si>
  <si>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</si>
  <si>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</si>
  <si>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</si>
  <si>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</si>
  <si>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</si>
  <si>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</si>
  <si>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</si>
  <si>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</si>
  <si>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</si>
  <si>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</si>
  <si>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</si>
  <si>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</si>
  <si>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</si>
  <si>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</si>
  <si>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</si>
  <si>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</si>
  <si>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</si>
  <si>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</si>
  <si>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</si>
  <si>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</si>
  <si>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</si>
  <si>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</si>
  <si>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</si>
  <si>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</si>
  <si>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</si>
  <si>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</si>
  <si>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</si>
  <si>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</si>
  <si>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</si>
  <si>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</si>
  <si>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</si>
  <si>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</si>
  <si>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</si>
  <si>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</si>
  <si>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</si>
  <si>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</si>
  <si>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</si>
  <si>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</si>
  <si>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</si>
  <si>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</si>
  <si>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</si>
  <si>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</si>
  <si>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</si>
  <si>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</si>
  <si>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</si>
  <si>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</si>
  <si>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</si>
  <si>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</si>
  <si>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</si>
  <si>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</si>
  <si>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</si>
  <si>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</si>
  <si>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</si>
  <si>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</si>
  <si>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</si>
  <si>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</si>
  <si>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</si>
  <si>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</si>
  <si>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</si>
  <si>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</si>
  <si>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</si>
  <si>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</si>
  <si>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</si>
  <si>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</si>
  <si>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</si>
  <si>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</si>
  <si>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</si>
  <si>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</si>
  <si>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</si>
  <si>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</si>
  <si>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</si>
  <si>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</si>
  <si>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</si>
  <si>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</si>
  <si>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</si>
  <si>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</si>
  <si>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</si>
  <si>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</si>
  <si>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</si>
  <si>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</si>
  <si>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</si>
  <si>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</si>
  <si>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</si>
  <si>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</si>
  <si>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</si>
  <si>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</si>
  <si>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</si>
  <si>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</si>
  <si>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</si>
  <si>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</si>
  <si>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</si>
  <si>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</si>
  <si>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</si>
  <si>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</si>
  <si>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</si>
  <si>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</si>
  <si>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</si>
  <si>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</si>
  <si>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</si>
  <si>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</si>
  <si>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</si>
  <si>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</si>
  <si>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</si>
  <si>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</si>
  <si>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</si>
  <si>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</si>
  <si>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</si>
  <si>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</si>
  <si>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</si>
  <si>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</si>
  <si>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</si>
  <si>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</si>
  <si>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</si>
  <si>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</si>
  <si>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</si>
  <si>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</si>
  <si>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</si>
  <si>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</si>
  <si>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</si>
  <si>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</si>
  <si>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</si>
  <si>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</si>
  <si>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</si>
  <si>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</si>
  <si>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</si>
  <si>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</si>
  <si>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</si>
  <si>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</si>
  <si>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</si>
  <si>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</si>
  <si>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</si>
  <si>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</si>
  <si>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</si>
  <si>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</si>
  <si>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</si>
  <si>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</si>
  <si>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</si>
  <si>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</si>
  <si>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</si>
  <si>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</si>
  <si>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</si>
  <si>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</si>
  <si>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</si>
  <si>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</si>
  <si>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</si>
  <si>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</si>
  <si>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</si>
  <si>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</si>
  <si>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</si>
  <si>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</si>
  <si>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</si>
  <si>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</si>
  <si>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</si>
  <si>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</si>
  <si>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</si>
  <si>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</si>
  <si>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</si>
  <si>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</si>
  <si>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</si>
  <si>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</si>
  <si>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</si>
  <si>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</si>
  <si>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</si>
  <si>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</si>
  <si>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</si>
  <si>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</si>
  <si>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</si>
  <si>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</si>
  <si>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</si>
  <si>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</si>
  <si>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</si>
  <si>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</si>
  <si>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</si>
  <si>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</si>
  <si>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</si>
  <si>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</si>
  <si>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</si>
  <si>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</si>
  <si>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</si>
  <si>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</si>
  <si>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</si>
  <si>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</si>
  <si>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</si>
  <si>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</si>
  <si>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</si>
  <si>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</si>
  <si>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</si>
  <si>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</si>
  <si>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</si>
  <si>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</si>
  <si>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</si>
  <si>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</si>
  <si>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</si>
  <si>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</si>
  <si>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</si>
  <si>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</si>
  <si>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</si>
  <si>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</si>
  <si>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</si>
  <si>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</si>
  <si>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</si>
  <si>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</si>
  <si>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</si>
  <si>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</si>
  <si>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</si>
  <si>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</si>
  <si>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</si>
  <si>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</si>
  <si>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</si>
  <si>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</si>
  <si>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</si>
  <si>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</si>
  <si>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</si>
  <si>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</si>
  <si>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</si>
  <si>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</si>
  <si>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</si>
  <si>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</si>
  <si>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</si>
  <si>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</si>
  <si>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</si>
  <si>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</si>
  <si>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</si>
  <si>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</si>
  <si>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</si>
  <si>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</si>
  <si>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</si>
  <si>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</si>
  <si>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</si>
  <si>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</si>
  <si>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</si>
  <si>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</si>
  <si>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</si>
  <si>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</si>
  <si>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</si>
  <si>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</si>
  <si>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</si>
  <si>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</si>
  <si>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</si>
  <si>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</si>
  <si>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</si>
  <si>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</si>
  <si>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</si>
  <si>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</si>
  <si>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</si>
  <si>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</si>
  <si>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</si>
  <si>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</si>
  <si>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</si>
  <si>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</si>
  <si>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</si>
  <si>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</si>
  <si>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</si>
  <si>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</si>
  <si>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</si>
  <si>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</si>
  <si>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</si>
  <si>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</si>
  <si>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</si>
  <si>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</si>
  <si>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</si>
  <si>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</si>
  <si>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</si>
  <si>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</si>
  <si>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</si>
  <si>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</si>
  <si>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</si>
  <si>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</si>
  <si>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</si>
  <si>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</si>
  <si>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</si>
  <si>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</si>
  <si>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</si>
  <si>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</si>
  <si>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</si>
  <si>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</si>
  <si>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</si>
  <si>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</si>
  <si>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</si>
  <si>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</si>
  <si>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</si>
  <si>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</si>
  <si>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</si>
  <si>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</si>
  <si>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</si>
  <si>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</si>
  <si>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</si>
  <si>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</si>
  <si>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</si>
  <si>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</si>
  <si>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</si>
  <si>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</si>
  <si>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</si>
  <si>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</si>
  <si>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</si>
  <si>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</si>
  <si>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</si>
  <si>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</si>
  <si>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</si>
  <si>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</si>
  <si>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</si>
  <si>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</si>
  <si>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</si>
  <si>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</si>
  <si>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</si>
  <si>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</si>
  <si>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</si>
  <si>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</si>
  <si>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</si>
  <si>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</si>
  <si>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</si>
  <si>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</si>
  <si>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</si>
  <si>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</si>
  <si>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</si>
  <si>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</si>
  <si>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</si>
  <si>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</si>
  <si>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</si>
  <si>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</si>
  <si>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</si>
  <si>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</si>
  <si>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</si>
  <si>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</si>
  <si>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</si>
  <si>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</si>
  <si>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</si>
  <si>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</si>
  <si>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</si>
  <si>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</si>
  <si>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</si>
  <si>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</si>
  <si>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</si>
  <si>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</si>
  <si>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</si>
  <si>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</si>
  <si>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</si>
  <si>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</si>
  <si>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</si>
  <si>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</si>
  <si>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</si>
  <si>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</si>
  <si>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</si>
  <si>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</si>
  <si>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</si>
  <si>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</si>
  <si>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</si>
  <si>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</si>
  <si>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</si>
  <si>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</si>
  <si>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</si>
  <si>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</si>
  <si>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</si>
  <si>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</si>
  <si>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</si>
  <si>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</si>
  <si>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</si>
  <si>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</si>
  <si>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</si>
  <si>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</si>
  <si>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</si>
  <si>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</si>
  <si>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</si>
  <si>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</si>
  <si>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</si>
  <si>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</si>
  <si>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</si>
  <si>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</si>
  <si>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</si>
  <si>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</si>
  <si>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</si>
  <si>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</si>
  <si>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</si>
  <si>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</si>
  <si>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</si>
  <si>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</si>
  <si>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</si>
  <si>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</si>
  <si>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</si>
  <si>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</si>
  <si>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</si>
  <si>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</si>
  <si>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</si>
  <si>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</si>
  <si>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</si>
  <si>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</si>
  <si>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</si>
  <si>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</si>
  <si>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</si>
  <si>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</si>
  <si>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</si>
  <si>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</si>
  <si>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</si>
  <si>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</si>
  <si>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</si>
  <si>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</si>
  <si>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</si>
  <si>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</si>
  <si>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</si>
  <si>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</si>
  <si>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</si>
  <si>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</si>
  <si>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</si>
  <si>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</si>
  <si>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</si>
  <si>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</si>
  <si>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</si>
  <si>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</si>
  <si>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</si>
  <si>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</si>
  <si>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</si>
  <si>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</si>
  <si>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</si>
  <si>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</si>
  <si>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</si>
  <si>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</si>
  <si>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</si>
  <si>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</si>
  <si>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</si>
  <si>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</si>
  <si>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</si>
  <si>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</si>
  <si>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</si>
  <si>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</si>
  <si>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</si>
  <si>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</si>
  <si>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</si>
  <si>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</si>
  <si>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</si>
  <si>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</si>
  <si>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</si>
  <si>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</si>
  <si>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</si>
  <si>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</si>
  <si>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</si>
  <si>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</si>
  <si>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</si>
  <si>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</si>
  <si>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</si>
  <si>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</si>
  <si>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</si>
  <si>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</si>
  <si>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</si>
  <si>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</si>
  <si>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</si>
  <si>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</si>
  <si>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</si>
  <si>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</si>
  <si>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</si>
  <si>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</si>
  <si>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</si>
  <si>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</si>
  <si>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</si>
  <si>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</si>
  <si>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</si>
  <si>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</si>
  <si>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</si>
  <si>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</si>
  <si>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</si>
  <si>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</si>
  <si>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</si>
  <si>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</si>
  <si>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</si>
  <si>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</si>
  <si>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</si>
  <si>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</si>
  <si>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</si>
  <si>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</si>
  <si>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</si>
  <si>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</si>
  <si>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</si>
  <si>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</si>
  <si>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</si>
  <si>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</si>
  <si>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</si>
  <si>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</si>
  <si>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</si>
  <si>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</si>
  <si>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</si>
  <si>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</si>
  <si>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</si>
  <si>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</si>
  <si>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</si>
  <si>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</si>
  <si>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</si>
  <si>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</si>
  <si>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</si>
  <si>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</si>
  <si>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</si>
  <si>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</si>
  <si>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</si>
  <si>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</si>
  <si>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</si>
  <si>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</si>
  <si>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</si>
  <si>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</si>
  <si>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</si>
  <si>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</si>
  <si>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</si>
  <si>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</si>
  <si>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</si>
  <si>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</si>
  <si>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</si>
  <si>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</si>
  <si>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</si>
  <si>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</si>
  <si>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</si>
  <si>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</si>
  <si>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</si>
  <si>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</si>
  <si>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</si>
  <si>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</si>
  <si>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</si>
  <si>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</si>
  <si>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</si>
  <si>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</si>
  <si>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</si>
  <si>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</si>
  <si>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</si>
  <si>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</si>
  <si>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</si>
  <si>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</si>
  <si>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</si>
  <si>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</si>
  <si>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</si>
  <si>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</si>
  <si>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</si>
  <si>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</si>
  <si>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</si>
  <si>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</si>
  <si>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</si>
  <si>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</si>
  <si>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</si>
  <si>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</si>
  <si>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</si>
  <si>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</si>
  <si>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</si>
  <si>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</si>
  <si>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</si>
  <si>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</si>
  <si>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</si>
  <si>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</si>
  <si>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</si>
  <si>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</si>
  <si>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</si>
  <si>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</si>
  <si>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</si>
  <si>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</si>
  <si>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</si>
  <si>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</si>
  <si>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</si>
  <si>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</si>
  <si>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</si>
  <si>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</si>
  <si>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</si>
  <si>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</si>
  <si>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</si>
  <si>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</si>
  <si>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</si>
  <si>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</si>
  <si>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</si>
  <si>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</si>
  <si>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</si>
  <si>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</si>
  <si>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</si>
  <si>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</si>
  <si>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</si>
  <si>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</si>
  <si>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</si>
  <si>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-</t>
  </si>
  <si>
    <t>有る</t>
  </si>
  <si>
    <t>三重県</t>
  </si>
  <si>
    <t>24000</t>
  </si>
  <si>
    <t>合計</t>
  </si>
  <si>
    <t>24000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</si>
</sst>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609</v>
      </c>
      <c r="B7" s="278" t="s">
        <v>610</v>
      </c>
      <c r="C7" s="279" t="s">
        <v>611</v>
      </c>
      <c r="D7" s="280">
        <f aca="true" t="shared" si="0" ref="D7:K7">SUM(D8:D36)</f>
        <v>1869669</v>
      </c>
      <c r="E7" s="280">
        <f t="shared" si="0"/>
        <v>1869669</v>
      </c>
      <c r="F7" s="280">
        <f t="shared" si="0"/>
        <v>0</v>
      </c>
      <c r="G7" s="280">
        <f t="shared" si="0"/>
        <v>52482</v>
      </c>
      <c r="H7" s="280">
        <f t="shared" si="0"/>
        <v>616782</v>
      </c>
      <c r="I7" s="280">
        <f t="shared" si="0"/>
        <v>67287</v>
      </c>
      <c r="J7" s="280">
        <f t="shared" si="0"/>
        <v>27395</v>
      </c>
      <c r="K7" s="280">
        <f t="shared" si="0"/>
        <v>711464</v>
      </c>
      <c r="L7" s="280">
        <f>K7/D7/365*1000000</f>
        <v>1042.5462680058151</v>
      </c>
      <c r="M7" s="280">
        <f>('ごみ搬入量内訳'!BR7+'ごみ処理概要'!J7)/'ごみ処理概要'!D7/365*1000000</f>
        <v>766.7432921996148</v>
      </c>
      <c r="N7" s="280">
        <f>'ごみ搬入量内訳'!CM7/'ごみ処理概要'!D7/365*1000000</f>
        <v>275.8029758062003</v>
      </c>
      <c r="O7" s="280">
        <f aca="true" t="shared" si="1" ref="O7:AA7">SUM(O8:O36)</f>
        <v>984</v>
      </c>
      <c r="P7" s="280">
        <f t="shared" si="1"/>
        <v>427307</v>
      </c>
      <c r="Q7" s="280">
        <f t="shared" si="1"/>
        <v>41095</v>
      </c>
      <c r="R7" s="280">
        <f t="shared" si="1"/>
        <v>154027</v>
      </c>
      <c r="S7" s="280">
        <f t="shared" si="1"/>
        <v>22710</v>
      </c>
      <c r="T7" s="280">
        <f t="shared" si="1"/>
        <v>36498</v>
      </c>
      <c r="U7" s="280">
        <f t="shared" si="1"/>
        <v>1758</v>
      </c>
      <c r="V7" s="280">
        <f t="shared" si="1"/>
        <v>0</v>
      </c>
      <c r="W7" s="280">
        <f t="shared" si="1"/>
        <v>0</v>
      </c>
      <c r="X7" s="280">
        <f t="shared" si="1"/>
        <v>89128</v>
      </c>
      <c r="Y7" s="280">
        <f t="shared" si="1"/>
        <v>3933</v>
      </c>
      <c r="Z7" s="280">
        <f t="shared" si="1"/>
        <v>61640</v>
      </c>
      <c r="AA7" s="280">
        <f t="shared" si="1"/>
        <v>684069</v>
      </c>
      <c r="AB7" s="281">
        <f>(Z7+P7+R7)/AA7*100</f>
        <v>93.99256507749949</v>
      </c>
      <c r="AC7" s="280">
        <f aca="true" t="shared" si="2" ref="AC7:AJ7">SUM(AC8:AC36)</f>
        <v>45982</v>
      </c>
      <c r="AD7" s="280">
        <f t="shared" si="2"/>
        <v>6090</v>
      </c>
      <c r="AE7" s="280">
        <f t="shared" si="2"/>
        <v>824</v>
      </c>
      <c r="AF7" s="280">
        <f t="shared" si="2"/>
        <v>0</v>
      </c>
      <c r="AG7" s="280">
        <f t="shared" si="2"/>
        <v>0</v>
      </c>
      <c r="AH7" s="280">
        <f t="shared" si="2"/>
        <v>48659</v>
      </c>
      <c r="AI7" s="280">
        <f t="shared" si="2"/>
        <v>29642</v>
      </c>
      <c r="AJ7" s="280">
        <f t="shared" si="2"/>
        <v>131197</v>
      </c>
      <c r="AK7" s="281">
        <f>(Z7+AJ7+J7)/(AA7+J7)*100</f>
        <v>30.954763698514615</v>
      </c>
      <c r="AL7" s="281">
        <f>('資源化量内訳'!D7-'資源化量内訳'!Q7-'資源化量内訳'!S7-'資源化量内訳'!U7)/(AA7+J7)*100</f>
        <v>24.103398063710884</v>
      </c>
      <c r="AM7" s="280">
        <f>SUM(AM8:AM36)</f>
        <v>41095</v>
      </c>
      <c r="AN7" s="280">
        <f>SUM(AN8:AN36)</f>
        <v>11487</v>
      </c>
      <c r="AO7" s="280">
        <f>SUM(AO8:AO36)</f>
        <v>17082</v>
      </c>
      <c r="AP7" s="280">
        <f>SUM(AP8:AP36)</f>
        <v>69664</v>
      </c>
    </row>
    <row r="8" spans="1:42" ht="12" customHeight="1">
      <c r="A8" s="282" t="s">
        <v>174</v>
      </c>
      <c r="B8" s="283" t="s">
        <v>549</v>
      </c>
      <c r="C8" s="282" t="s">
        <v>578</v>
      </c>
      <c r="D8" s="280">
        <v>288888</v>
      </c>
      <c r="E8" s="280">
        <v>288888</v>
      </c>
      <c r="F8" s="280">
        <v>0</v>
      </c>
      <c r="G8" s="280">
        <v>9282</v>
      </c>
      <c r="H8" s="280">
        <f>SUM('ごみ搬入量内訳'!E8,+'ごみ搬入量内訳'!AD8)</f>
        <v>103406</v>
      </c>
      <c r="I8" s="280">
        <f>'ごみ搬入量内訳'!BC8</f>
        <v>6254</v>
      </c>
      <c r="J8" s="280">
        <f>'資源化量内訳'!BL8</f>
        <v>4245</v>
      </c>
      <c r="K8" s="280">
        <f>SUM(H8:J8)</f>
        <v>113905</v>
      </c>
      <c r="L8" s="280">
        <f>K8/D8/365*1000000</f>
        <v>1080.240415492111</v>
      </c>
      <c r="M8" s="280">
        <f>(SUM('ごみ搬入量内訳'!BR8,'ごみ処理概要'!J8))/'ごみ処理概要'!D8/365*1000000</f>
        <v>807.9824650250769</v>
      </c>
      <c r="N8" s="280">
        <f>'ごみ搬入量内訳'!CM8/'ごみ処理概要'!D8/365*1000000</f>
        <v>272.2579504670341</v>
      </c>
      <c r="O8" s="284">
        <f>'ごみ搬入量内訳'!DH8</f>
        <v>0</v>
      </c>
      <c r="P8" s="284">
        <f>'ごみ処理量内訳'!E8</f>
        <v>82935</v>
      </c>
      <c r="Q8" s="284">
        <f>'ごみ処理量内訳'!N8</f>
        <v>6060</v>
      </c>
      <c r="R8" s="280">
        <f>SUM(S8:Y8)</f>
        <v>11636</v>
      </c>
      <c r="S8" s="284">
        <f>'ごみ処理量内訳'!G8</f>
        <v>4022</v>
      </c>
      <c r="T8" s="284">
        <f>'ごみ処理量内訳'!L8</f>
        <v>7614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9029</v>
      </c>
      <c r="AA8" s="280">
        <f>SUM(P8,Q8,R8,Z8)</f>
        <v>109660</v>
      </c>
      <c r="AB8" s="281">
        <f>(SUM(Z8,P8,R8))/AA8*100</f>
        <v>94.47382819624293</v>
      </c>
      <c r="AC8" s="280">
        <f>'施設資源化量内訳'!X8</f>
        <v>12729</v>
      </c>
      <c r="AD8" s="280">
        <f>'施設資源化量内訳'!AR8</f>
        <v>1238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5728</v>
      </c>
      <c r="AJ8" s="280">
        <f>SUM(AC8:AI8)</f>
        <v>19695</v>
      </c>
      <c r="AK8" s="281">
        <f>(SUM(Z8,AJ8,J8))/(SUM(AA8,J8))*100</f>
        <v>28.94429568500066</v>
      </c>
      <c r="AL8" s="281">
        <f>(SUM('資源化量内訳'!D8,-'資源化量内訳'!Q8,-'資源化量内訳'!S8,-'資源化量内訳'!U8))/(SUM(AA8,J8))*100</f>
        <v>28.94429568500066</v>
      </c>
      <c r="AM8" s="280">
        <f>'ごみ処理量内訳'!AA8</f>
        <v>6060</v>
      </c>
      <c r="AN8" s="280">
        <f>'ごみ処理量内訳'!AB8</f>
        <v>0</v>
      </c>
      <c r="AO8" s="280">
        <f>'ごみ処理量内訳'!AC8</f>
        <v>4670</v>
      </c>
      <c r="AP8" s="280">
        <f>SUM(AM8:AO8)</f>
        <v>10730</v>
      </c>
    </row>
    <row r="9" spans="1:42" ht="12" customHeight="1">
      <c r="A9" s="282" t="s">
        <v>174</v>
      </c>
      <c r="B9" s="283" t="s">
        <v>550</v>
      </c>
      <c r="C9" s="282" t="s">
        <v>579</v>
      </c>
      <c r="D9" s="280">
        <v>307684</v>
      </c>
      <c r="E9" s="280">
        <v>307684</v>
      </c>
      <c r="F9" s="280">
        <v>0</v>
      </c>
      <c r="G9" s="280">
        <v>9834</v>
      </c>
      <c r="H9" s="280">
        <f>SUM('ごみ搬入量内訳'!E9,+'ごみ搬入量内訳'!AD9)</f>
        <v>109713</v>
      </c>
      <c r="I9" s="280">
        <f>'ごみ搬入量内訳'!BC9</f>
        <v>5821</v>
      </c>
      <c r="J9" s="280">
        <f>'資源化量内訳'!BL9</f>
        <v>5699</v>
      </c>
      <c r="K9" s="280">
        <f aca="true" t="shared" si="3" ref="K9:K36">SUM(H9:J9)</f>
        <v>121233</v>
      </c>
      <c r="L9" s="280">
        <f aca="true" t="shared" si="4" ref="L9:L36">K9/D9/365*1000000</f>
        <v>1079.5010643369562</v>
      </c>
      <c r="M9" s="280">
        <f>(SUM('ごみ搬入量内訳'!BR9,'ごみ処理概要'!J9))/'ごみ処理概要'!D9/365*1000000</f>
        <v>761.8205691553673</v>
      </c>
      <c r="N9" s="280">
        <f>'ごみ搬入量内訳'!CM9/'ごみ処理概要'!D9/365*1000000</f>
        <v>317.6804951815891</v>
      </c>
      <c r="O9" s="284">
        <f>'ごみ搬入量内訳'!DH9</f>
        <v>0</v>
      </c>
      <c r="P9" s="284">
        <f>'ごみ処理量内訳'!E9</f>
        <v>81925</v>
      </c>
      <c r="Q9" s="284">
        <f>'ごみ処理量内訳'!N9</f>
        <v>17556</v>
      </c>
      <c r="R9" s="280">
        <f aca="true" t="shared" si="5" ref="R9:R36">SUM(S9:Y9)</f>
        <v>1900</v>
      </c>
      <c r="S9" s="284">
        <f>'ごみ処理量内訳'!G9</f>
        <v>0</v>
      </c>
      <c r="T9" s="284">
        <f>'ごみ処理量内訳'!L9</f>
        <v>1900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14153</v>
      </c>
      <c r="AA9" s="280">
        <f aca="true" t="shared" si="6" ref="AA9:AA36">SUM(P9,Q9,R9,Z9)</f>
        <v>115534</v>
      </c>
      <c r="AB9" s="281">
        <f aca="true" t="shared" si="7" ref="AB9:AB36">(SUM(Z9,P9,R9))/AA9*100</f>
        <v>84.80447314210535</v>
      </c>
      <c r="AC9" s="280">
        <f>'施設資源化量内訳'!X9</f>
        <v>10582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1900</v>
      </c>
      <c r="AJ9" s="280">
        <f aca="true" t="shared" si="8" ref="AJ9:AJ36">SUM(AC9:AI9)</f>
        <v>12482</v>
      </c>
      <c r="AK9" s="281">
        <f aca="true" t="shared" si="9" ref="AK9:AK36">(SUM(Z9,AJ9,J9))/(SUM(AA9,J9))*100</f>
        <v>26.670955927841426</v>
      </c>
      <c r="AL9" s="281">
        <f>(SUM('資源化量内訳'!D9,-'資源化量内訳'!Q9,-'資源化量内訳'!S9,-'資源化量内訳'!U9))/(SUM(AA9,J9))*100</f>
        <v>26.670955927841426</v>
      </c>
      <c r="AM9" s="280">
        <f>'ごみ処理量内訳'!AA9</f>
        <v>17556</v>
      </c>
      <c r="AN9" s="280">
        <f>'ごみ処理量内訳'!AB9</f>
        <v>0</v>
      </c>
      <c r="AO9" s="280">
        <f>'ごみ処理量内訳'!AC9</f>
        <v>0</v>
      </c>
      <c r="AP9" s="280">
        <f aca="true" t="shared" si="10" ref="AP9:AP36">SUM(AM9:AO9)</f>
        <v>17556</v>
      </c>
    </row>
    <row r="10" spans="1:42" ht="12" customHeight="1">
      <c r="A10" s="282" t="s">
        <v>174</v>
      </c>
      <c r="B10" s="283" t="s">
        <v>551</v>
      </c>
      <c r="C10" s="282" t="s">
        <v>580</v>
      </c>
      <c r="D10" s="280">
        <v>132900</v>
      </c>
      <c r="E10" s="280">
        <v>132900</v>
      </c>
      <c r="F10" s="280">
        <v>0</v>
      </c>
      <c r="G10" s="280">
        <v>1397</v>
      </c>
      <c r="H10" s="280">
        <f>SUM('ごみ搬入量内訳'!E10,+'ごみ搬入量内訳'!AD10)</f>
        <v>49367</v>
      </c>
      <c r="I10" s="280">
        <f>'ごみ搬入量内訳'!BC10</f>
        <v>6354</v>
      </c>
      <c r="J10" s="280">
        <f>'資源化量内訳'!BL10</f>
        <v>2855</v>
      </c>
      <c r="K10" s="280">
        <f t="shared" si="3"/>
        <v>58576</v>
      </c>
      <c r="L10" s="280">
        <f t="shared" si="4"/>
        <v>1207.5409464320685</v>
      </c>
      <c r="M10" s="280">
        <f>(SUM('ごみ搬入量内訳'!BR10,'ごみ処理概要'!J10))/'ごみ処理概要'!D10/365*1000000</f>
        <v>846.7175855777854</v>
      </c>
      <c r="N10" s="280">
        <f>'ごみ搬入量内訳'!CM10/'ごみ処理概要'!D10/365*1000000</f>
        <v>360.8233608542833</v>
      </c>
      <c r="O10" s="284">
        <f>'ごみ搬入量内訳'!DH10</f>
        <v>3</v>
      </c>
      <c r="P10" s="284">
        <f>'ごみ処理量内訳'!E10</f>
        <v>44964</v>
      </c>
      <c r="Q10" s="284">
        <f>'ごみ処理量内訳'!N10</f>
        <v>912</v>
      </c>
      <c r="R10" s="280">
        <f t="shared" si="5"/>
        <v>5372</v>
      </c>
      <c r="S10" s="284">
        <f>'ごみ処理量内訳'!G10</f>
        <v>2827</v>
      </c>
      <c r="T10" s="284">
        <f>'ごみ処理量内訳'!L10</f>
        <v>2545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4473</v>
      </c>
      <c r="AA10" s="280">
        <f t="shared" si="6"/>
        <v>55721</v>
      </c>
      <c r="AB10" s="281">
        <f t="shared" si="7"/>
        <v>98.36327416952317</v>
      </c>
      <c r="AC10" s="280">
        <f>'施設資源化量内訳'!X10</f>
        <v>4824</v>
      </c>
      <c r="AD10" s="280">
        <f>'施設資源化量内訳'!AR10</f>
        <v>1215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2432</v>
      </c>
      <c r="AJ10" s="280">
        <f t="shared" si="8"/>
        <v>8471</v>
      </c>
      <c r="AK10" s="281">
        <f t="shared" si="9"/>
        <v>26.971797323135753</v>
      </c>
      <c r="AL10" s="281">
        <f>(SUM('資源化量内訳'!D10,-'資源化量内訳'!Q10,-'資源化量内訳'!S10,-'資源化量内訳'!U10))/(SUM(AA10,J10))*100</f>
        <v>26.971797323135753</v>
      </c>
      <c r="AM10" s="280">
        <f>'ごみ処理量内訳'!AA10</f>
        <v>912</v>
      </c>
      <c r="AN10" s="280">
        <f>'ごみ処理量内訳'!AB10</f>
        <v>0</v>
      </c>
      <c r="AO10" s="280">
        <f>'ごみ処理量内訳'!AC10</f>
        <v>223</v>
      </c>
      <c r="AP10" s="280">
        <f t="shared" si="10"/>
        <v>1135</v>
      </c>
    </row>
    <row r="11" spans="1:42" ht="12" customHeight="1">
      <c r="A11" s="282" t="s">
        <v>174</v>
      </c>
      <c r="B11" s="283" t="s">
        <v>552</v>
      </c>
      <c r="C11" s="282" t="s">
        <v>581</v>
      </c>
      <c r="D11" s="280">
        <v>169514</v>
      </c>
      <c r="E11" s="280">
        <v>169514</v>
      </c>
      <c r="F11" s="280">
        <v>0</v>
      </c>
      <c r="G11" s="280">
        <v>3852</v>
      </c>
      <c r="H11" s="280">
        <f>SUM('ごみ搬入量内訳'!E11,+'ごみ搬入量内訳'!AD11)</f>
        <v>56471</v>
      </c>
      <c r="I11" s="280">
        <f>'ごみ搬入量内訳'!BC11</f>
        <v>5157</v>
      </c>
      <c r="J11" s="280">
        <f>'資源化量内訳'!BL11</f>
        <v>4930</v>
      </c>
      <c r="K11" s="280">
        <f t="shared" si="3"/>
        <v>66558</v>
      </c>
      <c r="L11" s="280">
        <f t="shared" si="4"/>
        <v>1075.72639977528</v>
      </c>
      <c r="M11" s="280">
        <f>(SUM('ごみ搬入量内訳'!BR11,'ごみ処理概要'!J11))/'ごみ処理概要'!D11/365*1000000</f>
        <v>788.2647911571858</v>
      </c>
      <c r="N11" s="280">
        <f>'ごみ搬入量内訳'!CM11/'ごみ処理概要'!D11/365*1000000</f>
        <v>287.4616086180945</v>
      </c>
      <c r="O11" s="284">
        <f>'ごみ搬入量内訳'!DH11</f>
        <v>0</v>
      </c>
      <c r="P11" s="284">
        <f>'ごみ処理量内訳'!E11</f>
        <v>51477</v>
      </c>
      <c r="Q11" s="284">
        <f>'ごみ処理量内訳'!N11</f>
        <v>1126</v>
      </c>
      <c r="R11" s="280">
        <f t="shared" si="5"/>
        <v>7899</v>
      </c>
      <c r="S11" s="284">
        <f>'ごみ処理量内訳'!G11</f>
        <v>4395</v>
      </c>
      <c r="T11" s="284">
        <f>'ごみ処理量内訳'!L11</f>
        <v>1473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2031</v>
      </c>
      <c r="Y11" s="284">
        <f>'ごみ処理量内訳'!M11</f>
        <v>0</v>
      </c>
      <c r="Z11" s="280">
        <f>'資源化量内訳'!X11</f>
        <v>1126</v>
      </c>
      <c r="AA11" s="280">
        <f t="shared" si="6"/>
        <v>61628</v>
      </c>
      <c r="AB11" s="281">
        <f t="shared" si="7"/>
        <v>98.17290841825145</v>
      </c>
      <c r="AC11" s="280">
        <f>'施設資源化量内訳'!X11</f>
        <v>1011</v>
      </c>
      <c r="AD11" s="280">
        <f>'施設資源化量内訳'!AR11</f>
        <v>1340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1185</v>
      </c>
      <c r="AI11" s="280">
        <f>'施設資源化量内訳'!EN11</f>
        <v>1472</v>
      </c>
      <c r="AJ11" s="280">
        <f t="shared" si="8"/>
        <v>5008</v>
      </c>
      <c r="AK11" s="281">
        <f t="shared" si="9"/>
        <v>16.623095645902822</v>
      </c>
      <c r="AL11" s="281">
        <f>(SUM('資源化量内訳'!D11,-'資源化量内訳'!Q11,-'資源化量内訳'!S11,-'資源化量内訳'!U11))/(SUM(AA11,J11))*100</f>
        <v>14.8426935905526</v>
      </c>
      <c r="AM11" s="280">
        <f>'ごみ処理量内訳'!AA11</f>
        <v>1126</v>
      </c>
      <c r="AN11" s="280">
        <f>'ごみ処理量内訳'!AB11</f>
        <v>5164</v>
      </c>
      <c r="AO11" s="280">
        <f>'ごみ処理量内訳'!AC11</f>
        <v>1946</v>
      </c>
      <c r="AP11" s="280">
        <f t="shared" si="10"/>
        <v>8236</v>
      </c>
    </row>
    <row r="12" spans="1:42" ht="12" customHeight="1">
      <c r="A12" s="282" t="s">
        <v>174</v>
      </c>
      <c r="B12" s="283" t="s">
        <v>553</v>
      </c>
      <c r="C12" s="282" t="s">
        <v>582</v>
      </c>
      <c r="D12" s="280">
        <v>141279</v>
      </c>
      <c r="E12" s="280">
        <v>141279</v>
      </c>
      <c r="F12" s="280">
        <v>0</v>
      </c>
      <c r="G12" s="280">
        <v>3817</v>
      </c>
      <c r="H12" s="280">
        <f>SUM('ごみ搬入量内訳'!E12,+'ごみ搬入量内訳'!AD12)</f>
        <v>50549</v>
      </c>
      <c r="I12" s="280">
        <f>'ごみ搬入量内訳'!BC12</f>
        <v>2844</v>
      </c>
      <c r="J12" s="280">
        <f>'資源化量内訳'!BL12</f>
        <v>0</v>
      </c>
      <c r="K12" s="280">
        <f t="shared" si="3"/>
        <v>53393</v>
      </c>
      <c r="L12" s="280">
        <f t="shared" si="4"/>
        <v>1035.4135560190962</v>
      </c>
      <c r="M12" s="280">
        <f>(SUM('ごみ搬入量内訳'!BR12,'ごみ処理概要'!J12))/'ごみ処理概要'!D12/365*1000000</f>
        <v>710.9220490262783</v>
      </c>
      <c r="N12" s="280">
        <f>'ごみ搬入量内訳'!CM12/'ごみ処理概要'!D12/365*1000000</f>
        <v>324.4915069928182</v>
      </c>
      <c r="O12" s="284">
        <f>'ごみ搬入量内訳'!DH12</f>
        <v>460</v>
      </c>
      <c r="P12" s="284">
        <f>'ごみ処理量内訳'!E12</f>
        <v>0</v>
      </c>
      <c r="Q12" s="284">
        <f>'ごみ処理量内訳'!N12</f>
        <v>1885</v>
      </c>
      <c r="R12" s="280">
        <f t="shared" si="5"/>
        <v>42907</v>
      </c>
      <c r="S12" s="284">
        <f>'ごみ処理量内訳'!G12</f>
        <v>0</v>
      </c>
      <c r="T12" s="284">
        <f>'ごみ処理量内訳'!L12</f>
        <v>4433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38474</v>
      </c>
      <c r="Y12" s="284">
        <f>'ごみ処理量内訳'!M12</f>
        <v>0</v>
      </c>
      <c r="Z12" s="280">
        <f>'資源化量内訳'!X12</f>
        <v>8601</v>
      </c>
      <c r="AA12" s="280">
        <f t="shared" si="6"/>
        <v>53393</v>
      </c>
      <c r="AB12" s="281">
        <f t="shared" si="7"/>
        <v>96.46957466334538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21434</v>
      </c>
      <c r="AI12" s="280">
        <f>'施設資源化量内訳'!EN12</f>
        <v>2870</v>
      </c>
      <c r="AJ12" s="280">
        <f t="shared" si="8"/>
        <v>24304</v>
      </c>
      <c r="AK12" s="281">
        <f t="shared" si="9"/>
        <v>61.62792875470567</v>
      </c>
      <c r="AL12" s="281">
        <f>(SUM('資源化量内訳'!D12,-'資源化量内訳'!Q12,-'資源化量内訳'!S12,-'資源化量内訳'!U12))/(SUM(AA12,J12))*100</f>
        <v>21.484089674676458</v>
      </c>
      <c r="AM12" s="280">
        <f>'ごみ処理量内訳'!AA12</f>
        <v>1885</v>
      </c>
      <c r="AN12" s="280">
        <f>'ごみ処理量内訳'!AB12</f>
        <v>0</v>
      </c>
      <c r="AO12" s="280">
        <f>'ごみ処理量内訳'!AC12</f>
        <v>1711</v>
      </c>
      <c r="AP12" s="280">
        <f t="shared" si="10"/>
        <v>3596</v>
      </c>
    </row>
    <row r="13" spans="1:42" ht="12" customHeight="1">
      <c r="A13" s="282" t="s">
        <v>174</v>
      </c>
      <c r="B13" s="283" t="s">
        <v>554</v>
      </c>
      <c r="C13" s="282" t="s">
        <v>583</v>
      </c>
      <c r="D13" s="280">
        <v>198681</v>
      </c>
      <c r="E13" s="280">
        <v>198681</v>
      </c>
      <c r="F13" s="280">
        <v>0</v>
      </c>
      <c r="G13" s="280">
        <v>10465</v>
      </c>
      <c r="H13" s="280">
        <f>SUM('ごみ搬入量内訳'!E13,+'ごみ搬入量内訳'!AD13)</f>
        <v>64787</v>
      </c>
      <c r="I13" s="280">
        <f>'ごみ搬入量内訳'!BC13</f>
        <v>6271</v>
      </c>
      <c r="J13" s="280">
        <f>'資源化量内訳'!BL13</f>
        <v>3465</v>
      </c>
      <c r="K13" s="280">
        <f t="shared" si="3"/>
        <v>74523</v>
      </c>
      <c r="L13" s="280">
        <f t="shared" si="4"/>
        <v>1027.6403014869366</v>
      </c>
      <c r="M13" s="280">
        <f>(SUM('ごみ搬入量内訳'!BR13,'ごみ処理概要'!J13))/'ごみ処理概要'!D13/365*1000000</f>
        <v>759.5848042497807</v>
      </c>
      <c r="N13" s="280">
        <f>'ごみ搬入量内訳'!CM13/'ごみ処理概要'!D13/365*1000000</f>
        <v>268.05549723715575</v>
      </c>
      <c r="O13" s="284">
        <f>'ごみ搬入量内訳'!DH13</f>
        <v>0</v>
      </c>
      <c r="P13" s="284">
        <f>'ごみ処理量内訳'!E13</f>
        <v>53531</v>
      </c>
      <c r="Q13" s="284">
        <f>'ごみ処理量内訳'!N13</f>
        <v>448</v>
      </c>
      <c r="R13" s="280">
        <f t="shared" si="5"/>
        <v>10108</v>
      </c>
      <c r="S13" s="284">
        <f>'ごみ処理量内訳'!G13</f>
        <v>5904</v>
      </c>
      <c r="T13" s="284">
        <f>'ごみ処理量内訳'!L13</f>
        <v>271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3933</v>
      </c>
      <c r="Z13" s="280">
        <f>'資源化量内訳'!X13</f>
        <v>6971</v>
      </c>
      <c r="AA13" s="280">
        <f t="shared" si="6"/>
        <v>71058</v>
      </c>
      <c r="AB13" s="281">
        <f t="shared" si="7"/>
        <v>99.3695291170593</v>
      </c>
      <c r="AC13" s="280">
        <f>'施設資源化量内訳'!X13</f>
        <v>7588</v>
      </c>
      <c r="AD13" s="280">
        <f>'施設資源化量内訳'!AR13</f>
        <v>884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271</v>
      </c>
      <c r="AJ13" s="280">
        <f t="shared" si="8"/>
        <v>8743</v>
      </c>
      <c r="AK13" s="281">
        <f t="shared" si="9"/>
        <v>25.73567891791796</v>
      </c>
      <c r="AL13" s="281">
        <f>(SUM('資源化量内訳'!D13,-'資源化量内訳'!Q13,-'資源化量内訳'!S13,-'資源化量内訳'!U13))/(SUM(AA13,J13))*100</f>
        <v>25.73567891791796</v>
      </c>
      <c r="AM13" s="280">
        <f>'ごみ処理量内訳'!AA13</f>
        <v>448</v>
      </c>
      <c r="AN13" s="280">
        <f>'ごみ処理量内訳'!AB13</f>
        <v>0</v>
      </c>
      <c r="AO13" s="280">
        <f>'ごみ処理量内訳'!AC13</f>
        <v>6201</v>
      </c>
      <c r="AP13" s="280">
        <f t="shared" si="10"/>
        <v>6649</v>
      </c>
    </row>
    <row r="14" spans="1:42" ht="12" customHeight="1">
      <c r="A14" s="282" t="s">
        <v>174</v>
      </c>
      <c r="B14" s="283" t="s">
        <v>555</v>
      </c>
      <c r="C14" s="282" t="s">
        <v>584</v>
      </c>
      <c r="D14" s="280">
        <v>80933</v>
      </c>
      <c r="E14" s="280">
        <v>80933</v>
      </c>
      <c r="F14" s="280">
        <v>0</v>
      </c>
      <c r="G14" s="280">
        <v>667</v>
      </c>
      <c r="H14" s="280">
        <f>SUM('ごみ搬入量内訳'!E14,+'ごみ搬入量内訳'!AD14)</f>
        <v>21269</v>
      </c>
      <c r="I14" s="280">
        <f>'ごみ搬入量内訳'!BC14</f>
        <v>4935</v>
      </c>
      <c r="J14" s="280">
        <f>'資源化量内訳'!BL14</f>
        <v>0</v>
      </c>
      <c r="K14" s="280">
        <f t="shared" si="3"/>
        <v>26204</v>
      </c>
      <c r="L14" s="280">
        <f t="shared" si="4"/>
        <v>887.0520161357889</v>
      </c>
      <c r="M14" s="280">
        <f>(SUM('ごみ搬入量内訳'!BR14,'ごみ処理概要'!J14))/'ごみ処理概要'!D14/365*1000000</f>
        <v>543.9642362725535</v>
      </c>
      <c r="N14" s="280">
        <f>'ごみ搬入量内訳'!CM14/'ごみ処理概要'!D14/365*1000000</f>
        <v>343.0877798632354</v>
      </c>
      <c r="O14" s="284">
        <f>'ごみ搬入量内訳'!DH14</f>
        <v>0</v>
      </c>
      <c r="P14" s="284">
        <f>'ごみ処理量内訳'!E14</f>
        <v>18423</v>
      </c>
      <c r="Q14" s="284">
        <f>'ごみ処理量内訳'!N14</f>
        <v>2637</v>
      </c>
      <c r="R14" s="280">
        <f t="shared" si="5"/>
        <v>3758</v>
      </c>
      <c r="S14" s="284">
        <f>'ごみ処理量内訳'!G14</f>
        <v>1653</v>
      </c>
      <c r="T14" s="284">
        <f>'ごみ処理量内訳'!L14</f>
        <v>2105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1386</v>
      </c>
      <c r="AA14" s="280">
        <f t="shared" si="6"/>
        <v>26204</v>
      </c>
      <c r="AB14" s="281">
        <f t="shared" si="7"/>
        <v>89.93665089299344</v>
      </c>
      <c r="AC14" s="280">
        <f>'施設資源化量内訳'!X14</f>
        <v>547</v>
      </c>
      <c r="AD14" s="280">
        <f>'施設資源化量内訳'!AR14</f>
        <v>271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794</v>
      </c>
      <c r="AJ14" s="280">
        <f t="shared" si="8"/>
        <v>1612</v>
      </c>
      <c r="AK14" s="281">
        <f t="shared" si="9"/>
        <v>11.441001373836055</v>
      </c>
      <c r="AL14" s="281">
        <f>(SUM('資源化量内訳'!D14,-'資源化量内訳'!Q14,-'資源化量内訳'!S14,-'資源化量内訳'!U14))/(SUM(AA14,J14))*100</f>
        <v>10.654861853152191</v>
      </c>
      <c r="AM14" s="280">
        <f>'ごみ処理量内訳'!AA14</f>
        <v>2637</v>
      </c>
      <c r="AN14" s="280">
        <f>'ごみ処理量内訳'!AB14</f>
        <v>1226</v>
      </c>
      <c r="AO14" s="280">
        <f>'ごみ処理量内訳'!AC14</f>
        <v>0</v>
      </c>
      <c r="AP14" s="280">
        <f t="shared" si="10"/>
        <v>3863</v>
      </c>
    </row>
    <row r="15" spans="1:42" ht="12" customHeight="1">
      <c r="A15" s="282" t="s">
        <v>174</v>
      </c>
      <c r="B15" s="283" t="s">
        <v>556</v>
      </c>
      <c r="C15" s="282" t="s">
        <v>585</v>
      </c>
      <c r="D15" s="280">
        <v>20921</v>
      </c>
      <c r="E15" s="280">
        <v>20921</v>
      </c>
      <c r="F15" s="280">
        <v>0</v>
      </c>
      <c r="G15" s="280">
        <v>151</v>
      </c>
      <c r="H15" s="280">
        <f>SUM('ごみ搬入量内訳'!E15,+'ごみ搬入量内訳'!AD15)</f>
        <v>8291</v>
      </c>
      <c r="I15" s="280">
        <f>'ごみ搬入量内訳'!BC15</f>
        <v>716</v>
      </c>
      <c r="J15" s="280">
        <f>'資源化量内訳'!BL15</f>
        <v>52</v>
      </c>
      <c r="K15" s="280">
        <f t="shared" si="3"/>
        <v>9059</v>
      </c>
      <c r="L15" s="280">
        <f t="shared" si="4"/>
        <v>1186.3284777109977</v>
      </c>
      <c r="M15" s="280">
        <f>(SUM('ごみ搬入量内訳'!BR15,'ごみ処理概要'!J15))/'ごみ処理概要'!D15/365*1000000</f>
        <v>970.7752517133928</v>
      </c>
      <c r="N15" s="280">
        <f>'ごみ搬入量内訳'!CM15/'ごみ処理概要'!D15/365*1000000</f>
        <v>215.55322599760484</v>
      </c>
      <c r="O15" s="284">
        <f>'ごみ搬入量内訳'!DH15</f>
        <v>0</v>
      </c>
      <c r="P15" s="284">
        <f>'ごみ処理量内訳'!E15</f>
        <v>7361</v>
      </c>
      <c r="Q15" s="284">
        <f>'ごみ処理量内訳'!N15</f>
        <v>106</v>
      </c>
      <c r="R15" s="280">
        <f t="shared" si="5"/>
        <v>125</v>
      </c>
      <c r="S15" s="284">
        <f>'ごみ処理量内訳'!G15</f>
        <v>125</v>
      </c>
      <c r="T15" s="284">
        <f>'ごみ処理量内訳'!L15</f>
        <v>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1415</v>
      </c>
      <c r="AA15" s="280">
        <f t="shared" si="6"/>
        <v>9007</v>
      </c>
      <c r="AB15" s="281">
        <f t="shared" si="7"/>
        <v>98.82313755967581</v>
      </c>
      <c r="AC15" s="280">
        <f>'施設資源化量内訳'!X15</f>
        <v>687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0</v>
      </c>
      <c r="AJ15" s="280">
        <f t="shared" si="8"/>
        <v>687</v>
      </c>
      <c r="AK15" s="281">
        <f t="shared" si="9"/>
        <v>23.77745888067116</v>
      </c>
      <c r="AL15" s="281">
        <f>(SUM('資源化量内訳'!D15,-'資源化量内訳'!Q15,-'資源化量内訳'!S15,-'資源化量内訳'!U15))/(SUM(AA15,J15))*100</f>
        <v>23.77745888067116</v>
      </c>
      <c r="AM15" s="280">
        <f>'ごみ処理量内訳'!AA15</f>
        <v>106</v>
      </c>
      <c r="AN15" s="280">
        <f>'ごみ処理量内訳'!AB15</f>
        <v>0</v>
      </c>
      <c r="AO15" s="280">
        <f>'ごみ処理量内訳'!AC15</f>
        <v>0</v>
      </c>
      <c r="AP15" s="280">
        <f t="shared" si="10"/>
        <v>106</v>
      </c>
    </row>
    <row r="16" spans="1:42" ht="12" customHeight="1">
      <c r="A16" s="282" t="s">
        <v>174</v>
      </c>
      <c r="B16" s="283" t="s">
        <v>557</v>
      </c>
      <c r="C16" s="282" t="s">
        <v>586</v>
      </c>
      <c r="D16" s="280">
        <v>50603</v>
      </c>
      <c r="E16" s="280">
        <v>50603</v>
      </c>
      <c r="F16" s="280">
        <v>0</v>
      </c>
      <c r="G16" s="280">
        <v>2546</v>
      </c>
      <c r="H16" s="280">
        <f>SUM('ごみ搬入量内訳'!E16,+'ごみ搬入量内訳'!AD16)</f>
        <v>15594</v>
      </c>
      <c r="I16" s="280">
        <f>'ごみ搬入量内訳'!BC16</f>
        <v>3500</v>
      </c>
      <c r="J16" s="280">
        <f>'資源化量内訳'!BL16</f>
        <v>426</v>
      </c>
      <c r="K16" s="280">
        <f t="shared" si="3"/>
        <v>19520</v>
      </c>
      <c r="L16" s="280">
        <f t="shared" si="4"/>
        <v>1056.84350838477</v>
      </c>
      <c r="M16" s="280">
        <f>(SUM('ごみ搬入量内訳'!BR16,'ごみ処理概要'!J16))/'ごみ処理概要'!D16/365*1000000</f>
        <v>783.4827054219267</v>
      </c>
      <c r="N16" s="280">
        <f>'ごみ搬入量内訳'!CM16/'ごみ処理概要'!D16/365*1000000</f>
        <v>273.3608029628435</v>
      </c>
      <c r="O16" s="284">
        <f>'ごみ搬入量内訳'!DH16</f>
        <v>0</v>
      </c>
      <c r="P16" s="284">
        <f>'ごみ処理量内訳'!E16</f>
        <v>13816</v>
      </c>
      <c r="Q16" s="284">
        <f>'ごみ処理量内訳'!N16</f>
        <v>0</v>
      </c>
      <c r="R16" s="280">
        <f t="shared" si="5"/>
        <v>2743</v>
      </c>
      <c r="S16" s="284">
        <f>'ごみ処理量内訳'!G16</f>
        <v>1631</v>
      </c>
      <c r="T16" s="284">
        <f>'ごみ処理量内訳'!L16</f>
        <v>24</v>
      </c>
      <c r="U16" s="284">
        <f>'ごみ処理量内訳'!H16</f>
        <v>1088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2535</v>
      </c>
      <c r="AA16" s="280">
        <f t="shared" si="6"/>
        <v>19094</v>
      </c>
      <c r="AB16" s="281">
        <f t="shared" si="7"/>
        <v>100</v>
      </c>
      <c r="AC16" s="280">
        <f>'施設資源化量内訳'!X16</f>
        <v>2750</v>
      </c>
      <c r="AD16" s="280">
        <f>'施設資源化量内訳'!AR16</f>
        <v>325</v>
      </c>
      <c r="AE16" s="280">
        <f>'施設資源化量内訳'!BL16</f>
        <v>326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24</v>
      </c>
      <c r="AJ16" s="280">
        <f t="shared" si="8"/>
        <v>3425</v>
      </c>
      <c r="AK16" s="281">
        <f t="shared" si="9"/>
        <v>32.71516393442623</v>
      </c>
      <c r="AL16" s="281">
        <f>(SUM('資源化量内訳'!D16,-'資源化量内訳'!Q16,-'資源化量内訳'!S16,-'資源化量内訳'!U16))/(SUM(AA16,J16))*100</f>
        <v>32.71516393442623</v>
      </c>
      <c r="AM16" s="280">
        <f>'ごみ処理量内訳'!AA16</f>
        <v>0</v>
      </c>
      <c r="AN16" s="280">
        <f>'ごみ処理量内訳'!AB16</f>
        <v>448</v>
      </c>
      <c r="AO16" s="280">
        <f>'ごみ処理量内訳'!AC16</f>
        <v>0</v>
      </c>
      <c r="AP16" s="280">
        <f t="shared" si="10"/>
        <v>448</v>
      </c>
    </row>
    <row r="17" spans="1:42" ht="12" customHeight="1">
      <c r="A17" s="282" t="s">
        <v>174</v>
      </c>
      <c r="B17" s="283" t="s">
        <v>558</v>
      </c>
      <c r="C17" s="282" t="s">
        <v>587</v>
      </c>
      <c r="D17" s="280">
        <v>21924</v>
      </c>
      <c r="E17" s="280">
        <v>21924</v>
      </c>
      <c r="F17" s="280">
        <v>0</v>
      </c>
      <c r="G17" s="280">
        <v>275</v>
      </c>
      <c r="H17" s="280">
        <f>SUM('ごみ搬入量内訳'!E17,+'ごみ搬入量内訳'!AD17)</f>
        <v>9668</v>
      </c>
      <c r="I17" s="280">
        <f>'ごみ搬入量内訳'!BC17</f>
        <v>2464</v>
      </c>
      <c r="J17" s="280">
        <f>'資源化量内訳'!BL17</f>
        <v>647</v>
      </c>
      <c r="K17" s="280">
        <f t="shared" si="3"/>
        <v>12779</v>
      </c>
      <c r="L17" s="280">
        <f t="shared" si="4"/>
        <v>1596.9238690070056</v>
      </c>
      <c r="M17" s="280">
        <f>(SUM('ごみ搬入量内訳'!BR17,'ごみ処理概要'!J17))/'ごみ処理概要'!D17/365*1000000</f>
        <v>733.542774166298</v>
      </c>
      <c r="N17" s="280">
        <f>'ごみ搬入量内訳'!CM17/'ごみ処理概要'!D17/365*1000000</f>
        <v>863.3810948407075</v>
      </c>
      <c r="O17" s="284">
        <f>'ごみ搬入量内訳'!DH17</f>
        <v>166</v>
      </c>
      <c r="P17" s="284">
        <f>'ごみ処理量内訳'!E17</f>
        <v>9655</v>
      </c>
      <c r="Q17" s="284">
        <f>'ごみ処理量内訳'!N17</f>
        <v>1643</v>
      </c>
      <c r="R17" s="280">
        <f t="shared" si="5"/>
        <v>834</v>
      </c>
      <c r="S17" s="284">
        <f>'ごみ処理量内訳'!G17</f>
        <v>0</v>
      </c>
      <c r="T17" s="284">
        <f>'ごみ処理量内訳'!L17</f>
        <v>834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12132</v>
      </c>
      <c r="AB17" s="281">
        <f t="shared" si="7"/>
        <v>86.45730300032972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834</v>
      </c>
      <c r="AJ17" s="280">
        <f t="shared" si="8"/>
        <v>834</v>
      </c>
      <c r="AK17" s="281">
        <f t="shared" si="9"/>
        <v>11.58932623835981</v>
      </c>
      <c r="AL17" s="281">
        <f>(SUM('資源化量内訳'!D17,-'資源化量内訳'!Q17,-'資源化量内訳'!S17,-'資源化量内訳'!U17))/(SUM(AA17,J17))*100</f>
        <v>11.58932623835981</v>
      </c>
      <c r="AM17" s="280">
        <f>'ごみ処理量内訳'!AA17</f>
        <v>1643</v>
      </c>
      <c r="AN17" s="280">
        <f>'ごみ処理量内訳'!AB17</f>
        <v>1465</v>
      </c>
      <c r="AO17" s="280">
        <f>'ごみ処理量内訳'!AC17</f>
        <v>0</v>
      </c>
      <c r="AP17" s="280">
        <f t="shared" si="10"/>
        <v>3108</v>
      </c>
    </row>
    <row r="18" spans="1:42" ht="12" customHeight="1">
      <c r="A18" s="282" t="s">
        <v>174</v>
      </c>
      <c r="B18" s="283" t="s">
        <v>559</v>
      </c>
      <c r="C18" s="282" t="s">
        <v>588</v>
      </c>
      <c r="D18" s="280">
        <v>20034</v>
      </c>
      <c r="E18" s="280">
        <v>20034</v>
      </c>
      <c r="F18" s="280">
        <v>0</v>
      </c>
      <c r="G18" s="280">
        <v>77</v>
      </c>
      <c r="H18" s="280">
        <f>SUM('ごみ搬入量内訳'!E18,+'ごみ搬入量内訳'!AD18)</f>
        <v>6659</v>
      </c>
      <c r="I18" s="280">
        <f>'ごみ搬入量内訳'!BC18</f>
        <v>1547</v>
      </c>
      <c r="J18" s="280">
        <f>'資源化量内訳'!BL18</f>
        <v>0</v>
      </c>
      <c r="K18" s="280">
        <f t="shared" si="3"/>
        <v>8206</v>
      </c>
      <c r="L18" s="280">
        <f t="shared" si="4"/>
        <v>1122.2018459030608</v>
      </c>
      <c r="M18" s="280">
        <f>(SUM('ごみ搬入量内訳'!BR18,'ごみ処理概要'!J18))/'ごみ処理概要'!D18/365*1000000</f>
        <v>984.0804878282264</v>
      </c>
      <c r="N18" s="280">
        <f>'ごみ搬入量内訳'!CM18/'ごみ処理概要'!D18/365*1000000</f>
        <v>138.12135807483443</v>
      </c>
      <c r="O18" s="284">
        <f>'ごみ搬入量内訳'!DH18</f>
        <v>0</v>
      </c>
      <c r="P18" s="284">
        <f>'ごみ処理量内訳'!E18</f>
        <v>5770</v>
      </c>
      <c r="Q18" s="284">
        <f>'ごみ処理量内訳'!N18</f>
        <v>182</v>
      </c>
      <c r="R18" s="280">
        <f t="shared" si="5"/>
        <v>949</v>
      </c>
      <c r="S18" s="284">
        <f>'ごみ処理量内訳'!G18</f>
        <v>0</v>
      </c>
      <c r="T18" s="284">
        <f>'ごみ処理量内訳'!L18</f>
        <v>474</v>
      </c>
      <c r="U18" s="284">
        <f>'ごみ処理量内訳'!H18</f>
        <v>190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285</v>
      </c>
      <c r="Y18" s="284">
        <f>'ごみ処理量内訳'!M18</f>
        <v>0</v>
      </c>
      <c r="Z18" s="280">
        <f>'資源化量内訳'!X18</f>
        <v>1305</v>
      </c>
      <c r="AA18" s="280">
        <f t="shared" si="6"/>
        <v>8206</v>
      </c>
      <c r="AB18" s="281">
        <f t="shared" si="7"/>
        <v>97.78211065074336</v>
      </c>
      <c r="AC18" s="280">
        <f>'施設資源化量内訳'!X18</f>
        <v>784</v>
      </c>
      <c r="AD18" s="280">
        <f>'施設資源化量内訳'!AR18</f>
        <v>0</v>
      </c>
      <c r="AE18" s="280">
        <f>'施設資源化量内訳'!BL18</f>
        <v>18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141</v>
      </c>
      <c r="AI18" s="280">
        <f>'施設資源化量内訳'!EN18</f>
        <v>474</v>
      </c>
      <c r="AJ18" s="280">
        <f t="shared" si="8"/>
        <v>1417</v>
      </c>
      <c r="AK18" s="281">
        <f t="shared" si="9"/>
        <v>33.17085059712406</v>
      </c>
      <c r="AL18" s="281">
        <f>(SUM('資源化量内訳'!D18,-'資源化量内訳'!Q18,-'資源化量内訳'!S18,-'資源化量内訳'!U18))/(SUM(AA18,J18))*100</f>
        <v>31.45259566171094</v>
      </c>
      <c r="AM18" s="280">
        <f>'ごみ処理量内訳'!AA18</f>
        <v>182</v>
      </c>
      <c r="AN18" s="280">
        <f>'ごみ処理量内訳'!AB18</f>
        <v>0</v>
      </c>
      <c r="AO18" s="280">
        <f>'ごみ処理量内訳'!AC18</f>
        <v>5</v>
      </c>
      <c r="AP18" s="280">
        <f t="shared" si="10"/>
        <v>187</v>
      </c>
    </row>
    <row r="19" spans="1:42" ht="12" customHeight="1">
      <c r="A19" s="282" t="s">
        <v>174</v>
      </c>
      <c r="B19" s="283" t="s">
        <v>560</v>
      </c>
      <c r="C19" s="282" t="s">
        <v>589</v>
      </c>
      <c r="D19" s="280">
        <v>46893</v>
      </c>
      <c r="E19" s="280">
        <v>46893</v>
      </c>
      <c r="F19" s="280">
        <v>0</v>
      </c>
      <c r="G19" s="280">
        <v>1226</v>
      </c>
      <c r="H19" s="280">
        <f>SUM('ごみ搬入量内訳'!E19,+'ごみ搬入量内訳'!AD19)</f>
        <v>9846</v>
      </c>
      <c r="I19" s="280">
        <f>'ごみ搬入量内訳'!BC19</f>
        <v>3042</v>
      </c>
      <c r="J19" s="280">
        <f>'資源化量内訳'!BL19</f>
        <v>740</v>
      </c>
      <c r="K19" s="280">
        <f t="shared" si="3"/>
        <v>13628</v>
      </c>
      <c r="L19" s="280">
        <f t="shared" si="4"/>
        <v>796.2166272443619</v>
      </c>
      <c r="M19" s="280">
        <f>(SUM('ごみ搬入量内訳'!BR19,'ごみ処理概要'!J19))/'ごみ処理概要'!D19/365*1000000</f>
        <v>633.1523033054851</v>
      </c>
      <c r="N19" s="280">
        <f>'ごみ搬入量内訳'!CM19/'ごみ処理概要'!D19/365*1000000</f>
        <v>163.06432393887687</v>
      </c>
      <c r="O19" s="284">
        <f>'ごみ搬入量内訳'!DH19</f>
        <v>212</v>
      </c>
      <c r="P19" s="284">
        <f>'ごみ処理量内訳'!E19</f>
        <v>7790</v>
      </c>
      <c r="Q19" s="284">
        <f>'ごみ処理量内訳'!N19</f>
        <v>718</v>
      </c>
      <c r="R19" s="280">
        <f t="shared" si="5"/>
        <v>3542</v>
      </c>
      <c r="S19" s="284">
        <f>'ごみ処理量内訳'!G19</f>
        <v>0</v>
      </c>
      <c r="T19" s="284">
        <f>'ごみ処理量内訳'!L19</f>
        <v>1793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1749</v>
      </c>
      <c r="Y19" s="284">
        <f>'ごみ処理量内訳'!M19</f>
        <v>0</v>
      </c>
      <c r="Z19" s="280">
        <f>'資源化量内訳'!X19</f>
        <v>838</v>
      </c>
      <c r="AA19" s="280">
        <f t="shared" si="6"/>
        <v>12888</v>
      </c>
      <c r="AB19" s="281">
        <f t="shared" si="7"/>
        <v>94.42892613283675</v>
      </c>
      <c r="AC19" s="280">
        <f>'施設資源化量内訳'!X19</f>
        <v>933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982</v>
      </c>
      <c r="AI19" s="280">
        <f>'施設資源化量内訳'!EN19</f>
        <v>1225</v>
      </c>
      <c r="AJ19" s="280">
        <f t="shared" si="8"/>
        <v>3140</v>
      </c>
      <c r="AK19" s="281">
        <f t="shared" si="9"/>
        <v>34.619900205459345</v>
      </c>
      <c r="AL19" s="281">
        <f>(SUM('資源化量内訳'!D19,-'資源化量内訳'!Q19,-'資源化量内訳'!S19,-'資源化量内訳'!U19))/(SUM(AA19,J19))*100</f>
        <v>27.546228353390077</v>
      </c>
      <c r="AM19" s="280">
        <f>'ごみ処理量内訳'!AA19</f>
        <v>718</v>
      </c>
      <c r="AN19" s="280">
        <f>'ごみ処理量内訳'!AB19</f>
        <v>0</v>
      </c>
      <c r="AO19" s="280">
        <f>'ごみ処理量内訳'!AC19</f>
        <v>162</v>
      </c>
      <c r="AP19" s="280">
        <f t="shared" si="10"/>
        <v>880</v>
      </c>
    </row>
    <row r="20" spans="1:42" ht="12" customHeight="1">
      <c r="A20" s="282" t="s">
        <v>174</v>
      </c>
      <c r="B20" s="283" t="s">
        <v>561</v>
      </c>
      <c r="C20" s="282" t="s">
        <v>590</v>
      </c>
      <c r="D20" s="280">
        <v>56114</v>
      </c>
      <c r="E20" s="280">
        <v>56114</v>
      </c>
      <c r="F20" s="280">
        <v>0</v>
      </c>
      <c r="G20" s="280">
        <v>392</v>
      </c>
      <c r="H20" s="280">
        <f>SUM('ごみ搬入量内訳'!E20,+'ごみ搬入量内訳'!AD20)</f>
        <v>16726</v>
      </c>
      <c r="I20" s="280">
        <f>'ごみ搬入量内訳'!BC20</f>
        <v>6925</v>
      </c>
      <c r="J20" s="280">
        <f>'資源化量内訳'!BL20</f>
        <v>306</v>
      </c>
      <c r="K20" s="280">
        <f t="shared" si="3"/>
        <v>23957</v>
      </c>
      <c r="L20" s="280">
        <f t="shared" si="4"/>
        <v>1169.6834379719173</v>
      </c>
      <c r="M20" s="280">
        <f>(SUM('ごみ搬入量内訳'!BR20,'ごみ処理概要'!J20))/'ごみ処理概要'!D20/365*1000000</f>
        <v>825.4233920087337</v>
      </c>
      <c r="N20" s="280">
        <f>'ごみ搬入量内訳'!CM20/'ごみ処理概要'!D20/365*1000000</f>
        <v>344.26004596318353</v>
      </c>
      <c r="O20" s="284">
        <f>'ごみ搬入量内訳'!DH20</f>
        <v>0</v>
      </c>
      <c r="P20" s="284">
        <f>'ごみ処理量内訳'!E20</f>
        <v>16259</v>
      </c>
      <c r="Q20" s="284">
        <f>'ごみ処理量内訳'!N20</f>
        <v>2357</v>
      </c>
      <c r="R20" s="280">
        <f t="shared" si="5"/>
        <v>3290</v>
      </c>
      <c r="S20" s="284">
        <f>'ごみ処理量内訳'!G20</f>
        <v>614</v>
      </c>
      <c r="T20" s="284">
        <f>'ごみ処理量内訳'!L20</f>
        <v>1291</v>
      </c>
      <c r="U20" s="284">
        <f>'ごみ処理量内訳'!H20</f>
        <v>1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1384</v>
      </c>
      <c r="Y20" s="284">
        <f>'ごみ処理量内訳'!M20</f>
        <v>0</v>
      </c>
      <c r="Z20" s="280">
        <f>'資源化量内訳'!X20</f>
        <v>1745</v>
      </c>
      <c r="AA20" s="280">
        <f t="shared" si="6"/>
        <v>23651</v>
      </c>
      <c r="AB20" s="281">
        <f t="shared" si="7"/>
        <v>90.03424802333939</v>
      </c>
      <c r="AC20" s="280">
        <f>'施設資源化量内訳'!X20</f>
        <v>228</v>
      </c>
      <c r="AD20" s="280">
        <f>'施設資源化量内訳'!AR20</f>
        <v>121</v>
      </c>
      <c r="AE20" s="280">
        <f>'施設資源化量内訳'!BL20</f>
        <v>1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551</v>
      </c>
      <c r="AI20" s="280">
        <f>'施設資源化量内訳'!EN20</f>
        <v>1291</v>
      </c>
      <c r="AJ20" s="280">
        <f t="shared" si="8"/>
        <v>2192</v>
      </c>
      <c r="AK20" s="281">
        <f t="shared" si="9"/>
        <v>17.710898693492506</v>
      </c>
      <c r="AL20" s="281">
        <f>(SUM('資源化量内訳'!D20,-'資源化量内訳'!Q20,-'資源化量内訳'!S20,-'資源化量内訳'!U20))/(SUM(AA20,J20))*100</f>
        <v>15.41094460909129</v>
      </c>
      <c r="AM20" s="280">
        <f>'ごみ処理量内訳'!AA20</f>
        <v>2357</v>
      </c>
      <c r="AN20" s="280">
        <f>'ごみ処理量内訳'!AB20</f>
        <v>2315</v>
      </c>
      <c r="AO20" s="280">
        <f>'ごみ処理量内訳'!AC20</f>
        <v>337</v>
      </c>
      <c r="AP20" s="280">
        <f t="shared" si="10"/>
        <v>5009</v>
      </c>
    </row>
    <row r="21" spans="1:42" ht="12" customHeight="1">
      <c r="A21" s="282" t="s">
        <v>174</v>
      </c>
      <c r="B21" s="283" t="s">
        <v>562</v>
      </c>
      <c r="C21" s="282" t="s">
        <v>591</v>
      </c>
      <c r="D21" s="280">
        <v>99208</v>
      </c>
      <c r="E21" s="280">
        <v>99208</v>
      </c>
      <c r="F21" s="280">
        <v>0</v>
      </c>
      <c r="G21" s="280">
        <v>4911</v>
      </c>
      <c r="H21" s="280">
        <f>SUM('ごみ搬入量内訳'!E21,+'ごみ搬入量内訳'!AD21)</f>
        <v>29331</v>
      </c>
      <c r="I21" s="280">
        <f>'ごみ搬入量内訳'!BC21</f>
        <v>1602</v>
      </c>
      <c r="J21" s="280">
        <f>'資源化量内訳'!BL21</f>
        <v>1543</v>
      </c>
      <c r="K21" s="280">
        <f t="shared" si="3"/>
        <v>32476</v>
      </c>
      <c r="L21" s="280">
        <f t="shared" si="4"/>
        <v>896.8565283621626</v>
      </c>
      <c r="M21" s="280">
        <f>(SUM('ごみ搬入量内訳'!BR21,'ごみ処理概要'!J21))/'ごみ処理概要'!D21/365*1000000</f>
        <v>784.4871105180425</v>
      </c>
      <c r="N21" s="280">
        <f>'ごみ搬入量内訳'!CM21/'ごみ処理概要'!D21/365*1000000</f>
        <v>112.36941784411995</v>
      </c>
      <c r="O21" s="284">
        <f>'ごみ搬入量内訳'!DH21</f>
        <v>0</v>
      </c>
      <c r="P21" s="284">
        <f>'ごみ処理量内訳'!E21</f>
        <v>1767</v>
      </c>
      <c r="Q21" s="284">
        <f>'ごみ処理量内訳'!N21</f>
        <v>566</v>
      </c>
      <c r="R21" s="280">
        <f t="shared" si="5"/>
        <v>26388</v>
      </c>
      <c r="S21" s="284">
        <f>'ごみ処理量内訳'!G21</f>
        <v>214</v>
      </c>
      <c r="T21" s="284">
        <f>'ごみ処理量内訳'!L21</f>
        <v>4587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21587</v>
      </c>
      <c r="Y21" s="284">
        <f>'ごみ処理量内訳'!M21</f>
        <v>0</v>
      </c>
      <c r="Z21" s="280">
        <f>'資源化量内訳'!X21</f>
        <v>2212</v>
      </c>
      <c r="AA21" s="280">
        <f t="shared" si="6"/>
        <v>30933</v>
      </c>
      <c r="AB21" s="281">
        <f t="shared" si="7"/>
        <v>98.17023890343646</v>
      </c>
      <c r="AC21" s="280">
        <f>'施設資源化量内訳'!X21</f>
        <v>53</v>
      </c>
      <c r="AD21" s="280">
        <f>'施設資源化量内訳'!AR21</f>
        <v>28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12201</v>
      </c>
      <c r="AI21" s="280">
        <f>'施設資源化量内訳'!EN21</f>
        <v>3727</v>
      </c>
      <c r="AJ21" s="280">
        <f t="shared" si="8"/>
        <v>16009</v>
      </c>
      <c r="AK21" s="281">
        <f t="shared" si="9"/>
        <v>60.857248429609555</v>
      </c>
      <c r="AL21" s="281">
        <f>(SUM('資源化量内訳'!D21,-'資源化量内訳'!Q21,-'資源化量内訳'!S21,-'資源化量内訳'!U21))/(SUM(AA21,J21))*100</f>
        <v>23.60204458677177</v>
      </c>
      <c r="AM21" s="280">
        <f>'ごみ処理量内訳'!AA21</f>
        <v>566</v>
      </c>
      <c r="AN21" s="280">
        <f>'ごみ処理量内訳'!AB21</f>
        <v>121</v>
      </c>
      <c r="AO21" s="280">
        <f>'ごみ処理量内訳'!AC21</f>
        <v>901</v>
      </c>
      <c r="AP21" s="280">
        <f t="shared" si="10"/>
        <v>1588</v>
      </c>
    </row>
    <row r="22" spans="1:42" ht="12" customHeight="1">
      <c r="A22" s="282" t="s">
        <v>174</v>
      </c>
      <c r="B22" s="283" t="s">
        <v>563</v>
      </c>
      <c r="C22" s="282" t="s">
        <v>592</v>
      </c>
      <c r="D22" s="280">
        <v>6698</v>
      </c>
      <c r="E22" s="280">
        <v>6698</v>
      </c>
      <c r="F22" s="280">
        <v>0</v>
      </c>
      <c r="G22" s="280">
        <v>270</v>
      </c>
      <c r="H22" s="280">
        <f>SUM('ごみ搬入量内訳'!E22,+'ごみ搬入量内訳'!AD22)</f>
        <v>1719</v>
      </c>
      <c r="I22" s="280">
        <f>'ごみ搬入量内訳'!BC22</f>
        <v>25</v>
      </c>
      <c r="J22" s="280">
        <f>'資源化量内訳'!BL22</f>
        <v>96</v>
      </c>
      <c r="K22" s="280">
        <f t="shared" si="3"/>
        <v>1840</v>
      </c>
      <c r="L22" s="280">
        <f t="shared" si="4"/>
        <v>752.6270364901402</v>
      </c>
      <c r="M22" s="280">
        <f>(SUM('ごみ搬入量内訳'!BR22,'ごみ処理概要'!J22))/'ごみ処理概要'!D22/365*1000000</f>
        <v>672.4558956466252</v>
      </c>
      <c r="N22" s="280">
        <f>'ごみ搬入量内訳'!CM22/'ごみ処理概要'!D22/365*1000000</f>
        <v>80.17114084351492</v>
      </c>
      <c r="O22" s="284">
        <f>'ごみ搬入量内訳'!DH22</f>
        <v>0</v>
      </c>
      <c r="P22" s="284">
        <f>'ごみ処理量内訳'!E22</f>
        <v>0</v>
      </c>
      <c r="Q22" s="284">
        <f>'ごみ処理量内訳'!N22</f>
        <v>0</v>
      </c>
      <c r="R22" s="280">
        <f t="shared" si="5"/>
        <v>1472</v>
      </c>
      <c r="S22" s="284">
        <f>'ごみ処理量内訳'!G22</f>
        <v>0</v>
      </c>
      <c r="T22" s="284">
        <f>'ごみ処理量内訳'!L22</f>
        <v>166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1306</v>
      </c>
      <c r="Y22" s="284">
        <f>'ごみ処理量内訳'!M22</f>
        <v>0</v>
      </c>
      <c r="Z22" s="280">
        <f>'資源化量内訳'!X22</f>
        <v>272</v>
      </c>
      <c r="AA22" s="280">
        <f t="shared" si="6"/>
        <v>1744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727</v>
      </c>
      <c r="AI22" s="280">
        <f>'施設資源化量内訳'!EN22</f>
        <v>94</v>
      </c>
      <c r="AJ22" s="280">
        <f t="shared" si="8"/>
        <v>821</v>
      </c>
      <c r="AK22" s="281">
        <f t="shared" si="9"/>
        <v>64.61956521739131</v>
      </c>
      <c r="AL22" s="281">
        <f>(SUM('資源化量内訳'!D22,-'資源化量内訳'!Q22,-'資源化量内訳'!S22,-'資源化量内訳'!U22))/(SUM(AA22,J22))*100</f>
        <v>25.108695652173914</v>
      </c>
      <c r="AM22" s="280">
        <f>'ごみ処理量内訳'!AA22</f>
        <v>0</v>
      </c>
      <c r="AN22" s="280">
        <f>'ごみ処理量内訳'!AB22</f>
        <v>0</v>
      </c>
      <c r="AO22" s="280">
        <f>'ごみ処理量内訳'!AC22</f>
        <v>70</v>
      </c>
      <c r="AP22" s="280">
        <f t="shared" si="10"/>
        <v>70</v>
      </c>
    </row>
    <row r="23" spans="1:42" ht="12" customHeight="1">
      <c r="A23" s="282" t="s">
        <v>174</v>
      </c>
      <c r="B23" s="283" t="s">
        <v>564</v>
      </c>
      <c r="C23" s="282" t="s">
        <v>593</v>
      </c>
      <c r="D23" s="280">
        <v>25604</v>
      </c>
      <c r="E23" s="280">
        <v>25604</v>
      </c>
      <c r="F23" s="280">
        <v>0</v>
      </c>
      <c r="G23" s="280">
        <v>665</v>
      </c>
      <c r="H23" s="280">
        <f>SUM('ごみ搬入量内訳'!E23,+'ごみ搬入量内訳'!AD23)</f>
        <v>5356</v>
      </c>
      <c r="I23" s="280">
        <f>'ごみ搬入量内訳'!BC23</f>
        <v>2194</v>
      </c>
      <c r="J23" s="280">
        <f>'資源化量内訳'!BL23</f>
        <v>652</v>
      </c>
      <c r="K23" s="280">
        <f t="shared" si="3"/>
        <v>8202</v>
      </c>
      <c r="L23" s="280">
        <f t="shared" si="4"/>
        <v>877.645402152489</v>
      </c>
      <c r="M23" s="280">
        <f>(SUM('ごみ搬入量内訳'!BR23,'ごみ処理概要'!J23))/'ごみ処理概要'!D23/365*1000000</f>
        <v>850.3594258602573</v>
      </c>
      <c r="N23" s="280">
        <f>'ごみ搬入量内訳'!CM23/'ごみ処理概要'!D23/365*1000000</f>
        <v>27.285976292231737</v>
      </c>
      <c r="O23" s="284">
        <f>'ごみ搬入量内訳'!DH23</f>
        <v>0</v>
      </c>
      <c r="P23" s="284">
        <f>'ごみ処理量内訳'!E23</f>
        <v>0</v>
      </c>
      <c r="Q23" s="284">
        <f>'ごみ処理量内訳'!N23</f>
        <v>1069</v>
      </c>
      <c r="R23" s="280">
        <f t="shared" si="5"/>
        <v>5521</v>
      </c>
      <c r="S23" s="284">
        <f>'ごみ処理量内訳'!G23</f>
        <v>0</v>
      </c>
      <c r="T23" s="284">
        <f>'ごみ処理量内訳'!L23</f>
        <v>718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4803</v>
      </c>
      <c r="Y23" s="284">
        <f>'ごみ処理量内訳'!M23</f>
        <v>0</v>
      </c>
      <c r="Z23" s="280">
        <f>'資源化量内訳'!X23</f>
        <v>960</v>
      </c>
      <c r="AA23" s="280">
        <f t="shared" si="6"/>
        <v>7550</v>
      </c>
      <c r="AB23" s="281">
        <f t="shared" si="7"/>
        <v>85.84105960264901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2675</v>
      </c>
      <c r="AI23" s="280">
        <f>'施設資源化量内訳'!EN23</f>
        <v>515</v>
      </c>
      <c r="AJ23" s="280">
        <f t="shared" si="8"/>
        <v>3190</v>
      </c>
      <c r="AK23" s="281">
        <f t="shared" si="9"/>
        <v>58.546695927822476</v>
      </c>
      <c r="AL23" s="281">
        <f>(SUM('資源化量内訳'!D23,-'資源化量内訳'!Q23,-'資源化量内訳'!S23,-'資源化量内訳'!U23))/(SUM(AA23,J23))*100</f>
        <v>25.932699341623994</v>
      </c>
      <c r="AM23" s="280">
        <f>'ごみ処理量内訳'!AA23</f>
        <v>1069</v>
      </c>
      <c r="AN23" s="280">
        <f>'ごみ処理量内訳'!AB23</f>
        <v>0</v>
      </c>
      <c r="AO23" s="280">
        <f>'ごみ処理量内訳'!AC23</f>
        <v>267</v>
      </c>
      <c r="AP23" s="280">
        <f t="shared" si="10"/>
        <v>1336</v>
      </c>
    </row>
    <row r="24" spans="1:42" ht="12" customHeight="1">
      <c r="A24" s="282" t="s">
        <v>174</v>
      </c>
      <c r="B24" s="283" t="s">
        <v>565</v>
      </c>
      <c r="C24" s="282" t="s">
        <v>594</v>
      </c>
      <c r="D24" s="280">
        <v>39821</v>
      </c>
      <c r="E24" s="280">
        <v>39821</v>
      </c>
      <c r="F24" s="280">
        <v>0</v>
      </c>
      <c r="G24" s="280">
        <v>829</v>
      </c>
      <c r="H24" s="280">
        <f>SUM('ごみ搬入量内訳'!E24,+'ごみ搬入量内訳'!AD24)</f>
        <v>12139</v>
      </c>
      <c r="I24" s="280">
        <f>'ごみ搬入量内訳'!BC24</f>
        <v>511</v>
      </c>
      <c r="J24" s="280">
        <f>'資源化量内訳'!BL24</f>
        <v>0</v>
      </c>
      <c r="K24" s="280">
        <f t="shared" si="3"/>
        <v>12650</v>
      </c>
      <c r="L24" s="280">
        <f t="shared" si="4"/>
        <v>870.3330967724403</v>
      </c>
      <c r="M24" s="280">
        <f>(SUM('ごみ搬入量内訳'!BR24,'ごみ処理概要'!J24))/'ごみ処理概要'!D24/365*1000000</f>
        <v>589.9688778516739</v>
      </c>
      <c r="N24" s="280">
        <f>'ごみ搬入量内訳'!CM24/'ごみ処理概要'!D24/365*1000000</f>
        <v>280.36421892076635</v>
      </c>
      <c r="O24" s="284">
        <f>'ごみ搬入量内訳'!DH24</f>
        <v>0</v>
      </c>
      <c r="P24" s="284">
        <f>'ごみ処理量内訳'!E24</f>
        <v>9755</v>
      </c>
      <c r="Q24" s="284">
        <f>'ごみ処理量内訳'!N24</f>
        <v>0</v>
      </c>
      <c r="R24" s="280">
        <f t="shared" si="5"/>
        <v>593</v>
      </c>
      <c r="S24" s="284">
        <f>'ごみ処理量内訳'!G24</f>
        <v>0</v>
      </c>
      <c r="T24" s="284">
        <f>'ごみ処理量内訳'!L24</f>
        <v>502</v>
      </c>
      <c r="U24" s="284">
        <f>'ごみ処理量内訳'!H24</f>
        <v>91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2302</v>
      </c>
      <c r="AA24" s="280">
        <f t="shared" si="6"/>
        <v>12650</v>
      </c>
      <c r="AB24" s="281">
        <f t="shared" si="7"/>
        <v>100</v>
      </c>
      <c r="AC24" s="280">
        <f>'施設資源化量内訳'!X24</f>
        <v>1263</v>
      </c>
      <c r="AD24" s="280">
        <f>'施設資源化量内訳'!AR24</f>
        <v>0</v>
      </c>
      <c r="AE24" s="280">
        <f>'施設資源化量内訳'!BL24</f>
        <v>91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318</v>
      </c>
      <c r="AJ24" s="280">
        <f t="shared" si="8"/>
        <v>1672</v>
      </c>
      <c r="AK24" s="281">
        <f t="shared" si="9"/>
        <v>31.415019762845848</v>
      </c>
      <c r="AL24" s="281">
        <f>(SUM('資源化量内訳'!D24,-'資源化量内訳'!Q24,-'資源化量内訳'!S24,-'資源化量内訳'!U24))/(SUM(AA24,J24))*100</f>
        <v>31.415019762845848</v>
      </c>
      <c r="AM24" s="280">
        <f>'ごみ処理量内訳'!AA24</f>
        <v>0</v>
      </c>
      <c r="AN24" s="280">
        <f>'ごみ処理量内訳'!AB24</f>
        <v>0</v>
      </c>
      <c r="AO24" s="280">
        <f>'ごみ処理量内訳'!AC24</f>
        <v>184</v>
      </c>
      <c r="AP24" s="280">
        <f t="shared" si="10"/>
        <v>184</v>
      </c>
    </row>
    <row r="25" spans="1:42" ht="12" customHeight="1">
      <c r="A25" s="282" t="s">
        <v>174</v>
      </c>
      <c r="B25" s="283" t="s">
        <v>566</v>
      </c>
      <c r="C25" s="282" t="s">
        <v>595</v>
      </c>
      <c r="D25" s="280">
        <v>8783</v>
      </c>
      <c r="E25" s="280">
        <v>8783</v>
      </c>
      <c r="F25" s="280">
        <v>0</v>
      </c>
      <c r="G25" s="280">
        <v>120</v>
      </c>
      <c r="H25" s="280">
        <f>SUM('ごみ搬入量内訳'!E25,+'ごみ搬入量内訳'!AD25)</f>
        <v>2026</v>
      </c>
      <c r="I25" s="280">
        <f>'ごみ搬入量内訳'!BC25</f>
        <v>120</v>
      </c>
      <c r="J25" s="280">
        <f>'資源化量内訳'!BL25</f>
        <v>0</v>
      </c>
      <c r="K25" s="280">
        <f t="shared" si="3"/>
        <v>2146</v>
      </c>
      <c r="L25" s="280">
        <f t="shared" si="4"/>
        <v>669.4127353745328</v>
      </c>
      <c r="M25" s="280">
        <f>(SUM('ごみ搬入量内訳'!BR25,'ごみ処理概要'!J25))/'ごみ処理概要'!D25/365*1000000</f>
        <v>636.6595493473537</v>
      </c>
      <c r="N25" s="280">
        <f>'ごみ搬入量内訳'!CM25/'ごみ処理概要'!D25/365*1000000</f>
        <v>32.753186027178906</v>
      </c>
      <c r="O25" s="284">
        <f>'ごみ搬入量内訳'!DH25</f>
        <v>0</v>
      </c>
      <c r="P25" s="284">
        <f>'ごみ処理量内訳'!E25</f>
        <v>1423</v>
      </c>
      <c r="Q25" s="284">
        <f>'ごみ処理量内訳'!N25</f>
        <v>269</v>
      </c>
      <c r="R25" s="280">
        <f t="shared" si="5"/>
        <v>454</v>
      </c>
      <c r="S25" s="284">
        <f>'ごみ処理量内訳'!G25</f>
        <v>0</v>
      </c>
      <c r="T25" s="284">
        <f>'ごみ処理量内訳'!L25</f>
        <v>454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2146</v>
      </c>
      <c r="AB25" s="281">
        <f t="shared" si="7"/>
        <v>87.4650512581547</v>
      </c>
      <c r="AC25" s="280">
        <f>'施設資源化量内訳'!X25</f>
        <v>141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454</v>
      </c>
      <c r="AJ25" s="280">
        <f t="shared" si="8"/>
        <v>595</v>
      </c>
      <c r="AK25" s="281">
        <f t="shared" si="9"/>
        <v>27.726001863932897</v>
      </c>
      <c r="AL25" s="281">
        <f>(SUM('資源化量内訳'!D25,-'資源化量内訳'!Q25,-'資源化量内訳'!S25,-'資源化量内訳'!U25))/(SUM(AA25,J25))*100</f>
        <v>27.726001863932897</v>
      </c>
      <c r="AM25" s="280">
        <f>'ごみ処理量内訳'!AA25</f>
        <v>269</v>
      </c>
      <c r="AN25" s="280">
        <f>'ごみ処理量内訳'!AB25</f>
        <v>65</v>
      </c>
      <c r="AO25" s="280">
        <f>'ごみ処理量内訳'!AC25</f>
        <v>0</v>
      </c>
      <c r="AP25" s="280">
        <f t="shared" si="10"/>
        <v>334</v>
      </c>
    </row>
    <row r="26" spans="1:42" ht="12" customHeight="1">
      <c r="A26" s="282" t="s">
        <v>174</v>
      </c>
      <c r="B26" s="283" t="s">
        <v>567</v>
      </c>
      <c r="C26" s="282" t="s">
        <v>596</v>
      </c>
      <c r="D26" s="280">
        <v>13649</v>
      </c>
      <c r="E26" s="280">
        <v>13649</v>
      </c>
      <c r="F26" s="280">
        <v>0</v>
      </c>
      <c r="G26" s="280">
        <v>350</v>
      </c>
      <c r="H26" s="280">
        <f>SUM('ごみ搬入量内訳'!E26,+'ごみ搬入量内訳'!AD26)</f>
        <v>3340</v>
      </c>
      <c r="I26" s="280">
        <f>'ごみ搬入量内訳'!BC26</f>
        <v>63</v>
      </c>
      <c r="J26" s="280">
        <f>'資源化量内訳'!BL26</f>
        <v>54</v>
      </c>
      <c r="K26" s="280">
        <f t="shared" si="3"/>
        <v>3457</v>
      </c>
      <c r="L26" s="280">
        <f t="shared" si="4"/>
        <v>693.914050605343</v>
      </c>
      <c r="M26" s="280">
        <f>(SUM('ごみ搬入量内訳'!BR26,'ごみ処理概要'!J26))/'ごみ処理概要'!D26/365*1000000</f>
        <v>632.2907895304688</v>
      </c>
      <c r="N26" s="280">
        <f>'ごみ搬入量内訳'!CM26/'ごみ処理概要'!D26/365*1000000</f>
        <v>61.62326107487427</v>
      </c>
      <c r="O26" s="284">
        <f>'ごみ搬入量内訳'!DH26</f>
        <v>0</v>
      </c>
      <c r="P26" s="284">
        <f>'ごみ処理量内訳'!E26</f>
        <v>2314</v>
      </c>
      <c r="Q26" s="284">
        <f>'ごみ処理量内訳'!N26</f>
        <v>478</v>
      </c>
      <c r="R26" s="280">
        <f t="shared" si="5"/>
        <v>611</v>
      </c>
      <c r="S26" s="284">
        <f>'ごみ処理量内訳'!G26</f>
        <v>0</v>
      </c>
      <c r="T26" s="284">
        <f>'ごみ処理量内訳'!L26</f>
        <v>611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3403</v>
      </c>
      <c r="AB26" s="281">
        <f t="shared" si="7"/>
        <v>85.95357037907728</v>
      </c>
      <c r="AC26" s="280">
        <f>'施設資源化量内訳'!X26</f>
        <v>208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611</v>
      </c>
      <c r="AJ26" s="280">
        <f t="shared" si="8"/>
        <v>819</v>
      </c>
      <c r="AK26" s="281">
        <f t="shared" si="9"/>
        <v>25.25310963262945</v>
      </c>
      <c r="AL26" s="281">
        <f>(SUM('資源化量内訳'!D26,-'資源化量内訳'!Q26,-'資源化量内訳'!S26,-'資源化量内訳'!U26))/(SUM(AA26,J26))*100</f>
        <v>25.25310963262945</v>
      </c>
      <c r="AM26" s="280">
        <f>'ごみ処理量内訳'!AA26</f>
        <v>478</v>
      </c>
      <c r="AN26" s="280">
        <f>'ごみ処理量内訳'!AB26</f>
        <v>132</v>
      </c>
      <c r="AO26" s="280">
        <f>'ごみ処理量内訳'!AC26</f>
        <v>0</v>
      </c>
      <c r="AP26" s="280">
        <f t="shared" si="10"/>
        <v>610</v>
      </c>
    </row>
    <row r="27" spans="1:42" ht="12" customHeight="1">
      <c r="A27" s="282" t="s">
        <v>174</v>
      </c>
      <c r="B27" s="283" t="s">
        <v>568</v>
      </c>
      <c r="C27" s="282" t="s">
        <v>597</v>
      </c>
      <c r="D27" s="280">
        <v>15596</v>
      </c>
      <c r="E27" s="280">
        <v>15596</v>
      </c>
      <c r="F27" s="280">
        <v>0</v>
      </c>
      <c r="G27" s="280">
        <v>132</v>
      </c>
      <c r="H27" s="280">
        <f>SUM('ごみ搬入量内訳'!E27,+'ごみ搬入量内訳'!AD27)</f>
        <v>3181</v>
      </c>
      <c r="I27" s="280">
        <f>'ごみ搬入量内訳'!BC27</f>
        <v>1112</v>
      </c>
      <c r="J27" s="280">
        <f>'資源化量内訳'!BL27</f>
        <v>492</v>
      </c>
      <c r="K27" s="280">
        <f t="shared" si="3"/>
        <v>4785</v>
      </c>
      <c r="L27" s="280">
        <f t="shared" si="4"/>
        <v>840.5738036096366</v>
      </c>
      <c r="M27" s="280">
        <f>(SUM('ごみ搬入量内訳'!BR27,'ごみ処理概要'!J27))/'ごみ処理概要'!D27/365*1000000</f>
        <v>784.1842130226577</v>
      </c>
      <c r="N27" s="280">
        <f>'ごみ搬入量内訳'!CM27/'ごみ処理概要'!D27/365*1000000</f>
        <v>56.389590586978755</v>
      </c>
      <c r="O27" s="284">
        <f>'ごみ搬入量内訳'!DH27</f>
        <v>0</v>
      </c>
      <c r="P27" s="284">
        <f>'ごみ処理量内訳'!E27</f>
        <v>2255</v>
      </c>
      <c r="Q27" s="284">
        <f>'ごみ処理量内訳'!N27</f>
        <v>300</v>
      </c>
      <c r="R27" s="280">
        <f t="shared" si="5"/>
        <v>1489</v>
      </c>
      <c r="S27" s="284">
        <f>'ごみ処理量内訳'!G27</f>
        <v>236</v>
      </c>
      <c r="T27" s="284">
        <f>'ごみ処理量内訳'!L27</f>
        <v>274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979</v>
      </c>
      <c r="Y27" s="284">
        <f>'ごみ処理量内訳'!M27</f>
        <v>0</v>
      </c>
      <c r="Z27" s="280">
        <f>'資源化量内訳'!X27</f>
        <v>249</v>
      </c>
      <c r="AA27" s="280">
        <f t="shared" si="6"/>
        <v>4293</v>
      </c>
      <c r="AB27" s="281">
        <f t="shared" si="7"/>
        <v>93.01187980433264</v>
      </c>
      <c r="AC27" s="280">
        <f>'施設資源化量内訳'!X27</f>
        <v>405</v>
      </c>
      <c r="AD27" s="280">
        <f>'施設資源化量内訳'!AR27</f>
        <v>133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570</v>
      </c>
      <c r="AI27" s="280">
        <f>'施設資源化量内訳'!EN27</f>
        <v>219</v>
      </c>
      <c r="AJ27" s="280">
        <f t="shared" si="8"/>
        <v>1327</v>
      </c>
      <c r="AK27" s="281">
        <f t="shared" si="9"/>
        <v>43.2183908045977</v>
      </c>
      <c r="AL27" s="281">
        <f>(SUM('資源化量内訳'!D27,-'資源化量内訳'!Q27,-'資源化量内訳'!S27,-'資源化量内訳'!U27))/(SUM(AA27,J27))*100</f>
        <v>31.306165099268547</v>
      </c>
      <c r="AM27" s="280">
        <f>'ごみ処理量内訳'!AA27</f>
        <v>300</v>
      </c>
      <c r="AN27" s="280">
        <f>'ごみ処理量内訳'!AB27</f>
        <v>0</v>
      </c>
      <c r="AO27" s="280">
        <f>'ごみ処理量内訳'!AC27</f>
        <v>19</v>
      </c>
      <c r="AP27" s="280">
        <f t="shared" si="10"/>
        <v>319</v>
      </c>
    </row>
    <row r="28" spans="1:42" ht="12" customHeight="1">
      <c r="A28" s="282" t="s">
        <v>174</v>
      </c>
      <c r="B28" s="283" t="s">
        <v>569</v>
      </c>
      <c r="C28" s="282" t="s">
        <v>598</v>
      </c>
      <c r="D28" s="280">
        <v>22857</v>
      </c>
      <c r="E28" s="280">
        <v>22857</v>
      </c>
      <c r="F28" s="280">
        <v>0</v>
      </c>
      <c r="G28" s="280">
        <v>223</v>
      </c>
      <c r="H28" s="280">
        <f>SUM('ごみ搬入量内訳'!E28,+'ごみ搬入量内訳'!AD28)</f>
        <v>6657</v>
      </c>
      <c r="I28" s="280">
        <f>'ごみ搬入量内訳'!BC28</f>
        <v>896</v>
      </c>
      <c r="J28" s="280">
        <f>'資源化量内訳'!BL28</f>
        <v>594</v>
      </c>
      <c r="K28" s="280">
        <f t="shared" si="3"/>
        <v>8147</v>
      </c>
      <c r="L28" s="280">
        <f t="shared" si="4"/>
        <v>976.5300759157141</v>
      </c>
      <c r="M28" s="280">
        <f>(SUM('ごみ搬入量内訳'!BR28,'ごみ処理概要'!J28))/'ごみ処理概要'!D28/365*1000000</f>
        <v>720.8606697627476</v>
      </c>
      <c r="N28" s="280">
        <f>'ごみ搬入量内訳'!CM28/'ごみ処理概要'!D28/365*1000000</f>
        <v>255.66940615296656</v>
      </c>
      <c r="O28" s="284">
        <f>'ごみ搬入量内訳'!DH28</f>
        <v>0</v>
      </c>
      <c r="P28" s="284">
        <f>'ごみ処理量内訳'!E28</f>
        <v>6021</v>
      </c>
      <c r="Q28" s="284">
        <f>'ごみ処理量内訳'!N28</f>
        <v>140</v>
      </c>
      <c r="R28" s="280">
        <f t="shared" si="5"/>
        <v>1392</v>
      </c>
      <c r="S28" s="284">
        <f>'ごみ処理量内訳'!G28</f>
        <v>379</v>
      </c>
      <c r="T28" s="284">
        <f>'ごみ処理量内訳'!L28</f>
        <v>1013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7553</v>
      </c>
      <c r="AB28" s="281">
        <f t="shared" si="7"/>
        <v>98.14643188137164</v>
      </c>
      <c r="AC28" s="280">
        <f>'施設資源化量内訳'!X28</f>
        <v>624</v>
      </c>
      <c r="AD28" s="280">
        <f>'施設資源化量内訳'!AR28</f>
        <v>142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995</v>
      </c>
      <c r="AJ28" s="280">
        <f t="shared" si="8"/>
        <v>1761</v>
      </c>
      <c r="AK28" s="281">
        <f t="shared" si="9"/>
        <v>28.906345894194178</v>
      </c>
      <c r="AL28" s="281">
        <f>(SUM('資源化量内訳'!D28,-'資源化量内訳'!Q28,-'資源化量内訳'!S28,-'資源化量内訳'!U28))/(SUM(AA28,J28))*100</f>
        <v>28.906345894194178</v>
      </c>
      <c r="AM28" s="280">
        <f>'ごみ処理量内訳'!AA28</f>
        <v>140</v>
      </c>
      <c r="AN28" s="280">
        <f>'ごみ処理量内訳'!AB28</f>
        <v>0</v>
      </c>
      <c r="AO28" s="280">
        <f>'ごみ処理量内訳'!AC28</f>
        <v>26</v>
      </c>
      <c r="AP28" s="280">
        <f t="shared" si="10"/>
        <v>166</v>
      </c>
    </row>
    <row r="29" spans="1:42" ht="12" customHeight="1">
      <c r="A29" s="282" t="s">
        <v>174</v>
      </c>
      <c r="B29" s="283" t="s">
        <v>570</v>
      </c>
      <c r="C29" s="282" t="s">
        <v>599</v>
      </c>
      <c r="D29" s="280">
        <v>10685</v>
      </c>
      <c r="E29" s="280">
        <v>10685</v>
      </c>
      <c r="F29" s="280">
        <v>0</v>
      </c>
      <c r="G29" s="280">
        <v>100</v>
      </c>
      <c r="H29" s="280">
        <f>SUM('ごみ搬入量内訳'!E29,+'ごみ搬入量内訳'!AD29)</f>
        <v>2810</v>
      </c>
      <c r="I29" s="280">
        <f>'ごみ搬入量内訳'!BC29</f>
        <v>550</v>
      </c>
      <c r="J29" s="280">
        <f>'資源化量内訳'!BL29</f>
        <v>248</v>
      </c>
      <c r="K29" s="280">
        <f t="shared" si="3"/>
        <v>3608</v>
      </c>
      <c r="L29" s="280">
        <f t="shared" si="4"/>
        <v>925.1222748572126</v>
      </c>
      <c r="M29" s="280">
        <f>(SUM('ごみ搬入量内訳'!BR29,'ごみ処理概要'!J29))/'ごみ処理概要'!D29/365*1000000</f>
        <v>787.6872584150102</v>
      </c>
      <c r="N29" s="280">
        <f>'ごみ搬入量内訳'!CM29/'ごみ処理概要'!D29/365*1000000</f>
        <v>137.43501644220228</v>
      </c>
      <c r="O29" s="284">
        <f>'ごみ搬入量内訳'!DH29</f>
        <v>0</v>
      </c>
      <c r="P29" s="284">
        <f>'ごみ処理量内訳'!E29</f>
        <v>0</v>
      </c>
      <c r="Q29" s="284">
        <f>'ごみ処理量内訳'!N29</f>
        <v>0</v>
      </c>
      <c r="R29" s="280">
        <f t="shared" si="5"/>
        <v>3340</v>
      </c>
      <c r="S29" s="284">
        <f>'ごみ処理量内訳'!G29</f>
        <v>119</v>
      </c>
      <c r="T29" s="284">
        <f>'ごみ処理量内訳'!L29</f>
        <v>373</v>
      </c>
      <c r="U29" s="284">
        <f>'ごみ処理量内訳'!H29</f>
        <v>300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2548</v>
      </c>
      <c r="Y29" s="284">
        <f>'ごみ処理量内訳'!M29</f>
        <v>0</v>
      </c>
      <c r="Z29" s="280">
        <f>'資源化量内訳'!X29</f>
        <v>20</v>
      </c>
      <c r="AA29" s="280">
        <f t="shared" si="6"/>
        <v>3360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81</v>
      </c>
      <c r="AE29" s="280">
        <f>'施設資源化量内訳'!BL29</f>
        <v>300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1487</v>
      </c>
      <c r="AI29" s="280">
        <f>'施設資源化量内訳'!EN29</f>
        <v>370</v>
      </c>
      <c r="AJ29" s="280">
        <f t="shared" si="8"/>
        <v>2238</v>
      </c>
      <c r="AK29" s="281">
        <f t="shared" si="9"/>
        <v>69.45676274944567</v>
      </c>
      <c r="AL29" s="281">
        <f>(SUM('資源化量内訳'!D29,-'資源化量内訳'!Q29,-'資源化量内訳'!S29,-'資源化量内訳'!U29))/(SUM(AA29,J29))*100</f>
        <v>28.24279379157428</v>
      </c>
      <c r="AM29" s="280">
        <f>'ごみ処理量内訳'!AA29</f>
        <v>0</v>
      </c>
      <c r="AN29" s="280">
        <f>'ごみ処理量内訳'!AB29</f>
        <v>0</v>
      </c>
      <c r="AO29" s="280">
        <f>'ごみ処理量内訳'!AC29</f>
        <v>39</v>
      </c>
      <c r="AP29" s="280">
        <f t="shared" si="10"/>
        <v>39</v>
      </c>
    </row>
    <row r="30" spans="1:42" ht="12" customHeight="1">
      <c r="A30" s="282" t="s">
        <v>174</v>
      </c>
      <c r="B30" s="283" t="s">
        <v>571</v>
      </c>
      <c r="C30" s="282" t="s">
        <v>600</v>
      </c>
      <c r="D30" s="280">
        <v>15132</v>
      </c>
      <c r="E30" s="280">
        <v>15132</v>
      </c>
      <c r="F30" s="280">
        <v>0</v>
      </c>
      <c r="G30" s="280">
        <v>172</v>
      </c>
      <c r="H30" s="280">
        <f>SUM('ごみ搬入量内訳'!E30,+'ごみ搬入量内訳'!AD30)</f>
        <v>3686</v>
      </c>
      <c r="I30" s="280">
        <f>'ごみ搬入量内訳'!BC30</f>
        <v>1160</v>
      </c>
      <c r="J30" s="280">
        <f>'資源化量内訳'!BL30</f>
        <v>232</v>
      </c>
      <c r="K30" s="280">
        <f t="shared" si="3"/>
        <v>5078</v>
      </c>
      <c r="L30" s="280">
        <f t="shared" si="4"/>
        <v>919.3978831035743</v>
      </c>
      <c r="M30" s="280">
        <f>(SUM('ごみ搬入量内訳'!BR30,'ごみ処理概要'!J30))/'ごみ処理概要'!D30/365*1000000</f>
        <v>760.4314905543546</v>
      </c>
      <c r="N30" s="280">
        <f>'ごみ搬入量内訳'!CM30/'ごみ処理概要'!D30/365*1000000</f>
        <v>158.96639254921985</v>
      </c>
      <c r="O30" s="284">
        <f>'ごみ搬入量内訳'!DH30</f>
        <v>0</v>
      </c>
      <c r="P30" s="284">
        <f>'ごみ処理量内訳'!E30</f>
        <v>3766</v>
      </c>
      <c r="Q30" s="284">
        <f>'ごみ処理量内訳'!N30</f>
        <v>0</v>
      </c>
      <c r="R30" s="280">
        <f t="shared" si="5"/>
        <v>482</v>
      </c>
      <c r="S30" s="284">
        <f>'ごみ処理量内訳'!G30</f>
        <v>219</v>
      </c>
      <c r="T30" s="284">
        <f>'ごみ処理量内訳'!L30</f>
        <v>263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598</v>
      </c>
      <c r="AA30" s="280">
        <f t="shared" si="6"/>
        <v>4846</v>
      </c>
      <c r="AB30" s="281">
        <f t="shared" si="7"/>
        <v>100</v>
      </c>
      <c r="AC30" s="280">
        <f>'施設資源化量内訳'!X30</f>
        <v>406</v>
      </c>
      <c r="AD30" s="280">
        <f>'施設資源化量内訳'!AR30</f>
        <v>107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263</v>
      </c>
      <c r="AJ30" s="280">
        <f t="shared" si="8"/>
        <v>776</v>
      </c>
      <c r="AK30" s="281">
        <f t="shared" si="9"/>
        <v>31.626624655376133</v>
      </c>
      <c r="AL30" s="281">
        <f>(SUM('資源化量内訳'!D30,-'資源化量内訳'!Q30,-'資源化量内訳'!S30,-'資源化量内訳'!U30))/(SUM(AA30,J30))*100</f>
        <v>31.626624655376133</v>
      </c>
      <c r="AM30" s="280">
        <f>'ごみ処理量内訳'!AA30</f>
        <v>0</v>
      </c>
      <c r="AN30" s="280">
        <f>'ごみ処理量内訳'!AB30</f>
        <v>0</v>
      </c>
      <c r="AO30" s="280">
        <f>'ごみ処理量内訳'!AC30</f>
        <v>20</v>
      </c>
      <c r="AP30" s="280">
        <f t="shared" si="10"/>
        <v>20</v>
      </c>
    </row>
    <row r="31" spans="1:42" ht="12" customHeight="1">
      <c r="A31" s="282" t="s">
        <v>174</v>
      </c>
      <c r="B31" s="283" t="s">
        <v>572</v>
      </c>
      <c r="C31" s="282" t="s">
        <v>601</v>
      </c>
      <c r="D31" s="280">
        <v>8878</v>
      </c>
      <c r="E31" s="280">
        <v>8878</v>
      </c>
      <c r="F31" s="280">
        <v>0</v>
      </c>
      <c r="G31" s="280">
        <v>38</v>
      </c>
      <c r="H31" s="280">
        <f>SUM('ごみ搬入量内訳'!E31,+'ごみ搬入量内訳'!AD31)</f>
        <v>2378</v>
      </c>
      <c r="I31" s="280">
        <f>'ごみ搬入量内訳'!BC31</f>
        <v>159</v>
      </c>
      <c r="J31" s="280">
        <f>'資源化量内訳'!BL31</f>
        <v>0</v>
      </c>
      <c r="K31" s="280">
        <f t="shared" si="3"/>
        <v>2537</v>
      </c>
      <c r="L31" s="280">
        <f t="shared" si="4"/>
        <v>782.9111209176447</v>
      </c>
      <c r="M31" s="280">
        <f>(SUM('ごみ搬入量内訳'!BR31,'ごみ処理概要'!J31))/'ごみ処理概要'!D31/365*1000000</f>
        <v>635.7102519079023</v>
      </c>
      <c r="N31" s="280">
        <f>'ごみ搬入量内訳'!CM31/'ごみ処理概要'!D31/365*1000000</f>
        <v>147.20086900974243</v>
      </c>
      <c r="O31" s="284">
        <f>'ごみ搬入量内訳'!DH31</f>
        <v>0</v>
      </c>
      <c r="P31" s="284">
        <f>'ごみ処理量内訳'!E31</f>
        <v>1994</v>
      </c>
      <c r="Q31" s="284">
        <f>'ごみ処理量内訳'!N31</f>
        <v>0</v>
      </c>
      <c r="R31" s="280">
        <f t="shared" si="5"/>
        <v>543</v>
      </c>
      <c r="S31" s="284">
        <f>'ごみ処理量内訳'!G31</f>
        <v>58</v>
      </c>
      <c r="T31" s="284">
        <f>'ごみ処理量内訳'!L31</f>
        <v>485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0</v>
      </c>
      <c r="AA31" s="280">
        <f t="shared" si="6"/>
        <v>2537</v>
      </c>
      <c r="AB31" s="281">
        <f t="shared" si="7"/>
        <v>100</v>
      </c>
      <c r="AC31" s="280">
        <f>'施設資源化量内訳'!X31</f>
        <v>219</v>
      </c>
      <c r="AD31" s="280">
        <f>'施設資源化量内訳'!AR31</f>
        <v>3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473</v>
      </c>
      <c r="AJ31" s="280">
        <f t="shared" si="8"/>
        <v>695</v>
      </c>
      <c r="AK31" s="281">
        <f t="shared" si="9"/>
        <v>27.39456050453291</v>
      </c>
      <c r="AL31" s="281">
        <f>(SUM('資源化量内訳'!D31,-'資源化量内訳'!Q31,-'資源化量内訳'!S31,-'資源化量内訳'!U31))/(SUM(AA31,J31))*100</f>
        <v>27.39456050453291</v>
      </c>
      <c r="AM31" s="280">
        <f>'ごみ処理量内訳'!AA31</f>
        <v>0</v>
      </c>
      <c r="AN31" s="280">
        <f>'ごみ処理量内訳'!AB31</f>
        <v>0</v>
      </c>
      <c r="AO31" s="280">
        <f>'ごみ処理量内訳'!AC31</f>
        <v>0</v>
      </c>
      <c r="AP31" s="280">
        <f t="shared" si="10"/>
        <v>0</v>
      </c>
    </row>
    <row r="32" spans="1:42" ht="12" customHeight="1">
      <c r="A32" s="282" t="s">
        <v>174</v>
      </c>
      <c r="B32" s="283" t="s">
        <v>573</v>
      </c>
      <c r="C32" s="282" t="s">
        <v>602</v>
      </c>
      <c r="D32" s="280">
        <v>10198</v>
      </c>
      <c r="E32" s="280">
        <v>10198</v>
      </c>
      <c r="F32" s="280">
        <v>0</v>
      </c>
      <c r="G32" s="280">
        <v>130</v>
      </c>
      <c r="H32" s="280">
        <f>SUM('ごみ搬入量内訳'!E32,+'ごみ搬入量内訳'!AD32)</f>
        <v>2696</v>
      </c>
      <c r="I32" s="280">
        <f>'ごみ搬入量内訳'!BC32</f>
        <v>185</v>
      </c>
      <c r="J32" s="280">
        <f>'資源化量内訳'!BL32</f>
        <v>119</v>
      </c>
      <c r="K32" s="280">
        <f t="shared" si="3"/>
        <v>3000</v>
      </c>
      <c r="L32" s="280">
        <f t="shared" si="4"/>
        <v>805.9598040980369</v>
      </c>
      <c r="M32" s="280">
        <f>(SUM('ごみ搬入量内訳'!BR32,'ごみ処理概要'!J32))/'ごみ処理概要'!D32/365*1000000</f>
        <v>742.8262861103575</v>
      </c>
      <c r="N32" s="280">
        <f>'ごみ搬入量内訳'!CM32/'ごみ処理概要'!D32/365*1000000</f>
        <v>63.13351798767956</v>
      </c>
      <c r="O32" s="284">
        <f>'ごみ搬入量内訳'!DH32</f>
        <v>0</v>
      </c>
      <c r="P32" s="284">
        <f>'ごみ処理量内訳'!E32</f>
        <v>0</v>
      </c>
      <c r="Q32" s="284">
        <f>'ごみ処理量内訳'!N32</f>
        <v>0</v>
      </c>
      <c r="R32" s="280">
        <f t="shared" si="5"/>
        <v>2865</v>
      </c>
      <c r="S32" s="284">
        <f>'ごみ処理量内訳'!G32</f>
        <v>100</v>
      </c>
      <c r="T32" s="284">
        <f>'ごみ処理量内訳'!L32</f>
        <v>142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2623</v>
      </c>
      <c r="Y32" s="284">
        <f>'ごみ処理量内訳'!M32</f>
        <v>0</v>
      </c>
      <c r="Z32" s="280">
        <f>'資源化量内訳'!X32</f>
        <v>16</v>
      </c>
      <c r="AA32" s="280">
        <f t="shared" si="6"/>
        <v>2881</v>
      </c>
      <c r="AB32" s="281">
        <f t="shared" si="7"/>
        <v>100</v>
      </c>
      <c r="AC32" s="280">
        <f>'施設資源化量内訳'!X32</f>
        <v>0</v>
      </c>
      <c r="AD32" s="280">
        <f>'施設資源化量内訳'!AR32</f>
        <v>64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1534</v>
      </c>
      <c r="AI32" s="280">
        <f>'施設資源化量内訳'!EN32</f>
        <v>142</v>
      </c>
      <c r="AJ32" s="280">
        <f t="shared" si="8"/>
        <v>1740</v>
      </c>
      <c r="AK32" s="281">
        <f t="shared" si="9"/>
        <v>62.5</v>
      </c>
      <c r="AL32" s="281">
        <f>(SUM('資源化量内訳'!D32,-'資源化量内訳'!Q32,-'資源化量内訳'!S32,-'資源化量内訳'!U32))/(SUM(AA32,J32))*100</f>
        <v>11.366666666666667</v>
      </c>
      <c r="AM32" s="280">
        <f>'ごみ処理量内訳'!AA32</f>
        <v>0</v>
      </c>
      <c r="AN32" s="280">
        <f>'ごみ処理量内訳'!AB32</f>
        <v>0</v>
      </c>
      <c r="AO32" s="280">
        <f>'ごみ処理量内訳'!AC32</f>
        <v>36</v>
      </c>
      <c r="AP32" s="280">
        <f t="shared" si="10"/>
        <v>36</v>
      </c>
    </row>
    <row r="33" spans="1:42" ht="12" customHeight="1">
      <c r="A33" s="282" t="s">
        <v>174</v>
      </c>
      <c r="B33" s="283" t="s">
        <v>574</v>
      </c>
      <c r="C33" s="282" t="s">
        <v>603</v>
      </c>
      <c r="D33" s="280">
        <v>15580</v>
      </c>
      <c r="E33" s="280">
        <v>15580</v>
      </c>
      <c r="F33" s="280">
        <v>0</v>
      </c>
      <c r="G33" s="280">
        <v>164</v>
      </c>
      <c r="H33" s="280">
        <f>SUM('ごみ搬入量内訳'!E33,+'ごみ搬入量内訳'!AD33)</f>
        <v>4311</v>
      </c>
      <c r="I33" s="280">
        <f>'ごみ搬入量内訳'!BC33</f>
        <v>1270</v>
      </c>
      <c r="J33" s="280">
        <f>'資源化量内訳'!BL33</f>
        <v>0</v>
      </c>
      <c r="K33" s="280">
        <f t="shared" si="3"/>
        <v>5581</v>
      </c>
      <c r="L33" s="280">
        <f t="shared" si="4"/>
        <v>981.4127701478889</v>
      </c>
      <c r="M33" s="280">
        <f>(SUM('ごみ搬入量内訳'!BR33,'ごみ処理概要'!J33))/'ごみ処理概要'!D33/365*1000000</f>
        <v>877.3102150632177</v>
      </c>
      <c r="N33" s="280">
        <f>'ごみ搬入量内訳'!CM33/'ごみ処理概要'!D33/365*1000000</f>
        <v>104.10255508467125</v>
      </c>
      <c r="O33" s="284">
        <f>'ごみ搬入量内訳'!DH33</f>
        <v>0</v>
      </c>
      <c r="P33" s="284">
        <f>'ごみ処理量内訳'!E33</f>
        <v>4106</v>
      </c>
      <c r="Q33" s="284">
        <f>'ごみ処理量内訳'!N33</f>
        <v>181</v>
      </c>
      <c r="R33" s="280">
        <f t="shared" si="5"/>
        <v>685</v>
      </c>
      <c r="S33" s="284">
        <f>'ごみ処理量内訳'!G33</f>
        <v>214</v>
      </c>
      <c r="T33" s="284">
        <f>'ごみ処理量内訳'!L33</f>
        <v>471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609</v>
      </c>
      <c r="AA33" s="280">
        <f t="shared" si="6"/>
        <v>5581</v>
      </c>
      <c r="AB33" s="281">
        <f t="shared" si="7"/>
        <v>96.75685361046408</v>
      </c>
      <c r="AC33" s="280">
        <f>'施設資源化量内訳'!X33</f>
        <v>0</v>
      </c>
      <c r="AD33" s="280">
        <f>'施設資源化量内訳'!AR33</f>
        <v>138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464</v>
      </c>
      <c r="AJ33" s="280">
        <f t="shared" si="8"/>
        <v>602</v>
      </c>
      <c r="AK33" s="281">
        <f t="shared" si="9"/>
        <v>21.69862031893926</v>
      </c>
      <c r="AL33" s="281">
        <f>(SUM('資源化量内訳'!D33,-'資源化量内訳'!Q33,-'資源化量内訳'!S33,-'資源化量内訳'!U33))/(SUM(AA33,J33))*100</f>
        <v>21.69862031893926</v>
      </c>
      <c r="AM33" s="280">
        <f>'ごみ処理量内訳'!AA33</f>
        <v>181</v>
      </c>
      <c r="AN33" s="280">
        <f>'ごみ処理量内訳'!AB33</f>
        <v>551</v>
      </c>
      <c r="AO33" s="280">
        <f>'ごみ処理量内訳'!AC33</f>
        <v>64</v>
      </c>
      <c r="AP33" s="280">
        <f t="shared" si="10"/>
        <v>796</v>
      </c>
    </row>
    <row r="34" spans="1:42" ht="12" customHeight="1">
      <c r="A34" s="282" t="s">
        <v>174</v>
      </c>
      <c r="B34" s="283" t="s">
        <v>575</v>
      </c>
      <c r="C34" s="282" t="s">
        <v>604</v>
      </c>
      <c r="D34" s="280">
        <v>18769</v>
      </c>
      <c r="E34" s="280">
        <v>18769</v>
      </c>
      <c r="F34" s="280">
        <v>0</v>
      </c>
      <c r="G34" s="280">
        <v>250</v>
      </c>
      <c r="H34" s="280">
        <f>SUM('ごみ搬入量内訳'!E34,+'ごみ搬入量内訳'!AD34)</f>
        <v>8111</v>
      </c>
      <c r="I34" s="280">
        <f>'ごみ搬入量内訳'!BC34</f>
        <v>1555</v>
      </c>
      <c r="J34" s="280">
        <f>'資源化量内訳'!BL34</f>
        <v>0</v>
      </c>
      <c r="K34" s="280">
        <f t="shared" si="3"/>
        <v>9666</v>
      </c>
      <c r="L34" s="280">
        <f t="shared" si="4"/>
        <v>1410.953795131436</v>
      </c>
      <c r="M34" s="280">
        <f>(SUM('ごみ搬入量内訳'!BR34,'ごみ処理概要'!J34))/'ごみ処理概要'!D34/365*1000000</f>
        <v>893.4872936064057</v>
      </c>
      <c r="N34" s="280">
        <f>'ごみ搬入量内訳'!CM34/'ごみ処理概要'!D34/365*1000000</f>
        <v>517.46650152503</v>
      </c>
      <c r="O34" s="284">
        <f>'ごみ搬入量内訳'!DH34</f>
        <v>0</v>
      </c>
      <c r="P34" s="284">
        <f>'ごみ処理量内訳'!E34</f>
        <v>0</v>
      </c>
      <c r="Q34" s="284">
        <f>'ごみ処理量内訳'!N34</f>
        <v>2002</v>
      </c>
      <c r="R34" s="280">
        <f t="shared" si="5"/>
        <v>6839</v>
      </c>
      <c r="S34" s="284">
        <f>'ごみ処理量内訳'!G34</f>
        <v>0</v>
      </c>
      <c r="T34" s="284">
        <f>'ごみ処理量内訳'!L34</f>
        <v>203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6636</v>
      </c>
      <c r="Y34" s="284">
        <f>'ごみ処理量内訳'!M34</f>
        <v>0</v>
      </c>
      <c r="Z34" s="280">
        <f>'資源化量内訳'!X34</f>
        <v>825</v>
      </c>
      <c r="AA34" s="280">
        <f t="shared" si="6"/>
        <v>9666</v>
      </c>
      <c r="AB34" s="281">
        <f t="shared" si="7"/>
        <v>79.2882267742603</v>
      </c>
      <c r="AC34" s="280">
        <f>'施設資源化量内訳'!X34</f>
        <v>0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2826</v>
      </c>
      <c r="AI34" s="280">
        <f>'施設資源化量内訳'!EN34</f>
        <v>203</v>
      </c>
      <c r="AJ34" s="280">
        <f t="shared" si="8"/>
        <v>3029</v>
      </c>
      <c r="AK34" s="281">
        <f t="shared" si="9"/>
        <v>39.8717152907097</v>
      </c>
      <c r="AL34" s="281">
        <f>(SUM('資源化量内訳'!D34,-'資源化量内訳'!Q34,-'資源化量内訳'!S34,-'資源化量内訳'!U34))/(SUM(AA34,J34))*100</f>
        <v>10.6352162218084</v>
      </c>
      <c r="AM34" s="280">
        <f>'ごみ処理量内訳'!AA34</f>
        <v>2002</v>
      </c>
      <c r="AN34" s="280">
        <f>'ごみ処理量内訳'!AB34</f>
        <v>0</v>
      </c>
      <c r="AO34" s="280">
        <f>'ごみ処理量内訳'!AC34</f>
        <v>120</v>
      </c>
      <c r="AP34" s="280">
        <f t="shared" si="10"/>
        <v>2122</v>
      </c>
    </row>
    <row r="35" spans="1:42" ht="12" customHeight="1">
      <c r="A35" s="282" t="s">
        <v>174</v>
      </c>
      <c r="B35" s="283" t="s">
        <v>576</v>
      </c>
      <c r="C35" s="282" t="s">
        <v>605</v>
      </c>
      <c r="D35" s="280">
        <v>9610</v>
      </c>
      <c r="E35" s="280">
        <v>9610</v>
      </c>
      <c r="F35" s="280">
        <v>0</v>
      </c>
      <c r="G35" s="280">
        <v>35</v>
      </c>
      <c r="H35" s="280">
        <f>SUM('ごみ搬入量内訳'!E35,+'ごみ搬入量内訳'!AD35)</f>
        <v>2903</v>
      </c>
      <c r="I35" s="280">
        <f>'ごみ搬入量内訳'!BC35</f>
        <v>0</v>
      </c>
      <c r="J35" s="280">
        <f>'資源化量内訳'!BL35</f>
        <v>0</v>
      </c>
      <c r="K35" s="280">
        <f t="shared" si="3"/>
        <v>2903</v>
      </c>
      <c r="L35" s="280">
        <f t="shared" si="4"/>
        <v>827.6196313771329</v>
      </c>
      <c r="M35" s="280">
        <f>(SUM('ごみ搬入量内訳'!BR35,'ごみ処理概要'!J35))/'ごみ処理概要'!D35/365*1000000</f>
        <v>827.6196313771329</v>
      </c>
      <c r="N35" s="280">
        <f>'ごみ搬入量内訳'!CM35/'ごみ処理概要'!D35/365*1000000</f>
        <v>0</v>
      </c>
      <c r="O35" s="284">
        <f>'ごみ搬入量内訳'!DH35</f>
        <v>0</v>
      </c>
      <c r="P35" s="284">
        <f>'ごみ処理量内訳'!E35</f>
        <v>0</v>
      </c>
      <c r="Q35" s="284">
        <f>'ごみ処理量内訳'!N35</f>
        <v>163</v>
      </c>
      <c r="R35" s="280">
        <f t="shared" si="5"/>
        <v>2740</v>
      </c>
      <c r="S35" s="284">
        <f>'ごみ処理量内訳'!G35</f>
        <v>0</v>
      </c>
      <c r="T35" s="284">
        <f>'ごみ処理量内訳'!L35</f>
        <v>668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2072</v>
      </c>
      <c r="Y35" s="284">
        <f>'ごみ処理量内訳'!M35</f>
        <v>0</v>
      </c>
      <c r="Z35" s="280">
        <f>'資源化量内訳'!X35</f>
        <v>0</v>
      </c>
      <c r="AA35" s="280">
        <f t="shared" si="6"/>
        <v>2903</v>
      </c>
      <c r="AB35" s="281">
        <f t="shared" si="7"/>
        <v>94.38511884257665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1029</v>
      </c>
      <c r="AI35" s="280">
        <f>'施設資源化量内訳'!EN35</f>
        <v>668</v>
      </c>
      <c r="AJ35" s="280">
        <f t="shared" si="8"/>
        <v>1697</v>
      </c>
      <c r="AK35" s="281">
        <f t="shared" si="9"/>
        <v>58.45676885980021</v>
      </c>
      <c r="AL35" s="281">
        <f>(SUM('資源化量内訳'!D35,-'資源化量内訳'!Q35,-'資源化量内訳'!S35,-'資源化量内訳'!U35))/(SUM(AA35,J35))*100</f>
        <v>23.010678608336203</v>
      </c>
      <c r="AM35" s="280">
        <f>'ごみ処理量内訳'!AA35</f>
        <v>163</v>
      </c>
      <c r="AN35" s="280">
        <f>'ごみ処理量内訳'!AB35</f>
        <v>0</v>
      </c>
      <c r="AO35" s="280">
        <f>'ごみ処理量内訳'!AC35</f>
        <v>35</v>
      </c>
      <c r="AP35" s="280">
        <f t="shared" si="10"/>
        <v>198</v>
      </c>
    </row>
    <row r="36" spans="1:42" ht="12" customHeight="1">
      <c r="A36" s="282" t="s">
        <v>174</v>
      </c>
      <c r="B36" s="283" t="s">
        <v>577</v>
      </c>
      <c r="C36" s="282" t="s">
        <v>606</v>
      </c>
      <c r="D36" s="280">
        <v>12233</v>
      </c>
      <c r="E36" s="280">
        <v>12233</v>
      </c>
      <c r="F36" s="280">
        <v>0</v>
      </c>
      <c r="G36" s="280">
        <v>112</v>
      </c>
      <c r="H36" s="280">
        <f>SUM('ごみ搬入量内訳'!E36,+'ごみ搬入量内訳'!AD36)</f>
        <v>3792</v>
      </c>
      <c r="I36" s="280">
        <f>'ごみ搬入量内訳'!BC36</f>
        <v>55</v>
      </c>
      <c r="J36" s="280">
        <f>'資源化量内訳'!BL36</f>
        <v>0</v>
      </c>
      <c r="K36" s="280">
        <f t="shared" si="3"/>
        <v>3847</v>
      </c>
      <c r="L36" s="280">
        <f t="shared" si="4"/>
        <v>861.5814622249047</v>
      </c>
      <c r="M36" s="280">
        <f>(SUM('ごみ搬入量内訳'!BR36,'ごみ処理概要'!J36))/'ごみ処理概要'!D36/365*1000000</f>
        <v>849.2635572541822</v>
      </c>
      <c r="N36" s="280">
        <f>'ごみ搬入量内訳'!CM36/'ごみ処理概要'!D36/365*1000000</f>
        <v>12.317904970722578</v>
      </c>
      <c r="O36" s="284">
        <f>'ごみ搬入量内訳'!DH36</f>
        <v>143</v>
      </c>
      <c r="P36" s="284">
        <f>'ごみ処理量内訳'!E36</f>
        <v>0</v>
      </c>
      <c r="Q36" s="284">
        <f>'ごみ処理量内訳'!N36</f>
        <v>297</v>
      </c>
      <c r="R36" s="280">
        <f t="shared" si="5"/>
        <v>3550</v>
      </c>
      <c r="S36" s="284">
        <f>'ごみ処理量内訳'!G36</f>
        <v>0</v>
      </c>
      <c r="T36" s="284">
        <f>'ごみ処理量内訳'!L36</f>
        <v>811</v>
      </c>
      <c r="U36" s="284">
        <f>'ごみ処理量内訳'!H36</f>
        <v>88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2651</v>
      </c>
      <c r="Y36" s="284">
        <f>'ごみ処理量内訳'!M36</f>
        <v>0</v>
      </c>
      <c r="Z36" s="280">
        <f>'資源化量内訳'!X36</f>
        <v>0</v>
      </c>
      <c r="AA36" s="280">
        <f t="shared" si="6"/>
        <v>3847</v>
      </c>
      <c r="AB36" s="281">
        <f t="shared" si="7"/>
        <v>92.27969846633741</v>
      </c>
      <c r="AC36" s="280">
        <f>'施設資源化量内訳'!X36</f>
        <v>0</v>
      </c>
      <c r="AD36" s="280">
        <f>'施設資源化量内訳'!AR36</f>
        <v>0</v>
      </c>
      <c r="AE36" s="280">
        <f>'施設資源化量内訳'!BL36</f>
        <v>88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1317</v>
      </c>
      <c r="AI36" s="280">
        <f>'施設資源化量内訳'!EN36</f>
        <v>811</v>
      </c>
      <c r="AJ36" s="280">
        <f t="shared" si="8"/>
        <v>2216</v>
      </c>
      <c r="AK36" s="281">
        <f t="shared" si="9"/>
        <v>57.60332726800104</v>
      </c>
      <c r="AL36" s="281">
        <f>(SUM('資源化量内訳'!D36,-'資源化量内訳'!Q36,-'資源化量内訳'!S36,-'資源化量内訳'!U36))/(SUM(AA36,J36))*100</f>
        <v>23.368858851052767</v>
      </c>
      <c r="AM36" s="280">
        <f>'ごみ処理量内訳'!AA36</f>
        <v>297</v>
      </c>
      <c r="AN36" s="280">
        <f>'ごみ処理量内訳'!AB36</f>
        <v>0</v>
      </c>
      <c r="AO36" s="280">
        <f>'ごみ処理量内訳'!AC36</f>
        <v>46</v>
      </c>
      <c r="AP36" s="280">
        <f t="shared" si="10"/>
        <v>343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609</v>
      </c>
      <c r="B7" s="278" t="s">
        <v>610</v>
      </c>
      <c r="C7" s="279" t="s">
        <v>611</v>
      </c>
      <c r="D7" s="284">
        <f aca="true" t="shared" si="0" ref="D7:AI7">SUM(D8:D36)</f>
        <v>684069</v>
      </c>
      <c r="E7" s="284">
        <f t="shared" si="0"/>
        <v>463971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337624</v>
      </c>
      <c r="K7" s="284">
        <f t="shared" si="0"/>
        <v>195809</v>
      </c>
      <c r="L7" s="284">
        <f t="shared" si="0"/>
        <v>141647</v>
      </c>
      <c r="M7" s="284">
        <f t="shared" si="0"/>
        <v>168</v>
      </c>
      <c r="N7" s="284">
        <f t="shared" si="0"/>
        <v>35024</v>
      </c>
      <c r="O7" s="284">
        <f t="shared" si="0"/>
        <v>20127</v>
      </c>
      <c r="P7" s="284">
        <f t="shared" si="0"/>
        <v>14895</v>
      </c>
      <c r="Q7" s="284">
        <f t="shared" si="0"/>
        <v>2</v>
      </c>
      <c r="R7" s="284">
        <f t="shared" si="0"/>
        <v>85872</v>
      </c>
      <c r="S7" s="284">
        <f t="shared" si="0"/>
        <v>24683</v>
      </c>
      <c r="T7" s="284">
        <f t="shared" si="0"/>
        <v>61187</v>
      </c>
      <c r="U7" s="284">
        <f t="shared" si="0"/>
        <v>2</v>
      </c>
      <c r="V7" s="284">
        <f t="shared" si="0"/>
        <v>828</v>
      </c>
      <c r="W7" s="284">
        <f t="shared" si="0"/>
        <v>643</v>
      </c>
      <c r="X7" s="284">
        <f t="shared" si="0"/>
        <v>185</v>
      </c>
      <c r="Y7" s="284">
        <f t="shared" si="0"/>
        <v>0</v>
      </c>
      <c r="Z7" s="284">
        <f t="shared" si="0"/>
        <v>4623</v>
      </c>
      <c r="AA7" s="284">
        <f t="shared" si="0"/>
        <v>1601</v>
      </c>
      <c r="AB7" s="284">
        <f t="shared" si="0"/>
        <v>2969</v>
      </c>
      <c r="AC7" s="284">
        <f t="shared" si="0"/>
        <v>53</v>
      </c>
      <c r="AD7" s="284">
        <f t="shared" si="0"/>
        <v>152811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143017</v>
      </c>
      <c r="AJ7" s="284">
        <f aca="true" t="shared" si="1" ref="AJ7:BO7">SUM(AJ8:AJ36)</f>
        <v>0</v>
      </c>
      <c r="AK7" s="284">
        <f t="shared" si="1"/>
        <v>88</v>
      </c>
      <c r="AL7" s="284">
        <f t="shared" si="1"/>
        <v>142929</v>
      </c>
      <c r="AM7" s="284">
        <f t="shared" si="1"/>
        <v>6826</v>
      </c>
      <c r="AN7" s="284">
        <f t="shared" si="1"/>
        <v>0</v>
      </c>
      <c r="AO7" s="284">
        <f t="shared" si="1"/>
        <v>0</v>
      </c>
      <c r="AP7" s="284">
        <f t="shared" si="1"/>
        <v>6826</v>
      </c>
      <c r="AQ7" s="284">
        <f t="shared" si="1"/>
        <v>2321</v>
      </c>
      <c r="AR7" s="284">
        <f t="shared" si="1"/>
        <v>0</v>
      </c>
      <c r="AS7" s="284">
        <f t="shared" si="1"/>
        <v>1847</v>
      </c>
      <c r="AT7" s="284">
        <f t="shared" si="1"/>
        <v>474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647</v>
      </c>
      <c r="AZ7" s="284">
        <f t="shared" si="1"/>
        <v>0</v>
      </c>
      <c r="BA7" s="284">
        <f t="shared" si="1"/>
        <v>0</v>
      </c>
      <c r="BB7" s="284">
        <f t="shared" si="1"/>
        <v>647</v>
      </c>
      <c r="BC7" s="284">
        <f t="shared" si="1"/>
        <v>67287</v>
      </c>
      <c r="BD7" s="284">
        <f t="shared" si="1"/>
        <v>31882</v>
      </c>
      <c r="BE7" s="284">
        <f t="shared" si="1"/>
        <v>0</v>
      </c>
      <c r="BF7" s="284">
        <f t="shared" si="1"/>
        <v>9859</v>
      </c>
      <c r="BG7" s="284">
        <f t="shared" si="1"/>
        <v>11347</v>
      </c>
      <c r="BH7" s="284">
        <f t="shared" si="1"/>
        <v>4719</v>
      </c>
      <c r="BI7" s="284">
        <f t="shared" si="1"/>
        <v>1345</v>
      </c>
      <c r="BJ7" s="284">
        <f t="shared" si="1"/>
        <v>4612</v>
      </c>
      <c r="BK7" s="284">
        <f t="shared" si="1"/>
        <v>35405</v>
      </c>
      <c r="BL7" s="284">
        <f t="shared" si="1"/>
        <v>0</v>
      </c>
      <c r="BM7" s="284">
        <f t="shared" si="1"/>
        <v>24301</v>
      </c>
      <c r="BN7" s="284">
        <f t="shared" si="1"/>
        <v>6556</v>
      </c>
      <c r="BO7" s="284">
        <f t="shared" si="1"/>
        <v>1046</v>
      </c>
      <c r="BP7" s="284">
        <f aca="true" t="shared" si="2" ref="BP7:CU7">SUM(BP8:BP36)</f>
        <v>1758</v>
      </c>
      <c r="BQ7" s="284">
        <f t="shared" si="2"/>
        <v>1744</v>
      </c>
      <c r="BR7" s="284">
        <f t="shared" si="2"/>
        <v>495853</v>
      </c>
      <c r="BS7" s="284">
        <f t="shared" si="2"/>
        <v>0</v>
      </c>
      <c r="BT7" s="284">
        <f t="shared" si="2"/>
        <v>347483</v>
      </c>
      <c r="BU7" s="284">
        <f t="shared" si="2"/>
        <v>46371</v>
      </c>
      <c r="BV7" s="284">
        <f t="shared" si="2"/>
        <v>90591</v>
      </c>
      <c r="BW7" s="284">
        <f t="shared" si="2"/>
        <v>2173</v>
      </c>
      <c r="BX7" s="284">
        <f t="shared" si="2"/>
        <v>9235</v>
      </c>
      <c r="BY7" s="284">
        <f t="shared" si="2"/>
        <v>463971</v>
      </c>
      <c r="BZ7" s="284">
        <f t="shared" si="2"/>
        <v>0</v>
      </c>
      <c r="CA7" s="284">
        <f t="shared" si="2"/>
        <v>337624</v>
      </c>
      <c r="CB7" s="284">
        <f t="shared" si="2"/>
        <v>35024</v>
      </c>
      <c r="CC7" s="284">
        <f t="shared" si="2"/>
        <v>85872</v>
      </c>
      <c r="CD7" s="284">
        <f t="shared" si="2"/>
        <v>828</v>
      </c>
      <c r="CE7" s="284">
        <f t="shared" si="2"/>
        <v>4623</v>
      </c>
      <c r="CF7" s="284">
        <f t="shared" si="2"/>
        <v>31882</v>
      </c>
      <c r="CG7" s="284">
        <f t="shared" si="2"/>
        <v>0</v>
      </c>
      <c r="CH7" s="284">
        <f t="shared" si="2"/>
        <v>9859</v>
      </c>
      <c r="CI7" s="284">
        <f t="shared" si="2"/>
        <v>11347</v>
      </c>
      <c r="CJ7" s="284">
        <f t="shared" si="2"/>
        <v>4719</v>
      </c>
      <c r="CK7" s="284">
        <f t="shared" si="2"/>
        <v>1345</v>
      </c>
      <c r="CL7" s="284">
        <f t="shared" si="2"/>
        <v>4612</v>
      </c>
      <c r="CM7" s="284">
        <f t="shared" si="2"/>
        <v>188216</v>
      </c>
      <c r="CN7" s="284">
        <f t="shared" si="2"/>
        <v>0</v>
      </c>
      <c r="CO7" s="284">
        <f t="shared" si="2"/>
        <v>167318</v>
      </c>
      <c r="CP7" s="284">
        <f t="shared" si="2"/>
        <v>13382</v>
      </c>
      <c r="CQ7" s="284">
        <f t="shared" si="2"/>
        <v>3367</v>
      </c>
      <c r="CR7" s="284">
        <f t="shared" si="2"/>
        <v>1758</v>
      </c>
      <c r="CS7" s="284">
        <f t="shared" si="2"/>
        <v>2391</v>
      </c>
      <c r="CT7" s="284">
        <f t="shared" si="2"/>
        <v>152811</v>
      </c>
      <c r="CU7" s="284">
        <f t="shared" si="2"/>
        <v>0</v>
      </c>
      <c r="CV7" s="284">
        <f aca="true" t="shared" si="3" ref="CV7:DM7">SUM(CV8:CV36)</f>
        <v>143017</v>
      </c>
      <c r="CW7" s="284">
        <f t="shared" si="3"/>
        <v>6826</v>
      </c>
      <c r="CX7" s="284">
        <f t="shared" si="3"/>
        <v>2321</v>
      </c>
      <c r="CY7" s="284">
        <f t="shared" si="3"/>
        <v>0</v>
      </c>
      <c r="CZ7" s="284">
        <f t="shared" si="3"/>
        <v>647</v>
      </c>
      <c r="DA7" s="284">
        <f t="shared" si="3"/>
        <v>35405</v>
      </c>
      <c r="DB7" s="284">
        <f t="shared" si="3"/>
        <v>0</v>
      </c>
      <c r="DC7" s="284">
        <f t="shared" si="3"/>
        <v>24301</v>
      </c>
      <c r="DD7" s="284">
        <f t="shared" si="3"/>
        <v>6556</v>
      </c>
      <c r="DE7" s="284">
        <f t="shared" si="3"/>
        <v>1046</v>
      </c>
      <c r="DF7" s="284">
        <f t="shared" si="3"/>
        <v>1758</v>
      </c>
      <c r="DG7" s="284">
        <f t="shared" si="3"/>
        <v>1744</v>
      </c>
      <c r="DH7" s="284">
        <f t="shared" si="3"/>
        <v>984</v>
      </c>
      <c r="DI7" s="284">
        <f t="shared" si="3"/>
        <v>173</v>
      </c>
      <c r="DJ7" s="284">
        <f t="shared" si="3"/>
        <v>99</v>
      </c>
      <c r="DK7" s="284">
        <f t="shared" si="3"/>
        <v>23</v>
      </c>
      <c r="DL7" s="284">
        <f t="shared" si="3"/>
        <v>0</v>
      </c>
      <c r="DM7" s="284">
        <f t="shared" si="3"/>
        <v>51</v>
      </c>
    </row>
    <row r="8" spans="1:117" ht="12" customHeight="1">
      <c r="A8" s="282" t="s">
        <v>174</v>
      </c>
      <c r="B8" s="283" t="s">
        <v>549</v>
      </c>
      <c r="C8" s="282" t="s">
        <v>578</v>
      </c>
      <c r="D8" s="284">
        <f>SUM(E8,AD8,BC8)</f>
        <v>109660</v>
      </c>
      <c r="E8" s="280">
        <f>SUM(F8,J8,N8,R8,V8,Z8)</f>
        <v>76831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53882</v>
      </c>
      <c r="K8" s="280">
        <v>36716</v>
      </c>
      <c r="L8" s="280">
        <v>17166</v>
      </c>
      <c r="M8" s="280">
        <v>0</v>
      </c>
      <c r="N8" s="280">
        <f>SUM(O8:Q8)</f>
        <v>3554</v>
      </c>
      <c r="O8" s="280">
        <v>2010</v>
      </c>
      <c r="P8" s="280">
        <v>1544</v>
      </c>
      <c r="Q8" s="280">
        <v>0</v>
      </c>
      <c r="R8" s="280">
        <f>SUM(S8:U8)</f>
        <v>18866</v>
      </c>
      <c r="S8" s="280">
        <v>7639</v>
      </c>
      <c r="T8" s="280">
        <v>11227</v>
      </c>
      <c r="U8" s="280">
        <v>0</v>
      </c>
      <c r="V8" s="280">
        <f>SUM(W8:Y8)</f>
        <v>29</v>
      </c>
      <c r="W8" s="280">
        <v>11</v>
      </c>
      <c r="X8" s="280">
        <v>18</v>
      </c>
      <c r="Y8" s="280">
        <v>0</v>
      </c>
      <c r="Z8" s="280">
        <f>SUM(AA8:AC8)</f>
        <v>500</v>
      </c>
      <c r="AA8" s="280">
        <v>0</v>
      </c>
      <c r="AB8" s="280">
        <v>500</v>
      </c>
      <c r="AC8" s="280">
        <v>0</v>
      </c>
      <c r="AD8" s="280">
        <f>SUM(AE8,AI8,AM8,AQ8,AU8,AY8)</f>
        <v>26575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26575</v>
      </c>
      <c r="AJ8" s="280">
        <v>0</v>
      </c>
      <c r="AK8" s="280">
        <v>0</v>
      </c>
      <c r="AL8" s="280">
        <v>26575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6254</v>
      </c>
      <c r="BD8" s="284">
        <f>SUM(BE8:BJ8)</f>
        <v>4121</v>
      </c>
      <c r="BE8" s="280">
        <v>0</v>
      </c>
      <c r="BF8" s="280">
        <v>345</v>
      </c>
      <c r="BG8" s="280">
        <v>3709</v>
      </c>
      <c r="BH8" s="280">
        <v>67</v>
      </c>
      <c r="BI8" s="280">
        <v>0</v>
      </c>
      <c r="BJ8" s="280">
        <v>0</v>
      </c>
      <c r="BK8" s="284">
        <f>SUM(BL8:BQ8)</f>
        <v>2133</v>
      </c>
      <c r="BL8" s="280">
        <v>0</v>
      </c>
      <c r="BM8" s="280">
        <v>2133</v>
      </c>
      <c r="BN8" s="280">
        <v>0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80952</v>
      </c>
      <c r="BS8" s="280">
        <f t="shared" si="4"/>
        <v>0</v>
      </c>
      <c r="BT8" s="280">
        <f t="shared" si="4"/>
        <v>54227</v>
      </c>
      <c r="BU8" s="280">
        <f t="shared" si="4"/>
        <v>7263</v>
      </c>
      <c r="BV8" s="280">
        <f t="shared" si="4"/>
        <v>18933</v>
      </c>
      <c r="BW8" s="280">
        <f t="shared" si="4"/>
        <v>29</v>
      </c>
      <c r="BX8" s="280">
        <f t="shared" si="4"/>
        <v>500</v>
      </c>
      <c r="BY8" s="284">
        <f>SUM(BZ8:CE8)</f>
        <v>76831</v>
      </c>
      <c r="BZ8" s="280">
        <f>F8</f>
        <v>0</v>
      </c>
      <c r="CA8" s="280">
        <f>J8</f>
        <v>53882</v>
      </c>
      <c r="CB8" s="280">
        <f>N8</f>
        <v>3554</v>
      </c>
      <c r="CC8" s="280">
        <f>R8</f>
        <v>18866</v>
      </c>
      <c r="CD8" s="280">
        <f>V8</f>
        <v>29</v>
      </c>
      <c r="CE8" s="280">
        <f>Z8</f>
        <v>500</v>
      </c>
      <c r="CF8" s="284">
        <f>SUM(CG8:CL8)</f>
        <v>4121</v>
      </c>
      <c r="CG8" s="280">
        <f aca="true" t="shared" si="5" ref="CG8:CL8">BE8</f>
        <v>0</v>
      </c>
      <c r="CH8" s="280">
        <f t="shared" si="5"/>
        <v>345</v>
      </c>
      <c r="CI8" s="280">
        <f t="shared" si="5"/>
        <v>3709</v>
      </c>
      <c r="CJ8" s="280">
        <f t="shared" si="5"/>
        <v>67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28708</v>
      </c>
      <c r="CN8" s="280">
        <f t="shared" si="6"/>
        <v>0</v>
      </c>
      <c r="CO8" s="280">
        <f t="shared" si="6"/>
        <v>28708</v>
      </c>
      <c r="CP8" s="280">
        <f t="shared" si="6"/>
        <v>0</v>
      </c>
      <c r="CQ8" s="280">
        <f t="shared" si="6"/>
        <v>0</v>
      </c>
      <c r="CR8" s="280">
        <f t="shared" si="6"/>
        <v>0</v>
      </c>
      <c r="CS8" s="280">
        <f t="shared" si="6"/>
        <v>0</v>
      </c>
      <c r="CT8" s="284">
        <f>SUM(CU8:CZ8)</f>
        <v>26575</v>
      </c>
      <c r="CU8" s="280">
        <f>AE8</f>
        <v>0</v>
      </c>
      <c r="CV8" s="280">
        <f>AI8</f>
        <v>26575</v>
      </c>
      <c r="CW8" s="280">
        <f>AM8</f>
        <v>0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2133</v>
      </c>
      <c r="DB8" s="280">
        <f aca="true" t="shared" si="7" ref="DB8:DG8">BL8</f>
        <v>0</v>
      </c>
      <c r="DC8" s="280">
        <f t="shared" si="7"/>
        <v>2133</v>
      </c>
      <c r="DD8" s="280">
        <f t="shared" si="7"/>
        <v>0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0</v>
      </c>
      <c r="DI8" s="284">
        <f>SUM(DJ8:DM8)</f>
        <v>20</v>
      </c>
      <c r="DJ8" s="280">
        <v>20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174</v>
      </c>
      <c r="B9" s="283" t="s">
        <v>550</v>
      </c>
      <c r="C9" s="282" t="s">
        <v>579</v>
      </c>
      <c r="D9" s="284">
        <f aca="true" t="shared" si="8" ref="D9:D36">SUM(E9,AD9,BC9)</f>
        <v>115534</v>
      </c>
      <c r="E9" s="280">
        <f aca="true" t="shared" si="9" ref="E9:E36">SUM(F9,J9,N9,R9,V9,Z9)</f>
        <v>77429</v>
      </c>
      <c r="F9" s="280">
        <f aca="true" t="shared" si="10" ref="F9:F36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6">SUM(K9:M9)</f>
        <v>49280</v>
      </c>
      <c r="K9" s="280">
        <v>47201</v>
      </c>
      <c r="L9" s="280">
        <v>2079</v>
      </c>
      <c r="M9" s="280">
        <v>0</v>
      </c>
      <c r="N9" s="280">
        <f aca="true" t="shared" si="12" ref="N9:N36">SUM(O9:Q9)</f>
        <v>12096</v>
      </c>
      <c r="O9" s="280">
        <v>11532</v>
      </c>
      <c r="P9" s="280">
        <v>564</v>
      </c>
      <c r="Q9" s="280">
        <v>0</v>
      </c>
      <c r="R9" s="280">
        <f aca="true" t="shared" si="13" ref="R9:R36">SUM(S9:U9)</f>
        <v>16053</v>
      </c>
      <c r="S9" s="280">
        <v>103</v>
      </c>
      <c r="T9" s="280">
        <v>15950</v>
      </c>
      <c r="U9" s="280">
        <v>0</v>
      </c>
      <c r="V9" s="280">
        <f aca="true" t="shared" si="14" ref="V9:V36">SUM(W9:Y9)</f>
        <v>0</v>
      </c>
      <c r="W9" s="280">
        <v>0</v>
      </c>
      <c r="X9" s="280">
        <v>0</v>
      </c>
      <c r="Y9" s="280">
        <v>0</v>
      </c>
      <c r="Z9" s="280">
        <f aca="true" t="shared" si="15" ref="Z9:Z36">SUM(AA9:AC9)</f>
        <v>0</v>
      </c>
      <c r="AA9" s="280">
        <v>0</v>
      </c>
      <c r="AB9" s="280">
        <v>0</v>
      </c>
      <c r="AC9" s="280">
        <v>0</v>
      </c>
      <c r="AD9" s="280">
        <f aca="true" t="shared" si="16" ref="AD9:AD36">SUM(AE9,AI9,AM9,AQ9,AU9,AY9)</f>
        <v>32284</v>
      </c>
      <c r="AE9" s="280">
        <f aca="true" t="shared" si="17" ref="AE9:AE36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6">SUM(AJ9:AL9)</f>
        <v>29196</v>
      </c>
      <c r="AJ9" s="280">
        <v>0</v>
      </c>
      <c r="AK9" s="280">
        <v>0</v>
      </c>
      <c r="AL9" s="280">
        <v>29196</v>
      </c>
      <c r="AM9" s="280">
        <f aca="true" t="shared" si="19" ref="AM9:AM36">SUM(AN9:AP9)</f>
        <v>3088</v>
      </c>
      <c r="AN9" s="280">
        <v>0</v>
      </c>
      <c r="AO9" s="280">
        <v>0</v>
      </c>
      <c r="AP9" s="280">
        <v>3088</v>
      </c>
      <c r="AQ9" s="280">
        <f aca="true" t="shared" si="20" ref="AQ9:AQ36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6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6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6">SUM(BD9,BK9)</f>
        <v>5821</v>
      </c>
      <c r="BD9" s="284">
        <f aca="true" t="shared" si="24" ref="BD9:BD36">SUM(BE9:BJ9)</f>
        <v>2428</v>
      </c>
      <c r="BE9" s="280">
        <v>0</v>
      </c>
      <c r="BF9" s="280">
        <v>482</v>
      </c>
      <c r="BG9" s="280">
        <v>1946</v>
      </c>
      <c r="BH9" s="280">
        <v>0</v>
      </c>
      <c r="BI9" s="280">
        <v>0</v>
      </c>
      <c r="BJ9" s="280">
        <v>0</v>
      </c>
      <c r="BK9" s="284">
        <f aca="true" t="shared" si="25" ref="BK9:BK36">SUM(BL9:BQ9)</f>
        <v>3393</v>
      </c>
      <c r="BL9" s="280">
        <v>0</v>
      </c>
      <c r="BM9" s="280">
        <v>2967</v>
      </c>
      <c r="BN9" s="280">
        <v>426</v>
      </c>
      <c r="BO9" s="280">
        <v>0</v>
      </c>
      <c r="BP9" s="280">
        <v>0</v>
      </c>
      <c r="BQ9" s="280">
        <v>0</v>
      </c>
      <c r="BR9" s="280">
        <f aca="true" t="shared" si="26" ref="BR9:BR36">SUM(BY9,CF9)</f>
        <v>79857</v>
      </c>
      <c r="BS9" s="280">
        <f aca="true" t="shared" si="27" ref="BS9:BS36">SUM(BZ9,CG9)</f>
        <v>0</v>
      </c>
      <c r="BT9" s="280">
        <f aca="true" t="shared" si="28" ref="BT9:BT36">SUM(CA9,CH9)</f>
        <v>49762</v>
      </c>
      <c r="BU9" s="280">
        <f aca="true" t="shared" si="29" ref="BU9:BU36">SUM(CB9,CI9)</f>
        <v>14042</v>
      </c>
      <c r="BV9" s="280">
        <f aca="true" t="shared" si="30" ref="BV9:BV36">SUM(CC9,CJ9)</f>
        <v>16053</v>
      </c>
      <c r="BW9" s="280">
        <f aca="true" t="shared" si="31" ref="BW9:BW36">SUM(CD9,CK9)</f>
        <v>0</v>
      </c>
      <c r="BX9" s="280">
        <f aca="true" t="shared" si="32" ref="BX9:BX36">SUM(CE9,CL9)</f>
        <v>0</v>
      </c>
      <c r="BY9" s="284">
        <f aca="true" t="shared" si="33" ref="BY9:BY36">SUM(BZ9:CE9)</f>
        <v>77429</v>
      </c>
      <c r="BZ9" s="280">
        <f aca="true" t="shared" si="34" ref="BZ9:BZ36">F9</f>
        <v>0</v>
      </c>
      <c r="CA9" s="280">
        <f aca="true" t="shared" si="35" ref="CA9:CA36">J9</f>
        <v>49280</v>
      </c>
      <c r="CB9" s="280">
        <f aca="true" t="shared" si="36" ref="CB9:CB36">N9</f>
        <v>12096</v>
      </c>
      <c r="CC9" s="280">
        <f aca="true" t="shared" si="37" ref="CC9:CC36">R9</f>
        <v>16053</v>
      </c>
      <c r="CD9" s="280">
        <f aca="true" t="shared" si="38" ref="CD9:CD36">V9</f>
        <v>0</v>
      </c>
      <c r="CE9" s="280">
        <f aca="true" t="shared" si="39" ref="CE9:CE36">Z9</f>
        <v>0</v>
      </c>
      <c r="CF9" s="284">
        <f aca="true" t="shared" si="40" ref="CF9:CF36">SUM(CG9:CL9)</f>
        <v>2428</v>
      </c>
      <c r="CG9" s="280">
        <f aca="true" t="shared" si="41" ref="CG9:CG36">BE9</f>
        <v>0</v>
      </c>
      <c r="CH9" s="280">
        <f aca="true" t="shared" si="42" ref="CH9:CH36">BF9</f>
        <v>482</v>
      </c>
      <c r="CI9" s="280">
        <f aca="true" t="shared" si="43" ref="CI9:CI36">BG9</f>
        <v>1946</v>
      </c>
      <c r="CJ9" s="280">
        <f aca="true" t="shared" si="44" ref="CJ9:CJ36">BH9</f>
        <v>0</v>
      </c>
      <c r="CK9" s="280">
        <f aca="true" t="shared" si="45" ref="CK9:CK36">BI9</f>
        <v>0</v>
      </c>
      <c r="CL9" s="280">
        <f aca="true" t="shared" si="46" ref="CL9:CL36">BJ9</f>
        <v>0</v>
      </c>
      <c r="CM9" s="280">
        <f aca="true" t="shared" si="47" ref="CM9:CM36">SUM(CT9,DA9)</f>
        <v>35677</v>
      </c>
      <c r="CN9" s="280">
        <f aca="true" t="shared" si="48" ref="CN9:CN36">SUM(CU9,DB9)</f>
        <v>0</v>
      </c>
      <c r="CO9" s="280">
        <f aca="true" t="shared" si="49" ref="CO9:CO36">SUM(CV9,DC9)</f>
        <v>32163</v>
      </c>
      <c r="CP9" s="280">
        <f aca="true" t="shared" si="50" ref="CP9:CP36">SUM(CW9,DD9)</f>
        <v>3514</v>
      </c>
      <c r="CQ9" s="280">
        <f aca="true" t="shared" si="51" ref="CQ9:CQ36">SUM(CX9,DE9)</f>
        <v>0</v>
      </c>
      <c r="CR9" s="280">
        <f aca="true" t="shared" si="52" ref="CR9:CR36">SUM(CY9,DF9)</f>
        <v>0</v>
      </c>
      <c r="CS9" s="280">
        <f aca="true" t="shared" si="53" ref="CS9:CS36">SUM(CZ9,DG9)</f>
        <v>0</v>
      </c>
      <c r="CT9" s="284">
        <f aca="true" t="shared" si="54" ref="CT9:CT36">SUM(CU9:CZ9)</f>
        <v>32284</v>
      </c>
      <c r="CU9" s="280">
        <f aca="true" t="shared" si="55" ref="CU9:CU36">AE9</f>
        <v>0</v>
      </c>
      <c r="CV9" s="280">
        <f aca="true" t="shared" si="56" ref="CV9:CV36">AI9</f>
        <v>29196</v>
      </c>
      <c r="CW9" s="280">
        <f aca="true" t="shared" si="57" ref="CW9:CW36">AM9</f>
        <v>3088</v>
      </c>
      <c r="CX9" s="280">
        <f aca="true" t="shared" si="58" ref="CX9:CX36">AQ9</f>
        <v>0</v>
      </c>
      <c r="CY9" s="280">
        <f aca="true" t="shared" si="59" ref="CY9:CY36">AU9</f>
        <v>0</v>
      </c>
      <c r="CZ9" s="280">
        <f aca="true" t="shared" si="60" ref="CZ9:CZ36">AY9</f>
        <v>0</v>
      </c>
      <c r="DA9" s="284">
        <f aca="true" t="shared" si="61" ref="DA9:DA36">SUM(DB9:DG9)</f>
        <v>3393</v>
      </c>
      <c r="DB9" s="280">
        <f aca="true" t="shared" si="62" ref="DB9:DB36">BL9</f>
        <v>0</v>
      </c>
      <c r="DC9" s="280">
        <f aca="true" t="shared" si="63" ref="DC9:DC36">BM9</f>
        <v>2967</v>
      </c>
      <c r="DD9" s="280">
        <f aca="true" t="shared" si="64" ref="DD9:DD36">BN9</f>
        <v>426</v>
      </c>
      <c r="DE9" s="280">
        <f aca="true" t="shared" si="65" ref="DE9:DE36">BO9</f>
        <v>0</v>
      </c>
      <c r="DF9" s="280">
        <f aca="true" t="shared" si="66" ref="DF9:DF36">BP9</f>
        <v>0</v>
      </c>
      <c r="DG9" s="280">
        <f aca="true" t="shared" si="67" ref="DG9:DG36">BQ9</f>
        <v>0</v>
      </c>
      <c r="DH9" s="280">
        <v>0</v>
      </c>
      <c r="DI9" s="284">
        <f aca="true" t="shared" si="68" ref="DI9:DI36">SUM(DJ9:DM9)</f>
        <v>19</v>
      </c>
      <c r="DJ9" s="280">
        <v>0</v>
      </c>
      <c r="DK9" s="280">
        <v>19</v>
      </c>
      <c r="DL9" s="280">
        <v>0</v>
      </c>
      <c r="DM9" s="280">
        <v>0</v>
      </c>
    </row>
    <row r="10" spans="1:117" ht="12" customHeight="1">
      <c r="A10" s="282" t="s">
        <v>174</v>
      </c>
      <c r="B10" s="283" t="s">
        <v>551</v>
      </c>
      <c r="C10" s="282" t="s">
        <v>580</v>
      </c>
      <c r="D10" s="284">
        <f t="shared" si="8"/>
        <v>55721</v>
      </c>
      <c r="E10" s="280">
        <f t="shared" si="9"/>
        <v>36175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27434</v>
      </c>
      <c r="K10" s="280">
        <v>25667</v>
      </c>
      <c r="L10" s="280">
        <v>1767</v>
      </c>
      <c r="M10" s="280">
        <v>0</v>
      </c>
      <c r="N10" s="280">
        <f t="shared" si="12"/>
        <v>1081</v>
      </c>
      <c r="O10" s="280">
        <v>1013</v>
      </c>
      <c r="P10" s="280">
        <v>68</v>
      </c>
      <c r="Q10" s="280">
        <v>0</v>
      </c>
      <c r="R10" s="280">
        <f t="shared" si="13"/>
        <v>6905</v>
      </c>
      <c r="S10" s="280">
        <v>2201</v>
      </c>
      <c r="T10" s="280">
        <v>4704</v>
      </c>
      <c r="U10" s="280">
        <v>0</v>
      </c>
      <c r="V10" s="280">
        <f t="shared" si="14"/>
        <v>64</v>
      </c>
      <c r="W10" s="280">
        <v>64</v>
      </c>
      <c r="X10" s="280">
        <v>0</v>
      </c>
      <c r="Y10" s="280">
        <v>0</v>
      </c>
      <c r="Z10" s="280">
        <f t="shared" si="15"/>
        <v>691</v>
      </c>
      <c r="AA10" s="280">
        <v>642</v>
      </c>
      <c r="AB10" s="280">
        <v>49</v>
      </c>
      <c r="AC10" s="280">
        <v>0</v>
      </c>
      <c r="AD10" s="280">
        <f t="shared" si="16"/>
        <v>13192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12997</v>
      </c>
      <c r="AJ10" s="280">
        <v>0</v>
      </c>
      <c r="AK10" s="280">
        <v>0</v>
      </c>
      <c r="AL10" s="280">
        <v>12997</v>
      </c>
      <c r="AM10" s="280">
        <f t="shared" si="19"/>
        <v>94</v>
      </c>
      <c r="AN10" s="280">
        <v>0</v>
      </c>
      <c r="AO10" s="280">
        <v>0</v>
      </c>
      <c r="AP10" s="280">
        <v>94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101</v>
      </c>
      <c r="AZ10" s="280">
        <v>0</v>
      </c>
      <c r="BA10" s="280">
        <v>0</v>
      </c>
      <c r="BB10" s="280">
        <v>101</v>
      </c>
      <c r="BC10" s="284">
        <f t="shared" si="23"/>
        <v>6354</v>
      </c>
      <c r="BD10" s="284">
        <f t="shared" si="24"/>
        <v>2043</v>
      </c>
      <c r="BE10" s="280">
        <v>0</v>
      </c>
      <c r="BF10" s="280">
        <v>587</v>
      </c>
      <c r="BG10" s="280">
        <v>1020</v>
      </c>
      <c r="BH10" s="280">
        <v>0</v>
      </c>
      <c r="BI10" s="280">
        <v>0</v>
      </c>
      <c r="BJ10" s="280">
        <v>436</v>
      </c>
      <c r="BK10" s="284">
        <f t="shared" si="25"/>
        <v>4311</v>
      </c>
      <c r="BL10" s="280">
        <v>0</v>
      </c>
      <c r="BM10" s="280">
        <v>3667</v>
      </c>
      <c r="BN10" s="280">
        <v>59</v>
      </c>
      <c r="BO10" s="280">
        <v>0</v>
      </c>
      <c r="BP10" s="280">
        <v>0</v>
      </c>
      <c r="BQ10" s="280">
        <v>585</v>
      </c>
      <c r="BR10" s="280">
        <f t="shared" si="26"/>
        <v>38218</v>
      </c>
      <c r="BS10" s="280">
        <f t="shared" si="27"/>
        <v>0</v>
      </c>
      <c r="BT10" s="280">
        <f t="shared" si="28"/>
        <v>28021</v>
      </c>
      <c r="BU10" s="280">
        <f t="shared" si="29"/>
        <v>2101</v>
      </c>
      <c r="BV10" s="280">
        <f t="shared" si="30"/>
        <v>6905</v>
      </c>
      <c r="BW10" s="280">
        <f t="shared" si="31"/>
        <v>64</v>
      </c>
      <c r="BX10" s="280">
        <f t="shared" si="32"/>
        <v>1127</v>
      </c>
      <c r="BY10" s="284">
        <f t="shared" si="33"/>
        <v>36175</v>
      </c>
      <c r="BZ10" s="280">
        <f t="shared" si="34"/>
        <v>0</v>
      </c>
      <c r="CA10" s="280">
        <f t="shared" si="35"/>
        <v>27434</v>
      </c>
      <c r="CB10" s="280">
        <f t="shared" si="36"/>
        <v>1081</v>
      </c>
      <c r="CC10" s="280">
        <f t="shared" si="37"/>
        <v>6905</v>
      </c>
      <c r="CD10" s="280">
        <f t="shared" si="38"/>
        <v>64</v>
      </c>
      <c r="CE10" s="280">
        <f t="shared" si="39"/>
        <v>691</v>
      </c>
      <c r="CF10" s="284">
        <f t="shared" si="40"/>
        <v>2043</v>
      </c>
      <c r="CG10" s="280">
        <f t="shared" si="41"/>
        <v>0</v>
      </c>
      <c r="CH10" s="280">
        <f t="shared" si="42"/>
        <v>587</v>
      </c>
      <c r="CI10" s="280">
        <f t="shared" si="43"/>
        <v>1020</v>
      </c>
      <c r="CJ10" s="280">
        <f t="shared" si="44"/>
        <v>0</v>
      </c>
      <c r="CK10" s="280">
        <f t="shared" si="45"/>
        <v>0</v>
      </c>
      <c r="CL10" s="280">
        <f t="shared" si="46"/>
        <v>436</v>
      </c>
      <c r="CM10" s="280">
        <f t="shared" si="47"/>
        <v>17503</v>
      </c>
      <c r="CN10" s="280">
        <f t="shared" si="48"/>
        <v>0</v>
      </c>
      <c r="CO10" s="280">
        <f t="shared" si="49"/>
        <v>16664</v>
      </c>
      <c r="CP10" s="280">
        <f t="shared" si="50"/>
        <v>153</v>
      </c>
      <c r="CQ10" s="280">
        <f t="shared" si="51"/>
        <v>0</v>
      </c>
      <c r="CR10" s="280">
        <f t="shared" si="52"/>
        <v>0</v>
      </c>
      <c r="CS10" s="280">
        <f t="shared" si="53"/>
        <v>686</v>
      </c>
      <c r="CT10" s="284">
        <f t="shared" si="54"/>
        <v>13192</v>
      </c>
      <c r="CU10" s="280">
        <f t="shared" si="55"/>
        <v>0</v>
      </c>
      <c r="CV10" s="280">
        <f t="shared" si="56"/>
        <v>12997</v>
      </c>
      <c r="CW10" s="280">
        <f t="shared" si="57"/>
        <v>94</v>
      </c>
      <c r="CX10" s="280">
        <f t="shared" si="58"/>
        <v>0</v>
      </c>
      <c r="CY10" s="280">
        <f t="shared" si="59"/>
        <v>0</v>
      </c>
      <c r="CZ10" s="280">
        <f t="shared" si="60"/>
        <v>101</v>
      </c>
      <c r="DA10" s="284">
        <f t="shared" si="61"/>
        <v>4311</v>
      </c>
      <c r="DB10" s="280">
        <f t="shared" si="62"/>
        <v>0</v>
      </c>
      <c r="DC10" s="280">
        <f t="shared" si="63"/>
        <v>3667</v>
      </c>
      <c r="DD10" s="280">
        <f t="shared" si="64"/>
        <v>59</v>
      </c>
      <c r="DE10" s="280">
        <f t="shared" si="65"/>
        <v>0</v>
      </c>
      <c r="DF10" s="280">
        <f t="shared" si="66"/>
        <v>0</v>
      </c>
      <c r="DG10" s="280">
        <f t="shared" si="67"/>
        <v>585</v>
      </c>
      <c r="DH10" s="280">
        <v>3</v>
      </c>
      <c r="DI10" s="284">
        <f t="shared" si="68"/>
        <v>4</v>
      </c>
      <c r="DJ10" s="280">
        <v>4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174</v>
      </c>
      <c r="B11" s="283" t="s">
        <v>552</v>
      </c>
      <c r="C11" s="282" t="s">
        <v>581</v>
      </c>
      <c r="D11" s="284">
        <f t="shared" si="8"/>
        <v>61628</v>
      </c>
      <c r="E11" s="280">
        <f t="shared" si="9"/>
        <v>43728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37719</v>
      </c>
      <c r="K11" s="280">
        <v>20295</v>
      </c>
      <c r="L11" s="280">
        <v>17424</v>
      </c>
      <c r="M11" s="280">
        <v>0</v>
      </c>
      <c r="N11" s="280">
        <f t="shared" si="12"/>
        <v>3911</v>
      </c>
      <c r="O11" s="280">
        <v>2488</v>
      </c>
      <c r="P11" s="280">
        <v>1423</v>
      </c>
      <c r="Q11" s="280">
        <v>0</v>
      </c>
      <c r="R11" s="280">
        <f t="shared" si="13"/>
        <v>2063</v>
      </c>
      <c r="S11" s="280">
        <v>1539</v>
      </c>
      <c r="T11" s="280">
        <v>524</v>
      </c>
      <c r="U11" s="280">
        <v>0</v>
      </c>
      <c r="V11" s="280">
        <f t="shared" si="14"/>
        <v>13</v>
      </c>
      <c r="W11" s="280">
        <v>0</v>
      </c>
      <c r="X11" s="280">
        <v>13</v>
      </c>
      <c r="Y11" s="280">
        <v>0</v>
      </c>
      <c r="Z11" s="280">
        <f t="shared" si="15"/>
        <v>22</v>
      </c>
      <c r="AA11" s="280">
        <v>0</v>
      </c>
      <c r="AB11" s="280">
        <v>0</v>
      </c>
      <c r="AC11" s="280">
        <v>22</v>
      </c>
      <c r="AD11" s="280">
        <f t="shared" si="16"/>
        <v>12743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12342</v>
      </c>
      <c r="AJ11" s="280">
        <v>0</v>
      </c>
      <c r="AK11" s="280">
        <v>0</v>
      </c>
      <c r="AL11" s="280">
        <v>12342</v>
      </c>
      <c r="AM11" s="280">
        <f t="shared" si="19"/>
        <v>338</v>
      </c>
      <c r="AN11" s="280">
        <v>0</v>
      </c>
      <c r="AO11" s="280">
        <v>0</v>
      </c>
      <c r="AP11" s="280">
        <v>338</v>
      </c>
      <c r="AQ11" s="280">
        <f t="shared" si="20"/>
        <v>63</v>
      </c>
      <c r="AR11" s="280">
        <v>0</v>
      </c>
      <c r="AS11" s="280">
        <v>0</v>
      </c>
      <c r="AT11" s="280">
        <v>63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5157</v>
      </c>
      <c r="BD11" s="284">
        <f t="shared" si="24"/>
        <v>114</v>
      </c>
      <c r="BE11" s="280">
        <v>0</v>
      </c>
      <c r="BF11" s="280">
        <v>0</v>
      </c>
      <c r="BG11" s="280">
        <v>0</v>
      </c>
      <c r="BH11" s="280">
        <v>14</v>
      </c>
      <c r="BI11" s="280">
        <v>0</v>
      </c>
      <c r="BJ11" s="280">
        <v>100</v>
      </c>
      <c r="BK11" s="284">
        <f t="shared" si="25"/>
        <v>5043</v>
      </c>
      <c r="BL11" s="280">
        <v>0</v>
      </c>
      <c r="BM11" s="280">
        <v>3361</v>
      </c>
      <c r="BN11" s="280">
        <v>1230</v>
      </c>
      <c r="BO11" s="280">
        <v>452</v>
      </c>
      <c r="BP11" s="280">
        <v>0</v>
      </c>
      <c r="BQ11" s="280">
        <v>0</v>
      </c>
      <c r="BR11" s="280">
        <f t="shared" si="26"/>
        <v>43842</v>
      </c>
      <c r="BS11" s="280">
        <f t="shared" si="27"/>
        <v>0</v>
      </c>
      <c r="BT11" s="280">
        <f t="shared" si="28"/>
        <v>37719</v>
      </c>
      <c r="BU11" s="280">
        <f t="shared" si="29"/>
        <v>3911</v>
      </c>
      <c r="BV11" s="280">
        <f t="shared" si="30"/>
        <v>2077</v>
      </c>
      <c r="BW11" s="280">
        <f t="shared" si="31"/>
        <v>13</v>
      </c>
      <c r="BX11" s="280">
        <f t="shared" si="32"/>
        <v>122</v>
      </c>
      <c r="BY11" s="284">
        <f t="shared" si="33"/>
        <v>43728</v>
      </c>
      <c r="BZ11" s="280">
        <f t="shared" si="34"/>
        <v>0</v>
      </c>
      <c r="CA11" s="280">
        <f t="shared" si="35"/>
        <v>37719</v>
      </c>
      <c r="CB11" s="280">
        <f t="shared" si="36"/>
        <v>3911</v>
      </c>
      <c r="CC11" s="280">
        <f t="shared" si="37"/>
        <v>2063</v>
      </c>
      <c r="CD11" s="280">
        <f t="shared" si="38"/>
        <v>13</v>
      </c>
      <c r="CE11" s="280">
        <f t="shared" si="39"/>
        <v>22</v>
      </c>
      <c r="CF11" s="284">
        <f t="shared" si="40"/>
        <v>114</v>
      </c>
      <c r="CG11" s="280">
        <f t="shared" si="41"/>
        <v>0</v>
      </c>
      <c r="CH11" s="280">
        <f t="shared" si="42"/>
        <v>0</v>
      </c>
      <c r="CI11" s="280">
        <f t="shared" si="43"/>
        <v>0</v>
      </c>
      <c r="CJ11" s="280">
        <f t="shared" si="44"/>
        <v>14</v>
      </c>
      <c r="CK11" s="280">
        <f t="shared" si="45"/>
        <v>0</v>
      </c>
      <c r="CL11" s="280">
        <f t="shared" si="46"/>
        <v>100</v>
      </c>
      <c r="CM11" s="280">
        <f t="shared" si="47"/>
        <v>17786</v>
      </c>
      <c r="CN11" s="280">
        <f t="shared" si="48"/>
        <v>0</v>
      </c>
      <c r="CO11" s="280">
        <f t="shared" si="49"/>
        <v>15703</v>
      </c>
      <c r="CP11" s="280">
        <f t="shared" si="50"/>
        <v>1568</v>
      </c>
      <c r="CQ11" s="280">
        <f t="shared" si="51"/>
        <v>515</v>
      </c>
      <c r="CR11" s="280">
        <f t="shared" si="52"/>
        <v>0</v>
      </c>
      <c r="CS11" s="280">
        <f t="shared" si="53"/>
        <v>0</v>
      </c>
      <c r="CT11" s="284">
        <f t="shared" si="54"/>
        <v>12743</v>
      </c>
      <c r="CU11" s="280">
        <f t="shared" si="55"/>
        <v>0</v>
      </c>
      <c r="CV11" s="280">
        <f t="shared" si="56"/>
        <v>12342</v>
      </c>
      <c r="CW11" s="280">
        <f t="shared" si="57"/>
        <v>338</v>
      </c>
      <c r="CX11" s="280">
        <f t="shared" si="58"/>
        <v>63</v>
      </c>
      <c r="CY11" s="280">
        <f t="shared" si="59"/>
        <v>0</v>
      </c>
      <c r="CZ11" s="280">
        <f t="shared" si="60"/>
        <v>0</v>
      </c>
      <c r="DA11" s="284">
        <f t="shared" si="61"/>
        <v>5043</v>
      </c>
      <c r="DB11" s="280">
        <f t="shared" si="62"/>
        <v>0</v>
      </c>
      <c r="DC11" s="280">
        <f t="shared" si="63"/>
        <v>3361</v>
      </c>
      <c r="DD11" s="280">
        <f t="shared" si="64"/>
        <v>1230</v>
      </c>
      <c r="DE11" s="280">
        <f t="shared" si="65"/>
        <v>452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5</v>
      </c>
      <c r="DJ11" s="280">
        <v>4</v>
      </c>
      <c r="DK11" s="280">
        <v>1</v>
      </c>
      <c r="DL11" s="280">
        <v>0</v>
      </c>
      <c r="DM11" s="280">
        <v>0</v>
      </c>
    </row>
    <row r="12" spans="1:117" ht="12" customHeight="1">
      <c r="A12" s="282" t="s">
        <v>174</v>
      </c>
      <c r="B12" s="283" t="s">
        <v>553</v>
      </c>
      <c r="C12" s="282" t="s">
        <v>582</v>
      </c>
      <c r="D12" s="284">
        <f t="shared" si="8"/>
        <v>53393</v>
      </c>
      <c r="E12" s="280">
        <f t="shared" si="9"/>
        <v>36660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23637</v>
      </c>
      <c r="K12" s="280">
        <v>12395</v>
      </c>
      <c r="L12" s="280">
        <v>11242</v>
      </c>
      <c r="M12" s="280">
        <v>0</v>
      </c>
      <c r="N12" s="280">
        <f t="shared" si="12"/>
        <v>1395</v>
      </c>
      <c r="O12" s="280">
        <v>0</v>
      </c>
      <c r="P12" s="280">
        <v>1395</v>
      </c>
      <c r="Q12" s="280">
        <v>0</v>
      </c>
      <c r="R12" s="280">
        <f t="shared" si="13"/>
        <v>10347</v>
      </c>
      <c r="S12" s="280">
        <v>816</v>
      </c>
      <c r="T12" s="280">
        <v>9531</v>
      </c>
      <c r="U12" s="280">
        <v>0</v>
      </c>
      <c r="V12" s="280">
        <f t="shared" si="14"/>
        <v>535</v>
      </c>
      <c r="W12" s="280">
        <v>483</v>
      </c>
      <c r="X12" s="280">
        <v>52</v>
      </c>
      <c r="Y12" s="280">
        <v>0</v>
      </c>
      <c r="Z12" s="280">
        <f t="shared" si="15"/>
        <v>746</v>
      </c>
      <c r="AA12" s="280">
        <v>0</v>
      </c>
      <c r="AB12" s="280">
        <v>746</v>
      </c>
      <c r="AC12" s="280">
        <v>0</v>
      </c>
      <c r="AD12" s="280">
        <f t="shared" si="16"/>
        <v>13889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13274</v>
      </c>
      <c r="AJ12" s="280">
        <v>0</v>
      </c>
      <c r="AK12" s="280">
        <v>0</v>
      </c>
      <c r="AL12" s="280">
        <v>13274</v>
      </c>
      <c r="AM12" s="280">
        <f t="shared" si="19"/>
        <v>345</v>
      </c>
      <c r="AN12" s="280">
        <v>0</v>
      </c>
      <c r="AO12" s="280">
        <v>0</v>
      </c>
      <c r="AP12" s="280">
        <v>345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270</v>
      </c>
      <c r="AZ12" s="280">
        <v>0</v>
      </c>
      <c r="BA12" s="280">
        <v>0</v>
      </c>
      <c r="BB12" s="280">
        <v>270</v>
      </c>
      <c r="BC12" s="284">
        <f t="shared" si="23"/>
        <v>2844</v>
      </c>
      <c r="BD12" s="284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2844</v>
      </c>
      <c r="BL12" s="280">
        <v>0</v>
      </c>
      <c r="BM12" s="280">
        <v>547</v>
      </c>
      <c r="BN12" s="280">
        <v>49</v>
      </c>
      <c r="BO12" s="280">
        <v>0</v>
      </c>
      <c r="BP12" s="280">
        <v>1402</v>
      </c>
      <c r="BQ12" s="280">
        <v>846</v>
      </c>
      <c r="BR12" s="280">
        <f t="shared" si="26"/>
        <v>36660</v>
      </c>
      <c r="BS12" s="280">
        <f t="shared" si="27"/>
        <v>0</v>
      </c>
      <c r="BT12" s="280">
        <f t="shared" si="28"/>
        <v>23637</v>
      </c>
      <c r="BU12" s="280">
        <f t="shared" si="29"/>
        <v>1395</v>
      </c>
      <c r="BV12" s="280">
        <f t="shared" si="30"/>
        <v>10347</v>
      </c>
      <c r="BW12" s="280">
        <f t="shared" si="31"/>
        <v>535</v>
      </c>
      <c r="BX12" s="280">
        <f t="shared" si="32"/>
        <v>746</v>
      </c>
      <c r="BY12" s="284">
        <f t="shared" si="33"/>
        <v>36660</v>
      </c>
      <c r="BZ12" s="280">
        <f t="shared" si="34"/>
        <v>0</v>
      </c>
      <c r="CA12" s="280">
        <f t="shared" si="35"/>
        <v>23637</v>
      </c>
      <c r="CB12" s="280">
        <f t="shared" si="36"/>
        <v>1395</v>
      </c>
      <c r="CC12" s="280">
        <f t="shared" si="37"/>
        <v>10347</v>
      </c>
      <c r="CD12" s="280">
        <f t="shared" si="38"/>
        <v>535</v>
      </c>
      <c r="CE12" s="280">
        <f t="shared" si="39"/>
        <v>746</v>
      </c>
      <c r="CF12" s="284">
        <f t="shared" si="40"/>
        <v>0</v>
      </c>
      <c r="CG12" s="280">
        <f t="shared" si="41"/>
        <v>0</v>
      </c>
      <c r="CH12" s="280">
        <f t="shared" si="42"/>
        <v>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16733</v>
      </c>
      <c r="CN12" s="280">
        <f t="shared" si="48"/>
        <v>0</v>
      </c>
      <c r="CO12" s="280">
        <f t="shared" si="49"/>
        <v>13821</v>
      </c>
      <c r="CP12" s="280">
        <f t="shared" si="50"/>
        <v>394</v>
      </c>
      <c r="CQ12" s="280">
        <f t="shared" si="51"/>
        <v>0</v>
      </c>
      <c r="CR12" s="280">
        <f t="shared" si="52"/>
        <v>1402</v>
      </c>
      <c r="CS12" s="280">
        <f t="shared" si="53"/>
        <v>1116</v>
      </c>
      <c r="CT12" s="284">
        <f t="shared" si="54"/>
        <v>13889</v>
      </c>
      <c r="CU12" s="280">
        <f t="shared" si="55"/>
        <v>0</v>
      </c>
      <c r="CV12" s="280">
        <f t="shared" si="56"/>
        <v>13274</v>
      </c>
      <c r="CW12" s="280">
        <f t="shared" si="57"/>
        <v>345</v>
      </c>
      <c r="CX12" s="280">
        <f t="shared" si="58"/>
        <v>0</v>
      </c>
      <c r="CY12" s="280">
        <f t="shared" si="59"/>
        <v>0</v>
      </c>
      <c r="CZ12" s="280">
        <f t="shared" si="60"/>
        <v>270</v>
      </c>
      <c r="DA12" s="284">
        <f t="shared" si="61"/>
        <v>2844</v>
      </c>
      <c r="DB12" s="280">
        <f t="shared" si="62"/>
        <v>0</v>
      </c>
      <c r="DC12" s="280">
        <f t="shared" si="63"/>
        <v>547</v>
      </c>
      <c r="DD12" s="280">
        <f t="shared" si="64"/>
        <v>49</v>
      </c>
      <c r="DE12" s="280">
        <f t="shared" si="65"/>
        <v>0</v>
      </c>
      <c r="DF12" s="280">
        <f t="shared" si="66"/>
        <v>1402</v>
      </c>
      <c r="DG12" s="280">
        <f t="shared" si="67"/>
        <v>846</v>
      </c>
      <c r="DH12" s="280">
        <v>460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174</v>
      </c>
      <c r="B13" s="283" t="s">
        <v>554</v>
      </c>
      <c r="C13" s="282" t="s">
        <v>583</v>
      </c>
      <c r="D13" s="284">
        <f t="shared" si="8"/>
        <v>71058</v>
      </c>
      <c r="E13" s="280">
        <f t="shared" si="9"/>
        <v>45352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32168</v>
      </c>
      <c r="K13" s="280">
        <v>0</v>
      </c>
      <c r="L13" s="280">
        <v>32168</v>
      </c>
      <c r="M13" s="280">
        <v>0</v>
      </c>
      <c r="N13" s="280">
        <f t="shared" si="12"/>
        <v>6696</v>
      </c>
      <c r="O13" s="280">
        <v>0</v>
      </c>
      <c r="P13" s="280">
        <v>6696</v>
      </c>
      <c r="Q13" s="280">
        <v>0</v>
      </c>
      <c r="R13" s="280">
        <f t="shared" si="13"/>
        <v>5882</v>
      </c>
      <c r="S13" s="280">
        <v>20</v>
      </c>
      <c r="T13" s="280">
        <v>5862</v>
      </c>
      <c r="U13" s="280">
        <v>0</v>
      </c>
      <c r="V13" s="280">
        <f t="shared" si="14"/>
        <v>66</v>
      </c>
      <c r="W13" s="280">
        <v>0</v>
      </c>
      <c r="X13" s="280">
        <v>66</v>
      </c>
      <c r="Y13" s="280">
        <v>0</v>
      </c>
      <c r="Z13" s="280">
        <f t="shared" si="15"/>
        <v>540</v>
      </c>
      <c r="AA13" s="280">
        <v>0</v>
      </c>
      <c r="AB13" s="280">
        <v>540</v>
      </c>
      <c r="AC13" s="280">
        <v>0</v>
      </c>
      <c r="AD13" s="280">
        <f t="shared" si="16"/>
        <v>19435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18384</v>
      </c>
      <c r="AJ13" s="280">
        <v>0</v>
      </c>
      <c r="AK13" s="280">
        <v>0</v>
      </c>
      <c r="AL13" s="280">
        <v>18384</v>
      </c>
      <c r="AM13" s="280">
        <f t="shared" si="19"/>
        <v>1039</v>
      </c>
      <c r="AN13" s="280">
        <v>0</v>
      </c>
      <c r="AO13" s="280">
        <v>0</v>
      </c>
      <c r="AP13" s="280">
        <v>1039</v>
      </c>
      <c r="AQ13" s="280">
        <f t="shared" si="20"/>
        <v>12</v>
      </c>
      <c r="AR13" s="280">
        <v>0</v>
      </c>
      <c r="AS13" s="280">
        <v>0</v>
      </c>
      <c r="AT13" s="280">
        <v>12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6271</v>
      </c>
      <c r="BD13" s="284">
        <f t="shared" si="24"/>
        <v>6267</v>
      </c>
      <c r="BE13" s="280">
        <v>0</v>
      </c>
      <c r="BF13" s="280">
        <v>2748</v>
      </c>
      <c r="BG13" s="280">
        <v>2171</v>
      </c>
      <c r="BH13" s="280">
        <v>1348</v>
      </c>
      <c r="BI13" s="280">
        <v>0</v>
      </c>
      <c r="BJ13" s="280">
        <v>0</v>
      </c>
      <c r="BK13" s="284">
        <f t="shared" si="25"/>
        <v>4</v>
      </c>
      <c r="BL13" s="280">
        <v>0</v>
      </c>
      <c r="BM13" s="280">
        <v>0</v>
      </c>
      <c r="BN13" s="280">
        <v>4</v>
      </c>
      <c r="BO13" s="280">
        <v>0</v>
      </c>
      <c r="BP13" s="280">
        <v>0</v>
      </c>
      <c r="BQ13" s="280">
        <v>0</v>
      </c>
      <c r="BR13" s="280">
        <f t="shared" si="26"/>
        <v>51619</v>
      </c>
      <c r="BS13" s="280">
        <f t="shared" si="27"/>
        <v>0</v>
      </c>
      <c r="BT13" s="280">
        <f t="shared" si="28"/>
        <v>34916</v>
      </c>
      <c r="BU13" s="280">
        <f t="shared" si="29"/>
        <v>8867</v>
      </c>
      <c r="BV13" s="280">
        <f t="shared" si="30"/>
        <v>7230</v>
      </c>
      <c r="BW13" s="280">
        <f t="shared" si="31"/>
        <v>66</v>
      </c>
      <c r="BX13" s="280">
        <f t="shared" si="32"/>
        <v>540</v>
      </c>
      <c r="BY13" s="284">
        <f t="shared" si="33"/>
        <v>45352</v>
      </c>
      <c r="BZ13" s="280">
        <f t="shared" si="34"/>
        <v>0</v>
      </c>
      <c r="CA13" s="280">
        <f t="shared" si="35"/>
        <v>32168</v>
      </c>
      <c r="CB13" s="280">
        <f t="shared" si="36"/>
        <v>6696</v>
      </c>
      <c r="CC13" s="280">
        <f t="shared" si="37"/>
        <v>5882</v>
      </c>
      <c r="CD13" s="280">
        <f t="shared" si="38"/>
        <v>66</v>
      </c>
      <c r="CE13" s="280">
        <f t="shared" si="39"/>
        <v>540</v>
      </c>
      <c r="CF13" s="284">
        <f t="shared" si="40"/>
        <v>6267</v>
      </c>
      <c r="CG13" s="280">
        <f t="shared" si="41"/>
        <v>0</v>
      </c>
      <c r="CH13" s="280">
        <f t="shared" si="42"/>
        <v>2748</v>
      </c>
      <c r="CI13" s="280">
        <f t="shared" si="43"/>
        <v>2171</v>
      </c>
      <c r="CJ13" s="280">
        <f t="shared" si="44"/>
        <v>1348</v>
      </c>
      <c r="CK13" s="280">
        <f t="shared" si="45"/>
        <v>0</v>
      </c>
      <c r="CL13" s="280">
        <f t="shared" si="46"/>
        <v>0</v>
      </c>
      <c r="CM13" s="280">
        <f t="shared" si="47"/>
        <v>19439</v>
      </c>
      <c r="CN13" s="280">
        <f t="shared" si="48"/>
        <v>0</v>
      </c>
      <c r="CO13" s="280">
        <f t="shared" si="49"/>
        <v>18384</v>
      </c>
      <c r="CP13" s="280">
        <f t="shared" si="50"/>
        <v>1043</v>
      </c>
      <c r="CQ13" s="280">
        <f t="shared" si="51"/>
        <v>12</v>
      </c>
      <c r="CR13" s="280">
        <f t="shared" si="52"/>
        <v>0</v>
      </c>
      <c r="CS13" s="280">
        <f t="shared" si="53"/>
        <v>0</v>
      </c>
      <c r="CT13" s="284">
        <f t="shared" si="54"/>
        <v>19435</v>
      </c>
      <c r="CU13" s="280">
        <f t="shared" si="55"/>
        <v>0</v>
      </c>
      <c r="CV13" s="280">
        <f t="shared" si="56"/>
        <v>18384</v>
      </c>
      <c r="CW13" s="280">
        <f t="shared" si="57"/>
        <v>1039</v>
      </c>
      <c r="CX13" s="280">
        <f t="shared" si="58"/>
        <v>12</v>
      </c>
      <c r="CY13" s="280">
        <f t="shared" si="59"/>
        <v>0</v>
      </c>
      <c r="CZ13" s="280">
        <f t="shared" si="60"/>
        <v>0</v>
      </c>
      <c r="DA13" s="284">
        <f t="shared" si="61"/>
        <v>4</v>
      </c>
      <c r="DB13" s="280">
        <f t="shared" si="62"/>
        <v>0</v>
      </c>
      <c r="DC13" s="280">
        <f t="shared" si="63"/>
        <v>0</v>
      </c>
      <c r="DD13" s="280">
        <f t="shared" si="64"/>
        <v>4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7</v>
      </c>
      <c r="DJ13" s="280">
        <v>5</v>
      </c>
      <c r="DK13" s="280">
        <v>2</v>
      </c>
      <c r="DL13" s="280">
        <v>0</v>
      </c>
      <c r="DM13" s="280">
        <v>0</v>
      </c>
    </row>
    <row r="14" spans="1:117" ht="12" customHeight="1">
      <c r="A14" s="282" t="s">
        <v>174</v>
      </c>
      <c r="B14" s="283" t="s">
        <v>555</v>
      </c>
      <c r="C14" s="282" t="s">
        <v>584</v>
      </c>
      <c r="D14" s="284">
        <f t="shared" si="8"/>
        <v>26204</v>
      </c>
      <c r="E14" s="280">
        <f t="shared" si="9"/>
        <v>14674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10860</v>
      </c>
      <c r="K14" s="280">
        <v>6996</v>
      </c>
      <c r="L14" s="280">
        <v>3864</v>
      </c>
      <c r="M14" s="280">
        <v>0</v>
      </c>
      <c r="N14" s="280">
        <f t="shared" si="12"/>
        <v>652</v>
      </c>
      <c r="O14" s="280">
        <v>172</v>
      </c>
      <c r="P14" s="280">
        <v>480</v>
      </c>
      <c r="Q14" s="280">
        <v>0</v>
      </c>
      <c r="R14" s="280">
        <f t="shared" si="13"/>
        <v>2869</v>
      </c>
      <c r="S14" s="280">
        <v>1988</v>
      </c>
      <c r="T14" s="280">
        <v>881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293</v>
      </c>
      <c r="AA14" s="280">
        <v>293</v>
      </c>
      <c r="AB14" s="280">
        <v>0</v>
      </c>
      <c r="AC14" s="280">
        <v>0</v>
      </c>
      <c r="AD14" s="280">
        <f t="shared" si="16"/>
        <v>6595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5557</v>
      </c>
      <c r="AJ14" s="280">
        <v>0</v>
      </c>
      <c r="AK14" s="280">
        <v>0</v>
      </c>
      <c r="AL14" s="280">
        <v>5557</v>
      </c>
      <c r="AM14" s="280">
        <f t="shared" si="19"/>
        <v>856</v>
      </c>
      <c r="AN14" s="280">
        <v>0</v>
      </c>
      <c r="AO14" s="280">
        <v>0</v>
      </c>
      <c r="AP14" s="280">
        <v>856</v>
      </c>
      <c r="AQ14" s="280">
        <f t="shared" si="20"/>
        <v>43</v>
      </c>
      <c r="AR14" s="280">
        <v>0</v>
      </c>
      <c r="AS14" s="280">
        <v>0</v>
      </c>
      <c r="AT14" s="280">
        <v>43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139</v>
      </c>
      <c r="AZ14" s="280">
        <v>0</v>
      </c>
      <c r="BA14" s="280">
        <v>0</v>
      </c>
      <c r="BB14" s="280">
        <v>139</v>
      </c>
      <c r="BC14" s="284">
        <f t="shared" si="23"/>
        <v>4935</v>
      </c>
      <c r="BD14" s="284">
        <f t="shared" si="24"/>
        <v>1395</v>
      </c>
      <c r="BE14" s="280">
        <v>0</v>
      </c>
      <c r="BF14" s="280">
        <v>534</v>
      </c>
      <c r="BG14" s="280">
        <v>400</v>
      </c>
      <c r="BH14" s="280">
        <v>142</v>
      </c>
      <c r="BI14" s="280">
        <v>0</v>
      </c>
      <c r="BJ14" s="280">
        <v>319</v>
      </c>
      <c r="BK14" s="284">
        <f t="shared" si="25"/>
        <v>3540</v>
      </c>
      <c r="BL14" s="280">
        <v>0</v>
      </c>
      <c r="BM14" s="280">
        <v>1472</v>
      </c>
      <c r="BN14" s="280">
        <v>1897</v>
      </c>
      <c r="BO14" s="280">
        <v>0</v>
      </c>
      <c r="BP14" s="280">
        <v>0</v>
      </c>
      <c r="BQ14" s="280">
        <v>171</v>
      </c>
      <c r="BR14" s="280">
        <f t="shared" si="26"/>
        <v>16069</v>
      </c>
      <c r="BS14" s="280">
        <f t="shared" si="27"/>
        <v>0</v>
      </c>
      <c r="BT14" s="280">
        <f t="shared" si="28"/>
        <v>11394</v>
      </c>
      <c r="BU14" s="280">
        <f t="shared" si="29"/>
        <v>1052</v>
      </c>
      <c r="BV14" s="280">
        <f t="shared" si="30"/>
        <v>3011</v>
      </c>
      <c r="BW14" s="280">
        <f t="shared" si="31"/>
        <v>0</v>
      </c>
      <c r="BX14" s="280">
        <f t="shared" si="32"/>
        <v>612</v>
      </c>
      <c r="BY14" s="284">
        <f t="shared" si="33"/>
        <v>14674</v>
      </c>
      <c r="BZ14" s="280">
        <f t="shared" si="34"/>
        <v>0</v>
      </c>
      <c r="CA14" s="280">
        <f t="shared" si="35"/>
        <v>10860</v>
      </c>
      <c r="CB14" s="280">
        <f t="shared" si="36"/>
        <v>652</v>
      </c>
      <c r="CC14" s="280">
        <f t="shared" si="37"/>
        <v>2869</v>
      </c>
      <c r="CD14" s="280">
        <f t="shared" si="38"/>
        <v>0</v>
      </c>
      <c r="CE14" s="280">
        <f t="shared" si="39"/>
        <v>293</v>
      </c>
      <c r="CF14" s="284">
        <f t="shared" si="40"/>
        <v>1395</v>
      </c>
      <c r="CG14" s="280">
        <f t="shared" si="41"/>
        <v>0</v>
      </c>
      <c r="CH14" s="280">
        <f t="shared" si="42"/>
        <v>534</v>
      </c>
      <c r="CI14" s="280">
        <f t="shared" si="43"/>
        <v>400</v>
      </c>
      <c r="CJ14" s="280">
        <f t="shared" si="44"/>
        <v>142</v>
      </c>
      <c r="CK14" s="280">
        <f t="shared" si="45"/>
        <v>0</v>
      </c>
      <c r="CL14" s="280">
        <f t="shared" si="46"/>
        <v>319</v>
      </c>
      <c r="CM14" s="280">
        <f t="shared" si="47"/>
        <v>10135</v>
      </c>
      <c r="CN14" s="280">
        <f t="shared" si="48"/>
        <v>0</v>
      </c>
      <c r="CO14" s="280">
        <f t="shared" si="49"/>
        <v>7029</v>
      </c>
      <c r="CP14" s="280">
        <f t="shared" si="50"/>
        <v>2753</v>
      </c>
      <c r="CQ14" s="280">
        <f t="shared" si="51"/>
        <v>43</v>
      </c>
      <c r="CR14" s="280">
        <f t="shared" si="52"/>
        <v>0</v>
      </c>
      <c r="CS14" s="280">
        <f t="shared" si="53"/>
        <v>310</v>
      </c>
      <c r="CT14" s="284">
        <f t="shared" si="54"/>
        <v>6595</v>
      </c>
      <c r="CU14" s="280">
        <f t="shared" si="55"/>
        <v>0</v>
      </c>
      <c r="CV14" s="280">
        <f t="shared" si="56"/>
        <v>5557</v>
      </c>
      <c r="CW14" s="280">
        <f t="shared" si="57"/>
        <v>856</v>
      </c>
      <c r="CX14" s="280">
        <f t="shared" si="58"/>
        <v>43</v>
      </c>
      <c r="CY14" s="280">
        <f t="shared" si="59"/>
        <v>0</v>
      </c>
      <c r="CZ14" s="280">
        <f t="shared" si="60"/>
        <v>139</v>
      </c>
      <c r="DA14" s="284">
        <f t="shared" si="61"/>
        <v>3540</v>
      </c>
      <c r="DB14" s="280">
        <f t="shared" si="62"/>
        <v>0</v>
      </c>
      <c r="DC14" s="280">
        <f t="shared" si="63"/>
        <v>1472</v>
      </c>
      <c r="DD14" s="280">
        <f t="shared" si="64"/>
        <v>1897</v>
      </c>
      <c r="DE14" s="280">
        <f t="shared" si="65"/>
        <v>0</v>
      </c>
      <c r="DF14" s="280">
        <f t="shared" si="66"/>
        <v>0</v>
      </c>
      <c r="DG14" s="280">
        <f t="shared" si="67"/>
        <v>171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174</v>
      </c>
      <c r="B15" s="283" t="s">
        <v>556</v>
      </c>
      <c r="C15" s="282" t="s">
        <v>585</v>
      </c>
      <c r="D15" s="284">
        <f t="shared" si="8"/>
        <v>9007</v>
      </c>
      <c r="E15" s="280">
        <f t="shared" si="9"/>
        <v>7133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5775</v>
      </c>
      <c r="K15" s="280">
        <v>0</v>
      </c>
      <c r="L15" s="280">
        <v>5775</v>
      </c>
      <c r="M15" s="280">
        <v>0</v>
      </c>
      <c r="N15" s="280">
        <f t="shared" si="12"/>
        <v>69</v>
      </c>
      <c r="O15" s="280">
        <v>69</v>
      </c>
      <c r="P15" s="280">
        <v>0</v>
      </c>
      <c r="Q15" s="280">
        <v>0</v>
      </c>
      <c r="R15" s="280">
        <f t="shared" si="13"/>
        <v>1239</v>
      </c>
      <c r="S15" s="280">
        <v>1239</v>
      </c>
      <c r="T15" s="280">
        <v>0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50</v>
      </c>
      <c r="AA15" s="280">
        <v>50</v>
      </c>
      <c r="AB15" s="280">
        <v>0</v>
      </c>
      <c r="AC15" s="280">
        <v>0</v>
      </c>
      <c r="AD15" s="280">
        <f t="shared" si="16"/>
        <v>1158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1158</v>
      </c>
      <c r="AJ15" s="280">
        <v>0</v>
      </c>
      <c r="AK15" s="280">
        <v>0</v>
      </c>
      <c r="AL15" s="280">
        <v>1158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716</v>
      </c>
      <c r="BD15" s="284">
        <f t="shared" si="24"/>
        <v>228</v>
      </c>
      <c r="BE15" s="280">
        <v>0</v>
      </c>
      <c r="BF15" s="280">
        <v>228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488</v>
      </c>
      <c r="BL15" s="280">
        <v>0</v>
      </c>
      <c r="BM15" s="280">
        <v>200</v>
      </c>
      <c r="BN15" s="280">
        <v>37</v>
      </c>
      <c r="BO15" s="280">
        <v>176</v>
      </c>
      <c r="BP15" s="280">
        <v>0</v>
      </c>
      <c r="BQ15" s="280">
        <v>75</v>
      </c>
      <c r="BR15" s="280">
        <f t="shared" si="26"/>
        <v>7361</v>
      </c>
      <c r="BS15" s="280">
        <f t="shared" si="27"/>
        <v>0</v>
      </c>
      <c r="BT15" s="280">
        <f t="shared" si="28"/>
        <v>6003</v>
      </c>
      <c r="BU15" s="280">
        <f t="shared" si="29"/>
        <v>69</v>
      </c>
      <c r="BV15" s="280">
        <f t="shared" si="30"/>
        <v>1239</v>
      </c>
      <c r="BW15" s="280">
        <f t="shared" si="31"/>
        <v>0</v>
      </c>
      <c r="BX15" s="280">
        <f t="shared" si="32"/>
        <v>50</v>
      </c>
      <c r="BY15" s="284">
        <f t="shared" si="33"/>
        <v>7133</v>
      </c>
      <c r="BZ15" s="280">
        <f t="shared" si="34"/>
        <v>0</v>
      </c>
      <c r="CA15" s="280">
        <f t="shared" si="35"/>
        <v>5775</v>
      </c>
      <c r="CB15" s="280">
        <f t="shared" si="36"/>
        <v>69</v>
      </c>
      <c r="CC15" s="280">
        <f t="shared" si="37"/>
        <v>1239</v>
      </c>
      <c r="CD15" s="280">
        <f t="shared" si="38"/>
        <v>0</v>
      </c>
      <c r="CE15" s="280">
        <f t="shared" si="39"/>
        <v>50</v>
      </c>
      <c r="CF15" s="284">
        <f t="shared" si="40"/>
        <v>228</v>
      </c>
      <c r="CG15" s="280">
        <f t="shared" si="41"/>
        <v>0</v>
      </c>
      <c r="CH15" s="280">
        <f t="shared" si="42"/>
        <v>228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1646</v>
      </c>
      <c r="CN15" s="280">
        <f t="shared" si="48"/>
        <v>0</v>
      </c>
      <c r="CO15" s="280">
        <f t="shared" si="49"/>
        <v>1358</v>
      </c>
      <c r="CP15" s="280">
        <f t="shared" si="50"/>
        <v>37</v>
      </c>
      <c r="CQ15" s="280">
        <f t="shared" si="51"/>
        <v>176</v>
      </c>
      <c r="CR15" s="280">
        <f t="shared" si="52"/>
        <v>0</v>
      </c>
      <c r="CS15" s="280">
        <f t="shared" si="53"/>
        <v>75</v>
      </c>
      <c r="CT15" s="284">
        <f t="shared" si="54"/>
        <v>1158</v>
      </c>
      <c r="CU15" s="280">
        <f t="shared" si="55"/>
        <v>0</v>
      </c>
      <c r="CV15" s="280">
        <f t="shared" si="56"/>
        <v>1158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488</v>
      </c>
      <c r="DB15" s="280">
        <f t="shared" si="62"/>
        <v>0</v>
      </c>
      <c r="DC15" s="280">
        <f t="shared" si="63"/>
        <v>200</v>
      </c>
      <c r="DD15" s="280">
        <f t="shared" si="64"/>
        <v>37</v>
      </c>
      <c r="DE15" s="280">
        <f t="shared" si="65"/>
        <v>176</v>
      </c>
      <c r="DF15" s="280">
        <f t="shared" si="66"/>
        <v>0</v>
      </c>
      <c r="DG15" s="280">
        <f t="shared" si="67"/>
        <v>75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174</v>
      </c>
      <c r="B16" s="283" t="s">
        <v>557</v>
      </c>
      <c r="C16" s="282" t="s">
        <v>586</v>
      </c>
      <c r="D16" s="284">
        <f t="shared" si="8"/>
        <v>19094</v>
      </c>
      <c r="E16" s="280">
        <f t="shared" si="9"/>
        <v>12270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9261</v>
      </c>
      <c r="K16" s="280">
        <v>5889</v>
      </c>
      <c r="L16" s="280">
        <v>3204</v>
      </c>
      <c r="M16" s="280">
        <v>168</v>
      </c>
      <c r="N16" s="280">
        <f t="shared" si="12"/>
        <v>0</v>
      </c>
      <c r="O16" s="280">
        <v>0</v>
      </c>
      <c r="P16" s="280">
        <v>0</v>
      </c>
      <c r="Q16" s="280">
        <v>0</v>
      </c>
      <c r="R16" s="280">
        <f t="shared" si="13"/>
        <v>2280</v>
      </c>
      <c r="S16" s="280">
        <v>25</v>
      </c>
      <c r="T16" s="280">
        <v>2253</v>
      </c>
      <c r="U16" s="280">
        <v>2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729</v>
      </c>
      <c r="AA16" s="280">
        <v>152</v>
      </c>
      <c r="AB16" s="280">
        <v>572</v>
      </c>
      <c r="AC16" s="280">
        <v>5</v>
      </c>
      <c r="AD16" s="280">
        <f t="shared" si="16"/>
        <v>3324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3198</v>
      </c>
      <c r="AJ16" s="280">
        <v>0</v>
      </c>
      <c r="AK16" s="280">
        <v>0</v>
      </c>
      <c r="AL16" s="280">
        <v>3198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35</v>
      </c>
      <c r="AR16" s="280">
        <v>0</v>
      </c>
      <c r="AS16" s="280">
        <v>0</v>
      </c>
      <c r="AT16" s="280">
        <v>35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91</v>
      </c>
      <c r="AZ16" s="280">
        <v>0</v>
      </c>
      <c r="BA16" s="280">
        <v>0</v>
      </c>
      <c r="BB16" s="280">
        <v>91</v>
      </c>
      <c r="BC16" s="284">
        <f t="shared" si="23"/>
        <v>3500</v>
      </c>
      <c r="BD16" s="284">
        <f t="shared" si="24"/>
        <v>1775</v>
      </c>
      <c r="BE16" s="280">
        <v>0</v>
      </c>
      <c r="BF16" s="280">
        <v>788</v>
      </c>
      <c r="BG16" s="280">
        <v>0</v>
      </c>
      <c r="BH16" s="280">
        <v>213</v>
      </c>
      <c r="BI16" s="280">
        <v>0</v>
      </c>
      <c r="BJ16" s="280">
        <v>774</v>
      </c>
      <c r="BK16" s="284">
        <f t="shared" si="25"/>
        <v>1725</v>
      </c>
      <c r="BL16" s="280">
        <v>0</v>
      </c>
      <c r="BM16" s="280">
        <v>1657</v>
      </c>
      <c r="BN16" s="280">
        <v>0</v>
      </c>
      <c r="BO16" s="280">
        <v>31</v>
      </c>
      <c r="BP16" s="280">
        <v>0</v>
      </c>
      <c r="BQ16" s="280">
        <v>37</v>
      </c>
      <c r="BR16" s="280">
        <f t="shared" si="26"/>
        <v>14045</v>
      </c>
      <c r="BS16" s="280">
        <f t="shared" si="27"/>
        <v>0</v>
      </c>
      <c r="BT16" s="280">
        <f t="shared" si="28"/>
        <v>10049</v>
      </c>
      <c r="BU16" s="280">
        <f t="shared" si="29"/>
        <v>0</v>
      </c>
      <c r="BV16" s="280">
        <f t="shared" si="30"/>
        <v>2493</v>
      </c>
      <c r="BW16" s="280">
        <f t="shared" si="31"/>
        <v>0</v>
      </c>
      <c r="BX16" s="280">
        <f t="shared" si="32"/>
        <v>1503</v>
      </c>
      <c r="BY16" s="284">
        <f t="shared" si="33"/>
        <v>12270</v>
      </c>
      <c r="BZ16" s="280">
        <f t="shared" si="34"/>
        <v>0</v>
      </c>
      <c r="CA16" s="280">
        <f t="shared" si="35"/>
        <v>9261</v>
      </c>
      <c r="CB16" s="280">
        <f t="shared" si="36"/>
        <v>0</v>
      </c>
      <c r="CC16" s="280">
        <f t="shared" si="37"/>
        <v>2280</v>
      </c>
      <c r="CD16" s="280">
        <f t="shared" si="38"/>
        <v>0</v>
      </c>
      <c r="CE16" s="280">
        <f t="shared" si="39"/>
        <v>729</v>
      </c>
      <c r="CF16" s="284">
        <f t="shared" si="40"/>
        <v>1775</v>
      </c>
      <c r="CG16" s="280">
        <f t="shared" si="41"/>
        <v>0</v>
      </c>
      <c r="CH16" s="280">
        <f t="shared" si="42"/>
        <v>788</v>
      </c>
      <c r="CI16" s="280">
        <f t="shared" si="43"/>
        <v>0</v>
      </c>
      <c r="CJ16" s="280">
        <f t="shared" si="44"/>
        <v>213</v>
      </c>
      <c r="CK16" s="280">
        <f t="shared" si="45"/>
        <v>0</v>
      </c>
      <c r="CL16" s="280">
        <f t="shared" si="46"/>
        <v>774</v>
      </c>
      <c r="CM16" s="280">
        <f t="shared" si="47"/>
        <v>5049</v>
      </c>
      <c r="CN16" s="280">
        <f t="shared" si="48"/>
        <v>0</v>
      </c>
      <c r="CO16" s="280">
        <f t="shared" si="49"/>
        <v>4855</v>
      </c>
      <c r="CP16" s="280">
        <f t="shared" si="50"/>
        <v>0</v>
      </c>
      <c r="CQ16" s="280">
        <f t="shared" si="51"/>
        <v>66</v>
      </c>
      <c r="CR16" s="280">
        <f t="shared" si="52"/>
        <v>0</v>
      </c>
      <c r="CS16" s="280">
        <f t="shared" si="53"/>
        <v>128</v>
      </c>
      <c r="CT16" s="284">
        <f t="shared" si="54"/>
        <v>3324</v>
      </c>
      <c r="CU16" s="280">
        <f t="shared" si="55"/>
        <v>0</v>
      </c>
      <c r="CV16" s="280">
        <f t="shared" si="56"/>
        <v>3198</v>
      </c>
      <c r="CW16" s="280">
        <f t="shared" si="57"/>
        <v>0</v>
      </c>
      <c r="CX16" s="280">
        <f t="shared" si="58"/>
        <v>35</v>
      </c>
      <c r="CY16" s="280">
        <f t="shared" si="59"/>
        <v>0</v>
      </c>
      <c r="CZ16" s="280">
        <f t="shared" si="60"/>
        <v>91</v>
      </c>
      <c r="DA16" s="284">
        <f t="shared" si="61"/>
        <v>1725</v>
      </c>
      <c r="DB16" s="280">
        <f t="shared" si="62"/>
        <v>0</v>
      </c>
      <c r="DC16" s="280">
        <f t="shared" si="63"/>
        <v>1657</v>
      </c>
      <c r="DD16" s="280">
        <f t="shared" si="64"/>
        <v>0</v>
      </c>
      <c r="DE16" s="280">
        <f t="shared" si="65"/>
        <v>31</v>
      </c>
      <c r="DF16" s="280">
        <f t="shared" si="66"/>
        <v>0</v>
      </c>
      <c r="DG16" s="280">
        <f t="shared" si="67"/>
        <v>37</v>
      </c>
      <c r="DH16" s="280">
        <v>0</v>
      </c>
      <c r="DI16" s="284">
        <f t="shared" si="68"/>
        <v>4</v>
      </c>
      <c r="DJ16" s="280">
        <v>4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174</v>
      </c>
      <c r="B17" s="283" t="s">
        <v>558</v>
      </c>
      <c r="C17" s="282" t="s">
        <v>587</v>
      </c>
      <c r="D17" s="284">
        <f t="shared" si="8"/>
        <v>12132</v>
      </c>
      <c r="E17" s="280">
        <f t="shared" si="9"/>
        <v>5223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4013</v>
      </c>
      <c r="K17" s="280">
        <v>0</v>
      </c>
      <c r="L17" s="280">
        <v>4013</v>
      </c>
      <c r="M17" s="280">
        <v>0</v>
      </c>
      <c r="N17" s="280">
        <f t="shared" si="12"/>
        <v>478</v>
      </c>
      <c r="O17" s="280">
        <v>0</v>
      </c>
      <c r="P17" s="280">
        <v>478</v>
      </c>
      <c r="Q17" s="280">
        <v>0</v>
      </c>
      <c r="R17" s="280">
        <f t="shared" si="13"/>
        <v>732</v>
      </c>
      <c r="S17" s="280">
        <v>430</v>
      </c>
      <c r="T17" s="280">
        <v>302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4445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4261</v>
      </c>
      <c r="AJ17" s="280">
        <v>0</v>
      </c>
      <c r="AK17" s="280">
        <v>0</v>
      </c>
      <c r="AL17" s="280">
        <v>4261</v>
      </c>
      <c r="AM17" s="280">
        <f t="shared" si="19"/>
        <v>82</v>
      </c>
      <c r="AN17" s="280">
        <v>0</v>
      </c>
      <c r="AO17" s="280">
        <v>0</v>
      </c>
      <c r="AP17" s="280">
        <v>82</v>
      </c>
      <c r="AQ17" s="280">
        <f t="shared" si="20"/>
        <v>102</v>
      </c>
      <c r="AR17" s="280">
        <v>0</v>
      </c>
      <c r="AS17" s="280">
        <v>0</v>
      </c>
      <c r="AT17" s="280">
        <v>102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2464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2464</v>
      </c>
      <c r="BL17" s="280">
        <v>0</v>
      </c>
      <c r="BM17" s="280">
        <v>1381</v>
      </c>
      <c r="BN17" s="280">
        <v>1083</v>
      </c>
      <c r="BO17" s="280">
        <v>0</v>
      </c>
      <c r="BP17" s="280">
        <v>0</v>
      </c>
      <c r="BQ17" s="280">
        <v>0</v>
      </c>
      <c r="BR17" s="280">
        <f t="shared" si="26"/>
        <v>5223</v>
      </c>
      <c r="BS17" s="280">
        <f t="shared" si="27"/>
        <v>0</v>
      </c>
      <c r="BT17" s="280">
        <f t="shared" si="28"/>
        <v>4013</v>
      </c>
      <c r="BU17" s="280">
        <f t="shared" si="29"/>
        <v>478</v>
      </c>
      <c r="BV17" s="280">
        <f t="shared" si="30"/>
        <v>732</v>
      </c>
      <c r="BW17" s="280">
        <f t="shared" si="31"/>
        <v>0</v>
      </c>
      <c r="BX17" s="280">
        <f t="shared" si="32"/>
        <v>0</v>
      </c>
      <c r="BY17" s="284">
        <f t="shared" si="33"/>
        <v>5223</v>
      </c>
      <c r="BZ17" s="280">
        <f t="shared" si="34"/>
        <v>0</v>
      </c>
      <c r="CA17" s="280">
        <f t="shared" si="35"/>
        <v>4013</v>
      </c>
      <c r="CB17" s="280">
        <f t="shared" si="36"/>
        <v>478</v>
      </c>
      <c r="CC17" s="280">
        <f t="shared" si="37"/>
        <v>732</v>
      </c>
      <c r="CD17" s="280">
        <f t="shared" si="38"/>
        <v>0</v>
      </c>
      <c r="CE17" s="280">
        <f t="shared" si="39"/>
        <v>0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6909</v>
      </c>
      <c r="CN17" s="280">
        <f t="shared" si="48"/>
        <v>0</v>
      </c>
      <c r="CO17" s="280">
        <f t="shared" si="49"/>
        <v>5642</v>
      </c>
      <c r="CP17" s="280">
        <f t="shared" si="50"/>
        <v>1165</v>
      </c>
      <c r="CQ17" s="280">
        <f t="shared" si="51"/>
        <v>102</v>
      </c>
      <c r="CR17" s="280">
        <f t="shared" si="52"/>
        <v>0</v>
      </c>
      <c r="CS17" s="280">
        <f t="shared" si="53"/>
        <v>0</v>
      </c>
      <c r="CT17" s="284">
        <f t="shared" si="54"/>
        <v>4445</v>
      </c>
      <c r="CU17" s="280">
        <f t="shared" si="55"/>
        <v>0</v>
      </c>
      <c r="CV17" s="280">
        <f t="shared" si="56"/>
        <v>4261</v>
      </c>
      <c r="CW17" s="280">
        <f t="shared" si="57"/>
        <v>82</v>
      </c>
      <c r="CX17" s="280">
        <f t="shared" si="58"/>
        <v>102</v>
      </c>
      <c r="CY17" s="280">
        <f t="shared" si="59"/>
        <v>0</v>
      </c>
      <c r="CZ17" s="280">
        <f t="shared" si="60"/>
        <v>0</v>
      </c>
      <c r="DA17" s="284">
        <f t="shared" si="61"/>
        <v>2464</v>
      </c>
      <c r="DB17" s="280">
        <f t="shared" si="62"/>
        <v>0</v>
      </c>
      <c r="DC17" s="280">
        <f t="shared" si="63"/>
        <v>1381</v>
      </c>
      <c r="DD17" s="280">
        <f t="shared" si="64"/>
        <v>1083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166</v>
      </c>
      <c r="DI17" s="284">
        <f t="shared" si="68"/>
        <v>19</v>
      </c>
      <c r="DJ17" s="280">
        <v>0</v>
      </c>
      <c r="DK17" s="280">
        <v>0</v>
      </c>
      <c r="DL17" s="280">
        <v>0</v>
      </c>
      <c r="DM17" s="280">
        <v>19</v>
      </c>
    </row>
    <row r="18" spans="1:117" ht="12" customHeight="1">
      <c r="A18" s="282" t="s">
        <v>174</v>
      </c>
      <c r="B18" s="283" t="s">
        <v>559</v>
      </c>
      <c r="C18" s="282" t="s">
        <v>588</v>
      </c>
      <c r="D18" s="284">
        <f t="shared" si="8"/>
        <v>8206</v>
      </c>
      <c r="E18" s="280">
        <f t="shared" si="9"/>
        <v>6659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5069</v>
      </c>
      <c r="K18" s="280">
        <v>4449</v>
      </c>
      <c r="L18" s="280">
        <v>620</v>
      </c>
      <c r="M18" s="280">
        <v>0</v>
      </c>
      <c r="N18" s="280">
        <f t="shared" si="12"/>
        <v>255</v>
      </c>
      <c r="O18" s="280">
        <v>198</v>
      </c>
      <c r="P18" s="280">
        <v>57</v>
      </c>
      <c r="Q18" s="280">
        <v>0</v>
      </c>
      <c r="R18" s="280">
        <f t="shared" si="13"/>
        <v>1298</v>
      </c>
      <c r="S18" s="280">
        <v>1055</v>
      </c>
      <c r="T18" s="280">
        <v>243</v>
      </c>
      <c r="U18" s="280">
        <v>0</v>
      </c>
      <c r="V18" s="280">
        <f t="shared" si="14"/>
        <v>24</v>
      </c>
      <c r="W18" s="280">
        <v>18</v>
      </c>
      <c r="X18" s="280">
        <v>6</v>
      </c>
      <c r="Y18" s="280">
        <v>0</v>
      </c>
      <c r="Z18" s="280">
        <f t="shared" si="15"/>
        <v>13</v>
      </c>
      <c r="AA18" s="280">
        <v>13</v>
      </c>
      <c r="AB18" s="280">
        <v>0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1547</v>
      </c>
      <c r="BD18" s="284">
        <f t="shared" si="24"/>
        <v>537</v>
      </c>
      <c r="BE18" s="280">
        <v>0</v>
      </c>
      <c r="BF18" s="280">
        <v>169</v>
      </c>
      <c r="BG18" s="280">
        <v>296</v>
      </c>
      <c r="BH18" s="280">
        <v>7</v>
      </c>
      <c r="BI18" s="280">
        <v>0</v>
      </c>
      <c r="BJ18" s="280">
        <v>65</v>
      </c>
      <c r="BK18" s="284">
        <f t="shared" si="25"/>
        <v>1010</v>
      </c>
      <c r="BL18" s="280">
        <v>0</v>
      </c>
      <c r="BM18" s="280">
        <v>817</v>
      </c>
      <c r="BN18" s="280">
        <v>3</v>
      </c>
      <c r="BO18" s="280">
        <v>190</v>
      </c>
      <c r="BP18" s="280">
        <v>0</v>
      </c>
      <c r="BQ18" s="280">
        <v>0</v>
      </c>
      <c r="BR18" s="280">
        <f t="shared" si="26"/>
        <v>7196</v>
      </c>
      <c r="BS18" s="280">
        <f t="shared" si="27"/>
        <v>0</v>
      </c>
      <c r="BT18" s="280">
        <f t="shared" si="28"/>
        <v>5238</v>
      </c>
      <c r="BU18" s="280">
        <f t="shared" si="29"/>
        <v>551</v>
      </c>
      <c r="BV18" s="280">
        <f t="shared" si="30"/>
        <v>1305</v>
      </c>
      <c r="BW18" s="280">
        <f t="shared" si="31"/>
        <v>24</v>
      </c>
      <c r="BX18" s="280">
        <f t="shared" si="32"/>
        <v>78</v>
      </c>
      <c r="BY18" s="284">
        <f t="shared" si="33"/>
        <v>6659</v>
      </c>
      <c r="BZ18" s="280">
        <f t="shared" si="34"/>
        <v>0</v>
      </c>
      <c r="CA18" s="280">
        <f t="shared" si="35"/>
        <v>5069</v>
      </c>
      <c r="CB18" s="280">
        <f t="shared" si="36"/>
        <v>255</v>
      </c>
      <c r="CC18" s="280">
        <f t="shared" si="37"/>
        <v>1298</v>
      </c>
      <c r="CD18" s="280">
        <f t="shared" si="38"/>
        <v>24</v>
      </c>
      <c r="CE18" s="280">
        <f t="shared" si="39"/>
        <v>13</v>
      </c>
      <c r="CF18" s="284">
        <f t="shared" si="40"/>
        <v>537</v>
      </c>
      <c r="CG18" s="280">
        <f t="shared" si="41"/>
        <v>0</v>
      </c>
      <c r="CH18" s="280">
        <f t="shared" si="42"/>
        <v>169</v>
      </c>
      <c r="CI18" s="280">
        <f t="shared" si="43"/>
        <v>296</v>
      </c>
      <c r="CJ18" s="280">
        <f t="shared" si="44"/>
        <v>7</v>
      </c>
      <c r="CK18" s="280">
        <f t="shared" si="45"/>
        <v>0</v>
      </c>
      <c r="CL18" s="280">
        <f t="shared" si="46"/>
        <v>65</v>
      </c>
      <c r="CM18" s="280">
        <f t="shared" si="47"/>
        <v>1010</v>
      </c>
      <c r="CN18" s="280">
        <f t="shared" si="48"/>
        <v>0</v>
      </c>
      <c r="CO18" s="280">
        <f t="shared" si="49"/>
        <v>817</v>
      </c>
      <c r="CP18" s="280">
        <f t="shared" si="50"/>
        <v>3</v>
      </c>
      <c r="CQ18" s="280">
        <f t="shared" si="51"/>
        <v>190</v>
      </c>
      <c r="CR18" s="280">
        <f t="shared" si="52"/>
        <v>0</v>
      </c>
      <c r="CS18" s="280">
        <f t="shared" si="53"/>
        <v>0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1010</v>
      </c>
      <c r="DB18" s="280">
        <f t="shared" si="62"/>
        <v>0</v>
      </c>
      <c r="DC18" s="280">
        <f t="shared" si="63"/>
        <v>817</v>
      </c>
      <c r="DD18" s="280">
        <f t="shared" si="64"/>
        <v>3</v>
      </c>
      <c r="DE18" s="280">
        <f t="shared" si="65"/>
        <v>190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7</v>
      </c>
      <c r="DJ18" s="280">
        <v>6</v>
      </c>
      <c r="DK18" s="280">
        <v>0</v>
      </c>
      <c r="DL18" s="280">
        <v>0</v>
      </c>
      <c r="DM18" s="280">
        <v>1</v>
      </c>
    </row>
    <row r="19" spans="1:117" ht="12" customHeight="1">
      <c r="A19" s="282" t="s">
        <v>174</v>
      </c>
      <c r="B19" s="283" t="s">
        <v>560</v>
      </c>
      <c r="C19" s="282" t="s">
        <v>589</v>
      </c>
      <c r="D19" s="284">
        <f t="shared" si="8"/>
        <v>12888</v>
      </c>
      <c r="E19" s="280">
        <f t="shared" si="9"/>
        <v>7574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6597</v>
      </c>
      <c r="K19" s="280">
        <v>2332</v>
      </c>
      <c r="L19" s="280">
        <v>4265</v>
      </c>
      <c r="M19" s="280">
        <v>0</v>
      </c>
      <c r="N19" s="280">
        <f t="shared" si="12"/>
        <v>144</v>
      </c>
      <c r="O19" s="280">
        <v>42</v>
      </c>
      <c r="P19" s="280">
        <v>102</v>
      </c>
      <c r="Q19" s="280">
        <v>0</v>
      </c>
      <c r="R19" s="280">
        <f t="shared" si="13"/>
        <v>833</v>
      </c>
      <c r="S19" s="280">
        <v>0</v>
      </c>
      <c r="T19" s="280">
        <v>833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2272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2250</v>
      </c>
      <c r="AJ19" s="280">
        <v>0</v>
      </c>
      <c r="AK19" s="280">
        <v>0</v>
      </c>
      <c r="AL19" s="280">
        <v>2250</v>
      </c>
      <c r="AM19" s="280">
        <f t="shared" si="19"/>
        <v>13</v>
      </c>
      <c r="AN19" s="280">
        <v>0</v>
      </c>
      <c r="AO19" s="280">
        <v>0</v>
      </c>
      <c r="AP19" s="280">
        <v>13</v>
      </c>
      <c r="AQ19" s="280">
        <f t="shared" si="20"/>
        <v>7</v>
      </c>
      <c r="AR19" s="280">
        <v>0</v>
      </c>
      <c r="AS19" s="280">
        <v>7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2</v>
      </c>
      <c r="AZ19" s="280">
        <v>0</v>
      </c>
      <c r="BA19" s="280">
        <v>0</v>
      </c>
      <c r="BB19" s="280">
        <v>2</v>
      </c>
      <c r="BC19" s="284">
        <f t="shared" si="23"/>
        <v>3042</v>
      </c>
      <c r="BD19" s="284">
        <f t="shared" si="24"/>
        <v>2523</v>
      </c>
      <c r="BE19" s="280">
        <v>0</v>
      </c>
      <c r="BF19" s="280">
        <v>47</v>
      </c>
      <c r="BG19" s="280">
        <v>28</v>
      </c>
      <c r="BH19" s="280">
        <v>445</v>
      </c>
      <c r="BI19" s="280">
        <v>0</v>
      </c>
      <c r="BJ19" s="280">
        <v>2003</v>
      </c>
      <c r="BK19" s="284">
        <f t="shared" si="25"/>
        <v>519</v>
      </c>
      <c r="BL19" s="280">
        <v>0</v>
      </c>
      <c r="BM19" s="280">
        <v>498</v>
      </c>
      <c r="BN19" s="280">
        <v>21</v>
      </c>
      <c r="BO19" s="280">
        <v>0</v>
      </c>
      <c r="BP19" s="280">
        <v>0</v>
      </c>
      <c r="BQ19" s="280">
        <v>0</v>
      </c>
      <c r="BR19" s="280">
        <f t="shared" si="26"/>
        <v>10097</v>
      </c>
      <c r="BS19" s="280">
        <f t="shared" si="27"/>
        <v>0</v>
      </c>
      <c r="BT19" s="280">
        <f t="shared" si="28"/>
        <v>6644</v>
      </c>
      <c r="BU19" s="280">
        <f t="shared" si="29"/>
        <v>172</v>
      </c>
      <c r="BV19" s="280">
        <f t="shared" si="30"/>
        <v>1278</v>
      </c>
      <c r="BW19" s="280">
        <f t="shared" si="31"/>
        <v>0</v>
      </c>
      <c r="BX19" s="280">
        <f t="shared" si="32"/>
        <v>2003</v>
      </c>
      <c r="BY19" s="284">
        <f t="shared" si="33"/>
        <v>7574</v>
      </c>
      <c r="BZ19" s="280">
        <f t="shared" si="34"/>
        <v>0</v>
      </c>
      <c r="CA19" s="280">
        <f t="shared" si="35"/>
        <v>6597</v>
      </c>
      <c r="CB19" s="280">
        <f t="shared" si="36"/>
        <v>144</v>
      </c>
      <c r="CC19" s="280">
        <f t="shared" si="37"/>
        <v>833</v>
      </c>
      <c r="CD19" s="280">
        <f t="shared" si="38"/>
        <v>0</v>
      </c>
      <c r="CE19" s="280">
        <f t="shared" si="39"/>
        <v>0</v>
      </c>
      <c r="CF19" s="284">
        <f t="shared" si="40"/>
        <v>2523</v>
      </c>
      <c r="CG19" s="280">
        <f t="shared" si="41"/>
        <v>0</v>
      </c>
      <c r="CH19" s="280">
        <f t="shared" si="42"/>
        <v>47</v>
      </c>
      <c r="CI19" s="280">
        <f t="shared" si="43"/>
        <v>28</v>
      </c>
      <c r="CJ19" s="280">
        <f t="shared" si="44"/>
        <v>445</v>
      </c>
      <c r="CK19" s="280">
        <f t="shared" si="45"/>
        <v>0</v>
      </c>
      <c r="CL19" s="280">
        <f t="shared" si="46"/>
        <v>2003</v>
      </c>
      <c r="CM19" s="280">
        <f t="shared" si="47"/>
        <v>2791</v>
      </c>
      <c r="CN19" s="280">
        <f t="shared" si="48"/>
        <v>0</v>
      </c>
      <c r="CO19" s="280">
        <f t="shared" si="49"/>
        <v>2748</v>
      </c>
      <c r="CP19" s="280">
        <f t="shared" si="50"/>
        <v>34</v>
      </c>
      <c r="CQ19" s="280">
        <f t="shared" si="51"/>
        <v>7</v>
      </c>
      <c r="CR19" s="280">
        <f t="shared" si="52"/>
        <v>0</v>
      </c>
      <c r="CS19" s="280">
        <f t="shared" si="53"/>
        <v>2</v>
      </c>
      <c r="CT19" s="284">
        <f t="shared" si="54"/>
        <v>2272</v>
      </c>
      <c r="CU19" s="280">
        <f t="shared" si="55"/>
        <v>0</v>
      </c>
      <c r="CV19" s="280">
        <f t="shared" si="56"/>
        <v>2250</v>
      </c>
      <c r="CW19" s="280">
        <f t="shared" si="57"/>
        <v>13</v>
      </c>
      <c r="CX19" s="280">
        <f t="shared" si="58"/>
        <v>7</v>
      </c>
      <c r="CY19" s="280">
        <f t="shared" si="59"/>
        <v>0</v>
      </c>
      <c r="CZ19" s="280">
        <f t="shared" si="60"/>
        <v>2</v>
      </c>
      <c r="DA19" s="284">
        <f t="shared" si="61"/>
        <v>519</v>
      </c>
      <c r="DB19" s="280">
        <f t="shared" si="62"/>
        <v>0</v>
      </c>
      <c r="DC19" s="280">
        <f t="shared" si="63"/>
        <v>498</v>
      </c>
      <c r="DD19" s="280">
        <f t="shared" si="64"/>
        <v>21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212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174</v>
      </c>
      <c r="B20" s="283" t="s">
        <v>561</v>
      </c>
      <c r="C20" s="282" t="s">
        <v>590</v>
      </c>
      <c r="D20" s="284">
        <f t="shared" si="8"/>
        <v>23651</v>
      </c>
      <c r="E20" s="280">
        <f t="shared" si="9"/>
        <v>13355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9721</v>
      </c>
      <c r="K20" s="280">
        <v>5942</v>
      </c>
      <c r="L20" s="280">
        <v>3779</v>
      </c>
      <c r="M20" s="280">
        <v>0</v>
      </c>
      <c r="N20" s="280">
        <f t="shared" si="12"/>
        <v>1165</v>
      </c>
      <c r="O20" s="280">
        <v>518</v>
      </c>
      <c r="P20" s="280">
        <v>647</v>
      </c>
      <c r="Q20" s="280">
        <v>0</v>
      </c>
      <c r="R20" s="280">
        <f t="shared" si="13"/>
        <v>2458</v>
      </c>
      <c r="S20" s="280">
        <v>1936</v>
      </c>
      <c r="T20" s="280">
        <v>522</v>
      </c>
      <c r="U20" s="280">
        <v>0</v>
      </c>
      <c r="V20" s="280">
        <f t="shared" si="14"/>
        <v>9</v>
      </c>
      <c r="W20" s="280">
        <v>5</v>
      </c>
      <c r="X20" s="280">
        <v>4</v>
      </c>
      <c r="Y20" s="280">
        <v>0</v>
      </c>
      <c r="Z20" s="280">
        <f t="shared" si="15"/>
        <v>2</v>
      </c>
      <c r="AA20" s="280">
        <v>0</v>
      </c>
      <c r="AB20" s="280">
        <v>2</v>
      </c>
      <c r="AC20" s="280">
        <v>0</v>
      </c>
      <c r="AD20" s="280">
        <f t="shared" si="16"/>
        <v>3371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3261</v>
      </c>
      <c r="AJ20" s="280">
        <v>0</v>
      </c>
      <c r="AK20" s="280">
        <v>0</v>
      </c>
      <c r="AL20" s="280">
        <v>3261</v>
      </c>
      <c r="AM20" s="280">
        <f t="shared" si="19"/>
        <v>95</v>
      </c>
      <c r="AN20" s="280">
        <v>0</v>
      </c>
      <c r="AO20" s="280">
        <v>0</v>
      </c>
      <c r="AP20" s="280">
        <v>95</v>
      </c>
      <c r="AQ20" s="280">
        <f t="shared" si="20"/>
        <v>15</v>
      </c>
      <c r="AR20" s="280">
        <v>0</v>
      </c>
      <c r="AS20" s="280">
        <v>0</v>
      </c>
      <c r="AT20" s="280">
        <v>15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6925</v>
      </c>
      <c r="BD20" s="284">
        <f t="shared" si="24"/>
        <v>3245</v>
      </c>
      <c r="BE20" s="280">
        <v>0</v>
      </c>
      <c r="BF20" s="280">
        <v>1771</v>
      </c>
      <c r="BG20" s="280">
        <v>1018</v>
      </c>
      <c r="BH20" s="280">
        <v>404</v>
      </c>
      <c r="BI20" s="280">
        <v>0</v>
      </c>
      <c r="BJ20" s="280">
        <v>52</v>
      </c>
      <c r="BK20" s="284">
        <f t="shared" si="25"/>
        <v>3680</v>
      </c>
      <c r="BL20" s="280">
        <v>0</v>
      </c>
      <c r="BM20" s="280">
        <v>2840</v>
      </c>
      <c r="BN20" s="280">
        <v>633</v>
      </c>
      <c r="BO20" s="280">
        <v>196</v>
      </c>
      <c r="BP20" s="280">
        <v>0</v>
      </c>
      <c r="BQ20" s="280">
        <v>11</v>
      </c>
      <c r="BR20" s="280">
        <f t="shared" si="26"/>
        <v>16600</v>
      </c>
      <c r="BS20" s="280">
        <f t="shared" si="27"/>
        <v>0</v>
      </c>
      <c r="BT20" s="280">
        <f t="shared" si="28"/>
        <v>11492</v>
      </c>
      <c r="BU20" s="280">
        <f t="shared" si="29"/>
        <v>2183</v>
      </c>
      <c r="BV20" s="280">
        <f t="shared" si="30"/>
        <v>2862</v>
      </c>
      <c r="BW20" s="280">
        <f t="shared" si="31"/>
        <v>9</v>
      </c>
      <c r="BX20" s="280">
        <f t="shared" si="32"/>
        <v>54</v>
      </c>
      <c r="BY20" s="284">
        <f t="shared" si="33"/>
        <v>13355</v>
      </c>
      <c r="BZ20" s="280">
        <f t="shared" si="34"/>
        <v>0</v>
      </c>
      <c r="CA20" s="280">
        <f t="shared" si="35"/>
        <v>9721</v>
      </c>
      <c r="CB20" s="280">
        <f t="shared" si="36"/>
        <v>1165</v>
      </c>
      <c r="CC20" s="280">
        <f t="shared" si="37"/>
        <v>2458</v>
      </c>
      <c r="CD20" s="280">
        <f t="shared" si="38"/>
        <v>9</v>
      </c>
      <c r="CE20" s="280">
        <f t="shared" si="39"/>
        <v>2</v>
      </c>
      <c r="CF20" s="284">
        <f t="shared" si="40"/>
        <v>3245</v>
      </c>
      <c r="CG20" s="280">
        <f t="shared" si="41"/>
        <v>0</v>
      </c>
      <c r="CH20" s="280">
        <f t="shared" si="42"/>
        <v>1771</v>
      </c>
      <c r="CI20" s="280">
        <f t="shared" si="43"/>
        <v>1018</v>
      </c>
      <c r="CJ20" s="280">
        <f t="shared" si="44"/>
        <v>404</v>
      </c>
      <c r="CK20" s="280">
        <f t="shared" si="45"/>
        <v>0</v>
      </c>
      <c r="CL20" s="280">
        <f t="shared" si="46"/>
        <v>52</v>
      </c>
      <c r="CM20" s="280">
        <f t="shared" si="47"/>
        <v>7051</v>
      </c>
      <c r="CN20" s="280">
        <f t="shared" si="48"/>
        <v>0</v>
      </c>
      <c r="CO20" s="280">
        <f t="shared" si="49"/>
        <v>6101</v>
      </c>
      <c r="CP20" s="280">
        <f t="shared" si="50"/>
        <v>728</v>
      </c>
      <c r="CQ20" s="280">
        <f t="shared" si="51"/>
        <v>211</v>
      </c>
      <c r="CR20" s="280">
        <f t="shared" si="52"/>
        <v>0</v>
      </c>
      <c r="CS20" s="280">
        <f t="shared" si="53"/>
        <v>11</v>
      </c>
      <c r="CT20" s="284">
        <f t="shared" si="54"/>
        <v>3371</v>
      </c>
      <c r="CU20" s="280">
        <f t="shared" si="55"/>
        <v>0</v>
      </c>
      <c r="CV20" s="280">
        <f t="shared" si="56"/>
        <v>3261</v>
      </c>
      <c r="CW20" s="280">
        <f t="shared" si="57"/>
        <v>95</v>
      </c>
      <c r="CX20" s="280">
        <f t="shared" si="58"/>
        <v>15</v>
      </c>
      <c r="CY20" s="280">
        <f t="shared" si="59"/>
        <v>0</v>
      </c>
      <c r="CZ20" s="280">
        <f t="shared" si="60"/>
        <v>0</v>
      </c>
      <c r="DA20" s="284">
        <f t="shared" si="61"/>
        <v>3680</v>
      </c>
      <c r="DB20" s="280">
        <f t="shared" si="62"/>
        <v>0</v>
      </c>
      <c r="DC20" s="280">
        <f t="shared" si="63"/>
        <v>2840</v>
      </c>
      <c r="DD20" s="280">
        <f t="shared" si="64"/>
        <v>633</v>
      </c>
      <c r="DE20" s="280">
        <f t="shared" si="65"/>
        <v>196</v>
      </c>
      <c r="DF20" s="280">
        <f t="shared" si="66"/>
        <v>0</v>
      </c>
      <c r="DG20" s="280">
        <f t="shared" si="67"/>
        <v>11</v>
      </c>
      <c r="DH20" s="280">
        <v>0</v>
      </c>
      <c r="DI20" s="284">
        <f t="shared" si="68"/>
        <v>28</v>
      </c>
      <c r="DJ20" s="280">
        <v>4</v>
      </c>
      <c r="DK20" s="280">
        <v>0</v>
      </c>
      <c r="DL20" s="280">
        <v>0</v>
      </c>
      <c r="DM20" s="280">
        <v>24</v>
      </c>
    </row>
    <row r="21" spans="1:117" ht="12" customHeight="1">
      <c r="A21" s="282" t="s">
        <v>174</v>
      </c>
      <c r="B21" s="283" t="s">
        <v>562</v>
      </c>
      <c r="C21" s="282" t="s">
        <v>591</v>
      </c>
      <c r="D21" s="284">
        <f t="shared" si="8"/>
        <v>30933</v>
      </c>
      <c r="E21" s="280">
        <f t="shared" si="9"/>
        <v>25449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18977</v>
      </c>
      <c r="K21" s="280">
        <v>1422</v>
      </c>
      <c r="L21" s="280">
        <v>17555</v>
      </c>
      <c r="M21" s="280">
        <v>0</v>
      </c>
      <c r="N21" s="280">
        <f t="shared" si="12"/>
        <v>879</v>
      </c>
      <c r="O21" s="280">
        <v>216</v>
      </c>
      <c r="P21" s="280">
        <v>663</v>
      </c>
      <c r="Q21" s="280">
        <v>0</v>
      </c>
      <c r="R21" s="280">
        <f t="shared" si="13"/>
        <v>5561</v>
      </c>
      <c r="S21" s="280">
        <v>460</v>
      </c>
      <c r="T21" s="280">
        <v>5101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32</v>
      </c>
      <c r="AA21" s="280">
        <v>32</v>
      </c>
      <c r="AB21" s="280">
        <v>0</v>
      </c>
      <c r="AC21" s="280">
        <v>0</v>
      </c>
      <c r="AD21" s="280">
        <f t="shared" si="16"/>
        <v>3882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3643</v>
      </c>
      <c r="AJ21" s="280">
        <v>0</v>
      </c>
      <c r="AK21" s="280">
        <v>0</v>
      </c>
      <c r="AL21" s="280">
        <v>3643</v>
      </c>
      <c r="AM21" s="280">
        <f t="shared" si="19"/>
        <v>36</v>
      </c>
      <c r="AN21" s="280">
        <v>0</v>
      </c>
      <c r="AO21" s="280">
        <v>0</v>
      </c>
      <c r="AP21" s="280">
        <v>36</v>
      </c>
      <c r="AQ21" s="280">
        <f t="shared" si="20"/>
        <v>203</v>
      </c>
      <c r="AR21" s="280">
        <v>0</v>
      </c>
      <c r="AS21" s="280">
        <v>0</v>
      </c>
      <c r="AT21" s="280">
        <v>203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1602</v>
      </c>
      <c r="BD21" s="284">
        <f t="shared" si="24"/>
        <v>1415</v>
      </c>
      <c r="BE21" s="280">
        <v>0</v>
      </c>
      <c r="BF21" s="280">
        <v>627</v>
      </c>
      <c r="BG21" s="280">
        <v>96</v>
      </c>
      <c r="BH21" s="280">
        <v>644</v>
      </c>
      <c r="BI21" s="280">
        <v>0</v>
      </c>
      <c r="BJ21" s="280">
        <v>48</v>
      </c>
      <c r="BK21" s="284">
        <f t="shared" si="25"/>
        <v>187</v>
      </c>
      <c r="BL21" s="280">
        <v>0</v>
      </c>
      <c r="BM21" s="280">
        <v>107</v>
      </c>
      <c r="BN21" s="280">
        <v>72</v>
      </c>
      <c r="BO21" s="280">
        <v>0</v>
      </c>
      <c r="BP21" s="280">
        <v>0</v>
      </c>
      <c r="BQ21" s="280">
        <v>8</v>
      </c>
      <c r="BR21" s="280">
        <f t="shared" si="26"/>
        <v>26864</v>
      </c>
      <c r="BS21" s="280">
        <f t="shared" si="27"/>
        <v>0</v>
      </c>
      <c r="BT21" s="280">
        <f t="shared" si="28"/>
        <v>19604</v>
      </c>
      <c r="BU21" s="280">
        <f t="shared" si="29"/>
        <v>975</v>
      </c>
      <c r="BV21" s="280">
        <f t="shared" si="30"/>
        <v>6205</v>
      </c>
      <c r="BW21" s="280">
        <f t="shared" si="31"/>
        <v>0</v>
      </c>
      <c r="BX21" s="280">
        <f t="shared" si="32"/>
        <v>80</v>
      </c>
      <c r="BY21" s="284">
        <f t="shared" si="33"/>
        <v>25449</v>
      </c>
      <c r="BZ21" s="280">
        <f t="shared" si="34"/>
        <v>0</v>
      </c>
      <c r="CA21" s="280">
        <f t="shared" si="35"/>
        <v>18977</v>
      </c>
      <c r="CB21" s="280">
        <f t="shared" si="36"/>
        <v>879</v>
      </c>
      <c r="CC21" s="280">
        <f t="shared" si="37"/>
        <v>5561</v>
      </c>
      <c r="CD21" s="280">
        <f t="shared" si="38"/>
        <v>0</v>
      </c>
      <c r="CE21" s="280">
        <f t="shared" si="39"/>
        <v>32</v>
      </c>
      <c r="CF21" s="284">
        <f t="shared" si="40"/>
        <v>1415</v>
      </c>
      <c r="CG21" s="280">
        <f t="shared" si="41"/>
        <v>0</v>
      </c>
      <c r="CH21" s="280">
        <f t="shared" si="42"/>
        <v>627</v>
      </c>
      <c r="CI21" s="280">
        <f t="shared" si="43"/>
        <v>96</v>
      </c>
      <c r="CJ21" s="280">
        <f t="shared" si="44"/>
        <v>644</v>
      </c>
      <c r="CK21" s="280">
        <f t="shared" si="45"/>
        <v>0</v>
      </c>
      <c r="CL21" s="280">
        <f t="shared" si="46"/>
        <v>48</v>
      </c>
      <c r="CM21" s="280">
        <f t="shared" si="47"/>
        <v>4069</v>
      </c>
      <c r="CN21" s="280">
        <f t="shared" si="48"/>
        <v>0</v>
      </c>
      <c r="CO21" s="280">
        <f t="shared" si="49"/>
        <v>3750</v>
      </c>
      <c r="CP21" s="280">
        <f t="shared" si="50"/>
        <v>108</v>
      </c>
      <c r="CQ21" s="280">
        <f t="shared" si="51"/>
        <v>203</v>
      </c>
      <c r="CR21" s="280">
        <f t="shared" si="52"/>
        <v>0</v>
      </c>
      <c r="CS21" s="280">
        <f t="shared" si="53"/>
        <v>8</v>
      </c>
      <c r="CT21" s="284">
        <f t="shared" si="54"/>
        <v>3882</v>
      </c>
      <c r="CU21" s="280">
        <f t="shared" si="55"/>
        <v>0</v>
      </c>
      <c r="CV21" s="280">
        <f t="shared" si="56"/>
        <v>3643</v>
      </c>
      <c r="CW21" s="280">
        <f t="shared" si="57"/>
        <v>36</v>
      </c>
      <c r="CX21" s="280">
        <f t="shared" si="58"/>
        <v>203</v>
      </c>
      <c r="CY21" s="280">
        <f t="shared" si="59"/>
        <v>0</v>
      </c>
      <c r="CZ21" s="280">
        <f t="shared" si="60"/>
        <v>0</v>
      </c>
      <c r="DA21" s="284">
        <f t="shared" si="61"/>
        <v>187</v>
      </c>
      <c r="DB21" s="280">
        <f t="shared" si="62"/>
        <v>0</v>
      </c>
      <c r="DC21" s="280">
        <f t="shared" si="63"/>
        <v>107</v>
      </c>
      <c r="DD21" s="280">
        <f t="shared" si="64"/>
        <v>72</v>
      </c>
      <c r="DE21" s="280">
        <f t="shared" si="65"/>
        <v>0</v>
      </c>
      <c r="DF21" s="280">
        <f t="shared" si="66"/>
        <v>0</v>
      </c>
      <c r="DG21" s="280">
        <f t="shared" si="67"/>
        <v>8</v>
      </c>
      <c r="DH21" s="280">
        <v>0</v>
      </c>
      <c r="DI21" s="284">
        <f t="shared" si="68"/>
        <v>7</v>
      </c>
      <c r="DJ21" s="280">
        <v>7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174</v>
      </c>
      <c r="B22" s="283" t="s">
        <v>563</v>
      </c>
      <c r="C22" s="282" t="s">
        <v>592</v>
      </c>
      <c r="D22" s="284">
        <f t="shared" si="8"/>
        <v>1744</v>
      </c>
      <c r="E22" s="280">
        <f t="shared" si="9"/>
        <v>1523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1034</v>
      </c>
      <c r="K22" s="280">
        <v>0</v>
      </c>
      <c r="L22" s="280">
        <v>1034</v>
      </c>
      <c r="M22" s="280">
        <v>0</v>
      </c>
      <c r="N22" s="280">
        <f t="shared" si="12"/>
        <v>72</v>
      </c>
      <c r="O22" s="280">
        <v>0</v>
      </c>
      <c r="P22" s="280">
        <v>72</v>
      </c>
      <c r="Q22" s="280">
        <v>0</v>
      </c>
      <c r="R22" s="280">
        <f t="shared" si="13"/>
        <v>321</v>
      </c>
      <c r="S22" s="280">
        <v>0</v>
      </c>
      <c r="T22" s="280">
        <v>321</v>
      </c>
      <c r="U22" s="280">
        <v>0</v>
      </c>
      <c r="V22" s="280">
        <f t="shared" si="14"/>
        <v>5</v>
      </c>
      <c r="W22" s="280">
        <v>0</v>
      </c>
      <c r="X22" s="280">
        <v>5</v>
      </c>
      <c r="Y22" s="280">
        <v>0</v>
      </c>
      <c r="Z22" s="280">
        <f t="shared" si="15"/>
        <v>91</v>
      </c>
      <c r="AA22" s="280">
        <v>0</v>
      </c>
      <c r="AB22" s="280">
        <v>91</v>
      </c>
      <c r="AC22" s="280">
        <v>0</v>
      </c>
      <c r="AD22" s="280">
        <f t="shared" si="16"/>
        <v>196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196</v>
      </c>
      <c r="AJ22" s="280">
        <v>0</v>
      </c>
      <c r="AK22" s="280">
        <v>0</v>
      </c>
      <c r="AL22" s="280">
        <v>196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25</v>
      </c>
      <c r="BD22" s="284">
        <f t="shared" si="24"/>
        <v>25</v>
      </c>
      <c r="BE22" s="280">
        <v>0</v>
      </c>
      <c r="BF22" s="280">
        <v>18</v>
      </c>
      <c r="BG22" s="280">
        <v>1</v>
      </c>
      <c r="BH22" s="280">
        <v>0</v>
      </c>
      <c r="BI22" s="280">
        <v>0</v>
      </c>
      <c r="BJ22" s="280">
        <v>6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1548</v>
      </c>
      <c r="BS22" s="280">
        <f t="shared" si="27"/>
        <v>0</v>
      </c>
      <c r="BT22" s="280">
        <f t="shared" si="28"/>
        <v>1052</v>
      </c>
      <c r="BU22" s="280">
        <f t="shared" si="29"/>
        <v>73</v>
      </c>
      <c r="BV22" s="280">
        <f t="shared" si="30"/>
        <v>321</v>
      </c>
      <c r="BW22" s="280">
        <f t="shared" si="31"/>
        <v>5</v>
      </c>
      <c r="BX22" s="280">
        <f t="shared" si="32"/>
        <v>97</v>
      </c>
      <c r="BY22" s="284">
        <f t="shared" si="33"/>
        <v>1523</v>
      </c>
      <c r="BZ22" s="280">
        <f t="shared" si="34"/>
        <v>0</v>
      </c>
      <c r="CA22" s="280">
        <f t="shared" si="35"/>
        <v>1034</v>
      </c>
      <c r="CB22" s="280">
        <f t="shared" si="36"/>
        <v>72</v>
      </c>
      <c r="CC22" s="280">
        <f t="shared" si="37"/>
        <v>321</v>
      </c>
      <c r="CD22" s="280">
        <f t="shared" si="38"/>
        <v>5</v>
      </c>
      <c r="CE22" s="280">
        <f t="shared" si="39"/>
        <v>91</v>
      </c>
      <c r="CF22" s="284">
        <f t="shared" si="40"/>
        <v>25</v>
      </c>
      <c r="CG22" s="280">
        <f t="shared" si="41"/>
        <v>0</v>
      </c>
      <c r="CH22" s="280">
        <f t="shared" si="42"/>
        <v>18</v>
      </c>
      <c r="CI22" s="280">
        <f t="shared" si="43"/>
        <v>1</v>
      </c>
      <c r="CJ22" s="280">
        <f t="shared" si="44"/>
        <v>0</v>
      </c>
      <c r="CK22" s="280">
        <f t="shared" si="45"/>
        <v>0</v>
      </c>
      <c r="CL22" s="280">
        <f t="shared" si="46"/>
        <v>6</v>
      </c>
      <c r="CM22" s="280">
        <f t="shared" si="47"/>
        <v>196</v>
      </c>
      <c r="CN22" s="280">
        <f t="shared" si="48"/>
        <v>0</v>
      </c>
      <c r="CO22" s="280">
        <f t="shared" si="49"/>
        <v>196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196</v>
      </c>
      <c r="CU22" s="280">
        <f t="shared" si="55"/>
        <v>0</v>
      </c>
      <c r="CV22" s="280">
        <f t="shared" si="56"/>
        <v>196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1</v>
      </c>
      <c r="DJ22" s="280">
        <v>0</v>
      </c>
      <c r="DK22" s="280">
        <v>1</v>
      </c>
      <c r="DL22" s="280">
        <v>0</v>
      </c>
      <c r="DM22" s="280">
        <v>0</v>
      </c>
    </row>
    <row r="23" spans="1:117" ht="12" customHeight="1">
      <c r="A23" s="282" t="s">
        <v>174</v>
      </c>
      <c r="B23" s="283" t="s">
        <v>564</v>
      </c>
      <c r="C23" s="282" t="s">
        <v>593</v>
      </c>
      <c r="D23" s="284">
        <f t="shared" si="8"/>
        <v>7550</v>
      </c>
      <c r="E23" s="280">
        <f t="shared" si="9"/>
        <v>5101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4115</v>
      </c>
      <c r="K23" s="280">
        <v>0</v>
      </c>
      <c r="L23" s="280">
        <v>4115</v>
      </c>
      <c r="M23" s="280">
        <v>0</v>
      </c>
      <c r="N23" s="280">
        <f t="shared" si="12"/>
        <v>185</v>
      </c>
      <c r="O23" s="280">
        <v>0</v>
      </c>
      <c r="P23" s="280">
        <v>185</v>
      </c>
      <c r="Q23" s="280">
        <v>0</v>
      </c>
      <c r="R23" s="280">
        <f t="shared" si="13"/>
        <v>341</v>
      </c>
      <c r="S23" s="280">
        <v>0</v>
      </c>
      <c r="T23" s="280">
        <v>341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460</v>
      </c>
      <c r="AA23" s="280">
        <v>0</v>
      </c>
      <c r="AB23" s="280">
        <v>460</v>
      </c>
      <c r="AC23" s="280">
        <v>0</v>
      </c>
      <c r="AD23" s="280">
        <f t="shared" si="16"/>
        <v>255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254</v>
      </c>
      <c r="AJ23" s="280">
        <v>0</v>
      </c>
      <c r="AK23" s="280">
        <v>0</v>
      </c>
      <c r="AL23" s="280">
        <v>254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1</v>
      </c>
      <c r="AZ23" s="280">
        <v>0</v>
      </c>
      <c r="BA23" s="280">
        <v>0</v>
      </c>
      <c r="BB23" s="280">
        <v>1</v>
      </c>
      <c r="BC23" s="284">
        <f t="shared" si="23"/>
        <v>2194</v>
      </c>
      <c r="BD23" s="284">
        <f t="shared" si="24"/>
        <v>2194</v>
      </c>
      <c r="BE23" s="280">
        <v>0</v>
      </c>
      <c r="BF23" s="280">
        <v>89</v>
      </c>
      <c r="BG23" s="280">
        <v>3</v>
      </c>
      <c r="BH23" s="280">
        <v>960</v>
      </c>
      <c r="BI23" s="280">
        <v>1069</v>
      </c>
      <c r="BJ23" s="280">
        <v>73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7295</v>
      </c>
      <c r="BS23" s="280">
        <f t="shared" si="27"/>
        <v>0</v>
      </c>
      <c r="BT23" s="280">
        <f t="shared" si="28"/>
        <v>4204</v>
      </c>
      <c r="BU23" s="280">
        <f t="shared" si="29"/>
        <v>188</v>
      </c>
      <c r="BV23" s="280">
        <f t="shared" si="30"/>
        <v>1301</v>
      </c>
      <c r="BW23" s="280">
        <f t="shared" si="31"/>
        <v>1069</v>
      </c>
      <c r="BX23" s="280">
        <f t="shared" si="32"/>
        <v>533</v>
      </c>
      <c r="BY23" s="284">
        <f t="shared" si="33"/>
        <v>5101</v>
      </c>
      <c r="BZ23" s="280">
        <f t="shared" si="34"/>
        <v>0</v>
      </c>
      <c r="CA23" s="280">
        <f t="shared" si="35"/>
        <v>4115</v>
      </c>
      <c r="CB23" s="280">
        <f t="shared" si="36"/>
        <v>185</v>
      </c>
      <c r="CC23" s="280">
        <f t="shared" si="37"/>
        <v>341</v>
      </c>
      <c r="CD23" s="280">
        <f t="shared" si="38"/>
        <v>0</v>
      </c>
      <c r="CE23" s="280">
        <f t="shared" si="39"/>
        <v>460</v>
      </c>
      <c r="CF23" s="284">
        <f t="shared" si="40"/>
        <v>2194</v>
      </c>
      <c r="CG23" s="280">
        <f t="shared" si="41"/>
        <v>0</v>
      </c>
      <c r="CH23" s="280">
        <f t="shared" si="42"/>
        <v>89</v>
      </c>
      <c r="CI23" s="280">
        <f t="shared" si="43"/>
        <v>3</v>
      </c>
      <c r="CJ23" s="280">
        <f t="shared" si="44"/>
        <v>960</v>
      </c>
      <c r="CK23" s="280">
        <f t="shared" si="45"/>
        <v>1069</v>
      </c>
      <c r="CL23" s="280">
        <f t="shared" si="46"/>
        <v>73</v>
      </c>
      <c r="CM23" s="280">
        <f t="shared" si="47"/>
        <v>255</v>
      </c>
      <c r="CN23" s="280">
        <f t="shared" si="48"/>
        <v>0</v>
      </c>
      <c r="CO23" s="280">
        <f t="shared" si="49"/>
        <v>254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1</v>
      </c>
      <c r="CT23" s="284">
        <f t="shared" si="54"/>
        <v>255</v>
      </c>
      <c r="CU23" s="280">
        <f t="shared" si="55"/>
        <v>0</v>
      </c>
      <c r="CV23" s="280">
        <f t="shared" si="56"/>
        <v>254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1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174</v>
      </c>
      <c r="B24" s="283" t="s">
        <v>565</v>
      </c>
      <c r="C24" s="282" t="s">
        <v>594</v>
      </c>
      <c r="D24" s="284">
        <f t="shared" si="8"/>
        <v>12650</v>
      </c>
      <c r="E24" s="280">
        <f t="shared" si="9"/>
        <v>8258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7496</v>
      </c>
      <c r="K24" s="280">
        <v>7496</v>
      </c>
      <c r="L24" s="280">
        <v>0</v>
      </c>
      <c r="M24" s="280">
        <v>0</v>
      </c>
      <c r="N24" s="280">
        <f t="shared" si="12"/>
        <v>344</v>
      </c>
      <c r="O24" s="280">
        <v>344</v>
      </c>
      <c r="P24" s="280">
        <v>0</v>
      </c>
      <c r="Q24" s="280">
        <v>0</v>
      </c>
      <c r="R24" s="280">
        <f t="shared" si="13"/>
        <v>418</v>
      </c>
      <c r="S24" s="280">
        <v>418</v>
      </c>
      <c r="T24" s="280">
        <v>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3881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2041</v>
      </c>
      <c r="AJ24" s="280">
        <v>0</v>
      </c>
      <c r="AK24" s="280">
        <v>88</v>
      </c>
      <c r="AL24" s="280">
        <v>1953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1840</v>
      </c>
      <c r="AR24" s="280">
        <v>0</v>
      </c>
      <c r="AS24" s="280">
        <v>1840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511</v>
      </c>
      <c r="BD24" s="284">
        <f t="shared" si="24"/>
        <v>317</v>
      </c>
      <c r="BE24" s="280">
        <v>0</v>
      </c>
      <c r="BF24" s="280">
        <v>45</v>
      </c>
      <c r="BG24" s="280">
        <v>137</v>
      </c>
      <c r="BH24" s="280">
        <v>135</v>
      </c>
      <c r="BI24" s="280">
        <v>0</v>
      </c>
      <c r="BJ24" s="280">
        <v>0</v>
      </c>
      <c r="BK24" s="284">
        <f t="shared" si="25"/>
        <v>194</v>
      </c>
      <c r="BL24" s="280">
        <v>0</v>
      </c>
      <c r="BM24" s="280">
        <v>173</v>
      </c>
      <c r="BN24" s="280">
        <v>21</v>
      </c>
      <c r="BO24" s="280">
        <v>0</v>
      </c>
      <c r="BP24" s="280">
        <v>0</v>
      </c>
      <c r="BQ24" s="280">
        <v>0</v>
      </c>
      <c r="BR24" s="280">
        <f t="shared" si="26"/>
        <v>8575</v>
      </c>
      <c r="BS24" s="280">
        <f t="shared" si="27"/>
        <v>0</v>
      </c>
      <c r="BT24" s="280">
        <f t="shared" si="28"/>
        <v>7541</v>
      </c>
      <c r="BU24" s="280">
        <f t="shared" si="29"/>
        <v>481</v>
      </c>
      <c r="BV24" s="280">
        <f t="shared" si="30"/>
        <v>553</v>
      </c>
      <c r="BW24" s="280">
        <f t="shared" si="31"/>
        <v>0</v>
      </c>
      <c r="BX24" s="280">
        <f t="shared" si="32"/>
        <v>0</v>
      </c>
      <c r="BY24" s="284">
        <f t="shared" si="33"/>
        <v>8258</v>
      </c>
      <c r="BZ24" s="280">
        <f t="shared" si="34"/>
        <v>0</v>
      </c>
      <c r="CA24" s="280">
        <f t="shared" si="35"/>
        <v>7496</v>
      </c>
      <c r="CB24" s="280">
        <f t="shared" si="36"/>
        <v>344</v>
      </c>
      <c r="CC24" s="280">
        <f t="shared" si="37"/>
        <v>418</v>
      </c>
      <c r="CD24" s="280">
        <f t="shared" si="38"/>
        <v>0</v>
      </c>
      <c r="CE24" s="280">
        <f t="shared" si="39"/>
        <v>0</v>
      </c>
      <c r="CF24" s="284">
        <f t="shared" si="40"/>
        <v>317</v>
      </c>
      <c r="CG24" s="280">
        <f t="shared" si="41"/>
        <v>0</v>
      </c>
      <c r="CH24" s="280">
        <f t="shared" si="42"/>
        <v>45</v>
      </c>
      <c r="CI24" s="280">
        <f t="shared" si="43"/>
        <v>137</v>
      </c>
      <c r="CJ24" s="280">
        <f t="shared" si="44"/>
        <v>135</v>
      </c>
      <c r="CK24" s="280">
        <f t="shared" si="45"/>
        <v>0</v>
      </c>
      <c r="CL24" s="280">
        <f t="shared" si="46"/>
        <v>0</v>
      </c>
      <c r="CM24" s="280">
        <f t="shared" si="47"/>
        <v>4075</v>
      </c>
      <c r="CN24" s="280">
        <f t="shared" si="48"/>
        <v>0</v>
      </c>
      <c r="CO24" s="280">
        <f t="shared" si="49"/>
        <v>2214</v>
      </c>
      <c r="CP24" s="280">
        <f t="shared" si="50"/>
        <v>21</v>
      </c>
      <c r="CQ24" s="280">
        <f t="shared" si="51"/>
        <v>1840</v>
      </c>
      <c r="CR24" s="280">
        <f t="shared" si="52"/>
        <v>0</v>
      </c>
      <c r="CS24" s="280">
        <f t="shared" si="53"/>
        <v>0</v>
      </c>
      <c r="CT24" s="284">
        <f t="shared" si="54"/>
        <v>3881</v>
      </c>
      <c r="CU24" s="280">
        <f t="shared" si="55"/>
        <v>0</v>
      </c>
      <c r="CV24" s="280">
        <f t="shared" si="56"/>
        <v>2041</v>
      </c>
      <c r="CW24" s="280">
        <f t="shared" si="57"/>
        <v>0</v>
      </c>
      <c r="CX24" s="280">
        <f t="shared" si="58"/>
        <v>1840</v>
      </c>
      <c r="CY24" s="280">
        <f t="shared" si="59"/>
        <v>0</v>
      </c>
      <c r="CZ24" s="280">
        <f t="shared" si="60"/>
        <v>0</v>
      </c>
      <c r="DA24" s="284">
        <f t="shared" si="61"/>
        <v>194</v>
      </c>
      <c r="DB24" s="280">
        <f t="shared" si="62"/>
        <v>0</v>
      </c>
      <c r="DC24" s="280">
        <f t="shared" si="63"/>
        <v>173</v>
      </c>
      <c r="DD24" s="280">
        <f t="shared" si="64"/>
        <v>21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174</v>
      </c>
      <c r="B25" s="283" t="s">
        <v>566</v>
      </c>
      <c r="C25" s="282" t="s">
        <v>595</v>
      </c>
      <c r="D25" s="284">
        <f t="shared" si="8"/>
        <v>2146</v>
      </c>
      <c r="E25" s="280">
        <f t="shared" si="9"/>
        <v>2026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1222</v>
      </c>
      <c r="K25" s="280">
        <v>1222</v>
      </c>
      <c r="L25" s="280">
        <v>0</v>
      </c>
      <c r="M25" s="280">
        <v>0</v>
      </c>
      <c r="N25" s="280">
        <f t="shared" si="12"/>
        <v>269</v>
      </c>
      <c r="O25" s="280">
        <v>269</v>
      </c>
      <c r="P25" s="280">
        <v>0</v>
      </c>
      <c r="Q25" s="280">
        <v>0</v>
      </c>
      <c r="R25" s="280">
        <f t="shared" si="13"/>
        <v>454</v>
      </c>
      <c r="S25" s="280">
        <v>454</v>
      </c>
      <c r="T25" s="280">
        <v>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81</v>
      </c>
      <c r="AA25" s="280">
        <v>81</v>
      </c>
      <c r="AB25" s="280">
        <v>0</v>
      </c>
      <c r="AC25" s="280">
        <v>0</v>
      </c>
      <c r="AD25" s="280">
        <f t="shared" si="16"/>
        <v>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0</v>
      </c>
      <c r="AJ25" s="280">
        <v>0</v>
      </c>
      <c r="AK25" s="280">
        <v>0</v>
      </c>
      <c r="AL25" s="280">
        <v>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120</v>
      </c>
      <c r="BD25" s="284">
        <f t="shared" si="24"/>
        <v>15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15</v>
      </c>
      <c r="BK25" s="284">
        <f t="shared" si="25"/>
        <v>105</v>
      </c>
      <c r="BL25" s="280">
        <v>0</v>
      </c>
      <c r="BM25" s="280">
        <v>105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2041</v>
      </c>
      <c r="BS25" s="280">
        <f t="shared" si="27"/>
        <v>0</v>
      </c>
      <c r="BT25" s="280">
        <f t="shared" si="28"/>
        <v>1222</v>
      </c>
      <c r="BU25" s="280">
        <f t="shared" si="29"/>
        <v>269</v>
      </c>
      <c r="BV25" s="280">
        <f t="shared" si="30"/>
        <v>454</v>
      </c>
      <c r="BW25" s="280">
        <f t="shared" si="31"/>
        <v>0</v>
      </c>
      <c r="BX25" s="280">
        <f t="shared" si="32"/>
        <v>96</v>
      </c>
      <c r="BY25" s="284">
        <f t="shared" si="33"/>
        <v>2026</v>
      </c>
      <c r="BZ25" s="280">
        <f t="shared" si="34"/>
        <v>0</v>
      </c>
      <c r="CA25" s="280">
        <f t="shared" si="35"/>
        <v>1222</v>
      </c>
      <c r="CB25" s="280">
        <f t="shared" si="36"/>
        <v>269</v>
      </c>
      <c r="CC25" s="280">
        <f t="shared" si="37"/>
        <v>454</v>
      </c>
      <c r="CD25" s="280">
        <f t="shared" si="38"/>
        <v>0</v>
      </c>
      <c r="CE25" s="280">
        <f t="shared" si="39"/>
        <v>81</v>
      </c>
      <c r="CF25" s="284">
        <f t="shared" si="40"/>
        <v>15</v>
      </c>
      <c r="CG25" s="280">
        <f t="shared" si="41"/>
        <v>0</v>
      </c>
      <c r="CH25" s="280">
        <f t="shared" si="42"/>
        <v>0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15</v>
      </c>
      <c r="CM25" s="280">
        <f t="shared" si="47"/>
        <v>105</v>
      </c>
      <c r="CN25" s="280">
        <f t="shared" si="48"/>
        <v>0</v>
      </c>
      <c r="CO25" s="280">
        <f t="shared" si="49"/>
        <v>105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0</v>
      </c>
      <c r="CU25" s="280">
        <f t="shared" si="55"/>
        <v>0</v>
      </c>
      <c r="CV25" s="280">
        <f t="shared" si="56"/>
        <v>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105</v>
      </c>
      <c r="DB25" s="280">
        <f t="shared" si="62"/>
        <v>0</v>
      </c>
      <c r="DC25" s="280">
        <f t="shared" si="63"/>
        <v>105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174</v>
      </c>
      <c r="B26" s="283" t="s">
        <v>567</v>
      </c>
      <c r="C26" s="282" t="s">
        <v>596</v>
      </c>
      <c r="D26" s="284">
        <f t="shared" si="8"/>
        <v>3403</v>
      </c>
      <c r="E26" s="280">
        <f t="shared" si="9"/>
        <v>3033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1817</v>
      </c>
      <c r="K26" s="280">
        <v>1817</v>
      </c>
      <c r="L26" s="280">
        <v>0</v>
      </c>
      <c r="M26" s="280">
        <v>0</v>
      </c>
      <c r="N26" s="280">
        <f t="shared" si="12"/>
        <v>473</v>
      </c>
      <c r="O26" s="280">
        <v>473</v>
      </c>
      <c r="P26" s="280">
        <v>0</v>
      </c>
      <c r="Q26" s="280">
        <v>0</v>
      </c>
      <c r="R26" s="280">
        <f t="shared" si="13"/>
        <v>609</v>
      </c>
      <c r="S26" s="280">
        <v>609</v>
      </c>
      <c r="T26" s="280">
        <v>0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134</v>
      </c>
      <c r="AA26" s="280">
        <v>134</v>
      </c>
      <c r="AB26" s="280">
        <v>0</v>
      </c>
      <c r="AC26" s="280">
        <v>0</v>
      </c>
      <c r="AD26" s="280">
        <f t="shared" si="16"/>
        <v>307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278</v>
      </c>
      <c r="AJ26" s="280">
        <v>0</v>
      </c>
      <c r="AK26" s="280">
        <v>0</v>
      </c>
      <c r="AL26" s="280">
        <v>278</v>
      </c>
      <c r="AM26" s="280">
        <f t="shared" si="19"/>
        <v>3</v>
      </c>
      <c r="AN26" s="280">
        <v>0</v>
      </c>
      <c r="AO26" s="280">
        <v>0</v>
      </c>
      <c r="AP26" s="280">
        <v>3</v>
      </c>
      <c r="AQ26" s="280">
        <f t="shared" si="20"/>
        <v>1</v>
      </c>
      <c r="AR26" s="280">
        <v>0</v>
      </c>
      <c r="AS26" s="280">
        <v>0</v>
      </c>
      <c r="AT26" s="280">
        <v>1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25</v>
      </c>
      <c r="AZ26" s="280">
        <v>0</v>
      </c>
      <c r="BA26" s="280">
        <v>0</v>
      </c>
      <c r="BB26" s="280">
        <v>25</v>
      </c>
      <c r="BC26" s="284">
        <f t="shared" si="23"/>
        <v>63</v>
      </c>
      <c r="BD26" s="284">
        <f t="shared" si="24"/>
        <v>63</v>
      </c>
      <c r="BE26" s="280">
        <v>0</v>
      </c>
      <c r="BF26" s="280">
        <v>3</v>
      </c>
      <c r="BG26" s="280">
        <v>2</v>
      </c>
      <c r="BH26" s="280">
        <v>1</v>
      </c>
      <c r="BI26" s="280">
        <v>0</v>
      </c>
      <c r="BJ26" s="280">
        <v>57</v>
      </c>
      <c r="BK26" s="284">
        <f t="shared" si="25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3096</v>
      </c>
      <c r="BS26" s="280">
        <f t="shared" si="27"/>
        <v>0</v>
      </c>
      <c r="BT26" s="280">
        <f t="shared" si="28"/>
        <v>1820</v>
      </c>
      <c r="BU26" s="280">
        <f t="shared" si="29"/>
        <v>475</v>
      </c>
      <c r="BV26" s="280">
        <f t="shared" si="30"/>
        <v>610</v>
      </c>
      <c r="BW26" s="280">
        <f t="shared" si="31"/>
        <v>0</v>
      </c>
      <c r="BX26" s="280">
        <f t="shared" si="32"/>
        <v>191</v>
      </c>
      <c r="BY26" s="284">
        <f t="shared" si="33"/>
        <v>3033</v>
      </c>
      <c r="BZ26" s="280">
        <f t="shared" si="34"/>
        <v>0</v>
      </c>
      <c r="CA26" s="280">
        <f t="shared" si="35"/>
        <v>1817</v>
      </c>
      <c r="CB26" s="280">
        <f t="shared" si="36"/>
        <v>473</v>
      </c>
      <c r="CC26" s="280">
        <f t="shared" si="37"/>
        <v>609</v>
      </c>
      <c r="CD26" s="280">
        <f t="shared" si="38"/>
        <v>0</v>
      </c>
      <c r="CE26" s="280">
        <f t="shared" si="39"/>
        <v>134</v>
      </c>
      <c r="CF26" s="284">
        <f t="shared" si="40"/>
        <v>63</v>
      </c>
      <c r="CG26" s="280">
        <f t="shared" si="41"/>
        <v>0</v>
      </c>
      <c r="CH26" s="280">
        <f t="shared" si="42"/>
        <v>3</v>
      </c>
      <c r="CI26" s="280">
        <f t="shared" si="43"/>
        <v>2</v>
      </c>
      <c r="CJ26" s="280">
        <f t="shared" si="44"/>
        <v>1</v>
      </c>
      <c r="CK26" s="280">
        <f t="shared" si="45"/>
        <v>0</v>
      </c>
      <c r="CL26" s="280">
        <f t="shared" si="46"/>
        <v>57</v>
      </c>
      <c r="CM26" s="280">
        <f t="shared" si="47"/>
        <v>307</v>
      </c>
      <c r="CN26" s="280">
        <f t="shared" si="48"/>
        <v>0</v>
      </c>
      <c r="CO26" s="280">
        <f t="shared" si="49"/>
        <v>278</v>
      </c>
      <c r="CP26" s="280">
        <f t="shared" si="50"/>
        <v>3</v>
      </c>
      <c r="CQ26" s="280">
        <f t="shared" si="51"/>
        <v>1</v>
      </c>
      <c r="CR26" s="280">
        <f t="shared" si="52"/>
        <v>0</v>
      </c>
      <c r="CS26" s="280">
        <f t="shared" si="53"/>
        <v>25</v>
      </c>
      <c r="CT26" s="284">
        <f t="shared" si="54"/>
        <v>307</v>
      </c>
      <c r="CU26" s="280">
        <f t="shared" si="55"/>
        <v>0</v>
      </c>
      <c r="CV26" s="280">
        <f t="shared" si="56"/>
        <v>278</v>
      </c>
      <c r="CW26" s="280">
        <f t="shared" si="57"/>
        <v>3</v>
      </c>
      <c r="CX26" s="280">
        <f t="shared" si="58"/>
        <v>1</v>
      </c>
      <c r="CY26" s="280">
        <f t="shared" si="59"/>
        <v>0</v>
      </c>
      <c r="CZ26" s="280">
        <f t="shared" si="60"/>
        <v>25</v>
      </c>
      <c r="DA26" s="284">
        <f t="shared" si="61"/>
        <v>0</v>
      </c>
      <c r="DB26" s="280">
        <f t="shared" si="62"/>
        <v>0</v>
      </c>
      <c r="DC26" s="280">
        <f t="shared" si="63"/>
        <v>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174</v>
      </c>
      <c r="B27" s="283" t="s">
        <v>568</v>
      </c>
      <c r="C27" s="282" t="s">
        <v>597</v>
      </c>
      <c r="D27" s="284">
        <f t="shared" si="8"/>
        <v>4293</v>
      </c>
      <c r="E27" s="280">
        <f t="shared" si="9"/>
        <v>2888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2446</v>
      </c>
      <c r="K27" s="280">
        <v>0</v>
      </c>
      <c r="L27" s="280">
        <v>2446</v>
      </c>
      <c r="M27" s="280">
        <v>0</v>
      </c>
      <c r="N27" s="280">
        <f t="shared" si="12"/>
        <v>136</v>
      </c>
      <c r="O27" s="280">
        <v>0</v>
      </c>
      <c r="P27" s="280">
        <v>136</v>
      </c>
      <c r="Q27" s="280">
        <v>0</v>
      </c>
      <c r="R27" s="280">
        <f t="shared" si="13"/>
        <v>286</v>
      </c>
      <c r="S27" s="280">
        <v>4</v>
      </c>
      <c r="T27" s="280">
        <v>282</v>
      </c>
      <c r="U27" s="280">
        <v>0</v>
      </c>
      <c r="V27" s="280">
        <f t="shared" si="14"/>
        <v>7</v>
      </c>
      <c r="W27" s="280">
        <v>0</v>
      </c>
      <c r="X27" s="280">
        <v>7</v>
      </c>
      <c r="Y27" s="280">
        <v>0</v>
      </c>
      <c r="Z27" s="280">
        <f t="shared" si="15"/>
        <v>13</v>
      </c>
      <c r="AA27" s="280">
        <v>0</v>
      </c>
      <c r="AB27" s="280">
        <v>9</v>
      </c>
      <c r="AC27" s="280">
        <v>4</v>
      </c>
      <c r="AD27" s="280">
        <f t="shared" si="16"/>
        <v>293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293</v>
      </c>
      <c r="AJ27" s="280">
        <v>0</v>
      </c>
      <c r="AK27" s="280">
        <v>0</v>
      </c>
      <c r="AL27" s="280">
        <v>293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1112</v>
      </c>
      <c r="BD27" s="284">
        <f t="shared" si="24"/>
        <v>1084</v>
      </c>
      <c r="BE27" s="280">
        <v>0</v>
      </c>
      <c r="BF27" s="280">
        <v>421</v>
      </c>
      <c r="BG27" s="280">
        <v>131</v>
      </c>
      <c r="BH27" s="280">
        <v>99</v>
      </c>
      <c r="BI27" s="280">
        <v>276</v>
      </c>
      <c r="BJ27" s="280">
        <v>157</v>
      </c>
      <c r="BK27" s="284">
        <f t="shared" si="25"/>
        <v>28</v>
      </c>
      <c r="BL27" s="280">
        <v>0</v>
      </c>
      <c r="BM27" s="280">
        <v>28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3972</v>
      </c>
      <c r="BS27" s="280">
        <f t="shared" si="27"/>
        <v>0</v>
      </c>
      <c r="BT27" s="280">
        <f t="shared" si="28"/>
        <v>2867</v>
      </c>
      <c r="BU27" s="280">
        <f t="shared" si="29"/>
        <v>267</v>
      </c>
      <c r="BV27" s="280">
        <f t="shared" si="30"/>
        <v>385</v>
      </c>
      <c r="BW27" s="280">
        <f t="shared" si="31"/>
        <v>283</v>
      </c>
      <c r="BX27" s="280">
        <f t="shared" si="32"/>
        <v>170</v>
      </c>
      <c r="BY27" s="284">
        <f t="shared" si="33"/>
        <v>2888</v>
      </c>
      <c r="BZ27" s="280">
        <f t="shared" si="34"/>
        <v>0</v>
      </c>
      <c r="CA27" s="280">
        <f t="shared" si="35"/>
        <v>2446</v>
      </c>
      <c r="CB27" s="280">
        <f t="shared" si="36"/>
        <v>136</v>
      </c>
      <c r="CC27" s="280">
        <f t="shared" si="37"/>
        <v>286</v>
      </c>
      <c r="CD27" s="280">
        <f t="shared" si="38"/>
        <v>7</v>
      </c>
      <c r="CE27" s="280">
        <f t="shared" si="39"/>
        <v>13</v>
      </c>
      <c r="CF27" s="284">
        <f t="shared" si="40"/>
        <v>1084</v>
      </c>
      <c r="CG27" s="280">
        <f t="shared" si="41"/>
        <v>0</v>
      </c>
      <c r="CH27" s="280">
        <f t="shared" si="42"/>
        <v>421</v>
      </c>
      <c r="CI27" s="280">
        <f t="shared" si="43"/>
        <v>131</v>
      </c>
      <c r="CJ27" s="280">
        <f t="shared" si="44"/>
        <v>99</v>
      </c>
      <c r="CK27" s="280">
        <f t="shared" si="45"/>
        <v>276</v>
      </c>
      <c r="CL27" s="280">
        <f t="shared" si="46"/>
        <v>157</v>
      </c>
      <c r="CM27" s="280">
        <f t="shared" si="47"/>
        <v>321</v>
      </c>
      <c r="CN27" s="280">
        <f t="shared" si="48"/>
        <v>0</v>
      </c>
      <c r="CO27" s="280">
        <f t="shared" si="49"/>
        <v>321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293</v>
      </c>
      <c r="CU27" s="280">
        <f t="shared" si="55"/>
        <v>0</v>
      </c>
      <c r="CV27" s="280">
        <f t="shared" si="56"/>
        <v>293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28</v>
      </c>
      <c r="DB27" s="280">
        <f t="shared" si="62"/>
        <v>0</v>
      </c>
      <c r="DC27" s="280">
        <f t="shared" si="63"/>
        <v>28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11</v>
      </c>
      <c r="DJ27" s="280">
        <v>4</v>
      </c>
      <c r="DK27" s="280">
        <v>0</v>
      </c>
      <c r="DL27" s="280">
        <v>0</v>
      </c>
      <c r="DM27" s="280">
        <v>7</v>
      </c>
    </row>
    <row r="28" spans="1:117" ht="12" customHeight="1">
      <c r="A28" s="282" t="s">
        <v>174</v>
      </c>
      <c r="B28" s="283" t="s">
        <v>569</v>
      </c>
      <c r="C28" s="282" t="s">
        <v>598</v>
      </c>
      <c r="D28" s="284">
        <f t="shared" si="8"/>
        <v>7553</v>
      </c>
      <c r="E28" s="280">
        <f t="shared" si="9"/>
        <v>5053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3906</v>
      </c>
      <c r="K28" s="280">
        <v>3906</v>
      </c>
      <c r="L28" s="280">
        <v>0</v>
      </c>
      <c r="M28" s="280">
        <v>0</v>
      </c>
      <c r="N28" s="280">
        <f t="shared" si="12"/>
        <v>127</v>
      </c>
      <c r="O28" s="280">
        <v>127</v>
      </c>
      <c r="P28" s="280">
        <v>0</v>
      </c>
      <c r="Q28" s="280">
        <v>0</v>
      </c>
      <c r="R28" s="280">
        <f t="shared" si="13"/>
        <v>1013</v>
      </c>
      <c r="S28" s="280">
        <v>391</v>
      </c>
      <c r="T28" s="280">
        <v>622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7</v>
      </c>
      <c r="AA28" s="280">
        <v>7</v>
      </c>
      <c r="AB28" s="280">
        <v>0</v>
      </c>
      <c r="AC28" s="280">
        <v>0</v>
      </c>
      <c r="AD28" s="280">
        <f t="shared" si="16"/>
        <v>1604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1586</v>
      </c>
      <c r="AJ28" s="280">
        <v>0</v>
      </c>
      <c r="AK28" s="280">
        <v>0</v>
      </c>
      <c r="AL28" s="280">
        <v>1586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18</v>
      </c>
      <c r="AZ28" s="280">
        <v>0</v>
      </c>
      <c r="BA28" s="280">
        <v>0</v>
      </c>
      <c r="BB28" s="280">
        <v>18</v>
      </c>
      <c r="BC28" s="284">
        <f t="shared" si="23"/>
        <v>896</v>
      </c>
      <c r="BD28" s="284">
        <f t="shared" si="24"/>
        <v>367</v>
      </c>
      <c r="BE28" s="280">
        <v>0</v>
      </c>
      <c r="BF28" s="280">
        <v>0</v>
      </c>
      <c r="BG28" s="280">
        <v>170</v>
      </c>
      <c r="BH28" s="280">
        <v>0</v>
      </c>
      <c r="BI28" s="280">
        <v>0</v>
      </c>
      <c r="BJ28" s="280">
        <v>197</v>
      </c>
      <c r="BK28" s="284">
        <f t="shared" si="25"/>
        <v>529</v>
      </c>
      <c r="BL28" s="280">
        <v>0</v>
      </c>
      <c r="BM28" s="280">
        <v>529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5420</v>
      </c>
      <c r="BS28" s="280">
        <f t="shared" si="27"/>
        <v>0</v>
      </c>
      <c r="BT28" s="280">
        <f t="shared" si="28"/>
        <v>3906</v>
      </c>
      <c r="BU28" s="280">
        <f t="shared" si="29"/>
        <v>297</v>
      </c>
      <c r="BV28" s="280">
        <f t="shared" si="30"/>
        <v>1013</v>
      </c>
      <c r="BW28" s="280">
        <f t="shared" si="31"/>
        <v>0</v>
      </c>
      <c r="BX28" s="280">
        <f t="shared" si="32"/>
        <v>204</v>
      </c>
      <c r="BY28" s="284">
        <f t="shared" si="33"/>
        <v>5053</v>
      </c>
      <c r="BZ28" s="280">
        <f t="shared" si="34"/>
        <v>0</v>
      </c>
      <c r="CA28" s="280">
        <f t="shared" si="35"/>
        <v>3906</v>
      </c>
      <c r="CB28" s="280">
        <f t="shared" si="36"/>
        <v>127</v>
      </c>
      <c r="CC28" s="280">
        <f t="shared" si="37"/>
        <v>1013</v>
      </c>
      <c r="CD28" s="280">
        <f t="shared" si="38"/>
        <v>0</v>
      </c>
      <c r="CE28" s="280">
        <f t="shared" si="39"/>
        <v>7</v>
      </c>
      <c r="CF28" s="284">
        <f t="shared" si="40"/>
        <v>367</v>
      </c>
      <c r="CG28" s="280">
        <f t="shared" si="41"/>
        <v>0</v>
      </c>
      <c r="CH28" s="280">
        <f t="shared" si="42"/>
        <v>0</v>
      </c>
      <c r="CI28" s="280">
        <f t="shared" si="43"/>
        <v>170</v>
      </c>
      <c r="CJ28" s="280">
        <f t="shared" si="44"/>
        <v>0</v>
      </c>
      <c r="CK28" s="280">
        <f t="shared" si="45"/>
        <v>0</v>
      </c>
      <c r="CL28" s="280">
        <f t="shared" si="46"/>
        <v>197</v>
      </c>
      <c r="CM28" s="280">
        <f t="shared" si="47"/>
        <v>2133</v>
      </c>
      <c r="CN28" s="280">
        <f t="shared" si="48"/>
        <v>0</v>
      </c>
      <c r="CO28" s="280">
        <f t="shared" si="49"/>
        <v>2115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18</v>
      </c>
      <c r="CT28" s="284">
        <f t="shared" si="54"/>
        <v>1604</v>
      </c>
      <c r="CU28" s="280">
        <f t="shared" si="55"/>
        <v>0</v>
      </c>
      <c r="CV28" s="280">
        <f t="shared" si="56"/>
        <v>1586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18</v>
      </c>
      <c r="DA28" s="284">
        <f t="shared" si="61"/>
        <v>529</v>
      </c>
      <c r="DB28" s="280">
        <f t="shared" si="62"/>
        <v>0</v>
      </c>
      <c r="DC28" s="280">
        <f t="shared" si="63"/>
        <v>529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174</v>
      </c>
      <c r="B29" s="283" t="s">
        <v>570</v>
      </c>
      <c r="C29" s="282" t="s">
        <v>599</v>
      </c>
      <c r="D29" s="284">
        <f t="shared" si="8"/>
        <v>3360</v>
      </c>
      <c r="E29" s="280">
        <f t="shared" si="9"/>
        <v>2701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2227</v>
      </c>
      <c r="K29" s="280">
        <v>0</v>
      </c>
      <c r="L29" s="280">
        <v>2227</v>
      </c>
      <c r="M29" s="280">
        <v>0</v>
      </c>
      <c r="N29" s="280">
        <f t="shared" si="12"/>
        <v>89</v>
      </c>
      <c r="O29" s="280">
        <v>0</v>
      </c>
      <c r="P29" s="280">
        <v>89</v>
      </c>
      <c r="Q29" s="280">
        <v>0</v>
      </c>
      <c r="R29" s="280">
        <f t="shared" si="13"/>
        <v>372</v>
      </c>
      <c r="S29" s="280">
        <v>0</v>
      </c>
      <c r="T29" s="280">
        <v>372</v>
      </c>
      <c r="U29" s="280">
        <v>0</v>
      </c>
      <c r="V29" s="280">
        <f t="shared" si="14"/>
        <v>7</v>
      </c>
      <c r="W29" s="280">
        <v>0</v>
      </c>
      <c r="X29" s="280">
        <v>7</v>
      </c>
      <c r="Y29" s="280">
        <v>0</v>
      </c>
      <c r="Z29" s="280">
        <f t="shared" si="15"/>
        <v>6</v>
      </c>
      <c r="AA29" s="280">
        <v>0</v>
      </c>
      <c r="AB29" s="280">
        <v>0</v>
      </c>
      <c r="AC29" s="280">
        <v>6</v>
      </c>
      <c r="AD29" s="280">
        <f t="shared" si="16"/>
        <v>109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109</v>
      </c>
      <c r="AJ29" s="280">
        <v>0</v>
      </c>
      <c r="AK29" s="280">
        <v>0</v>
      </c>
      <c r="AL29" s="280">
        <v>109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550</v>
      </c>
      <c r="BD29" s="284">
        <f t="shared" si="24"/>
        <v>123</v>
      </c>
      <c r="BE29" s="280">
        <v>0</v>
      </c>
      <c r="BF29" s="280">
        <v>0</v>
      </c>
      <c r="BG29" s="280">
        <v>0</v>
      </c>
      <c r="BH29" s="280">
        <v>13</v>
      </c>
      <c r="BI29" s="280">
        <v>0</v>
      </c>
      <c r="BJ29" s="280">
        <v>110</v>
      </c>
      <c r="BK29" s="284">
        <f t="shared" si="25"/>
        <v>427</v>
      </c>
      <c r="BL29" s="280">
        <v>0</v>
      </c>
      <c r="BM29" s="280">
        <v>125</v>
      </c>
      <c r="BN29" s="280">
        <v>1</v>
      </c>
      <c r="BO29" s="280">
        <v>1</v>
      </c>
      <c r="BP29" s="280">
        <v>300</v>
      </c>
      <c r="BQ29" s="280">
        <v>0</v>
      </c>
      <c r="BR29" s="280">
        <f t="shared" si="26"/>
        <v>2824</v>
      </c>
      <c r="BS29" s="280">
        <f t="shared" si="27"/>
        <v>0</v>
      </c>
      <c r="BT29" s="280">
        <f t="shared" si="28"/>
        <v>2227</v>
      </c>
      <c r="BU29" s="280">
        <f t="shared" si="29"/>
        <v>89</v>
      </c>
      <c r="BV29" s="280">
        <f t="shared" si="30"/>
        <v>385</v>
      </c>
      <c r="BW29" s="280">
        <f t="shared" si="31"/>
        <v>7</v>
      </c>
      <c r="BX29" s="280">
        <f t="shared" si="32"/>
        <v>116</v>
      </c>
      <c r="BY29" s="284">
        <f t="shared" si="33"/>
        <v>2701</v>
      </c>
      <c r="BZ29" s="280">
        <f t="shared" si="34"/>
        <v>0</v>
      </c>
      <c r="CA29" s="280">
        <f t="shared" si="35"/>
        <v>2227</v>
      </c>
      <c r="CB29" s="280">
        <f t="shared" si="36"/>
        <v>89</v>
      </c>
      <c r="CC29" s="280">
        <f t="shared" si="37"/>
        <v>372</v>
      </c>
      <c r="CD29" s="280">
        <f t="shared" si="38"/>
        <v>7</v>
      </c>
      <c r="CE29" s="280">
        <f t="shared" si="39"/>
        <v>6</v>
      </c>
      <c r="CF29" s="284">
        <f t="shared" si="40"/>
        <v>123</v>
      </c>
      <c r="CG29" s="280">
        <f t="shared" si="41"/>
        <v>0</v>
      </c>
      <c r="CH29" s="280">
        <f t="shared" si="42"/>
        <v>0</v>
      </c>
      <c r="CI29" s="280">
        <f t="shared" si="43"/>
        <v>0</v>
      </c>
      <c r="CJ29" s="280">
        <f t="shared" si="44"/>
        <v>13</v>
      </c>
      <c r="CK29" s="280">
        <f t="shared" si="45"/>
        <v>0</v>
      </c>
      <c r="CL29" s="280">
        <f t="shared" si="46"/>
        <v>110</v>
      </c>
      <c r="CM29" s="280">
        <f t="shared" si="47"/>
        <v>536</v>
      </c>
      <c r="CN29" s="280">
        <f t="shared" si="48"/>
        <v>0</v>
      </c>
      <c r="CO29" s="280">
        <f t="shared" si="49"/>
        <v>234</v>
      </c>
      <c r="CP29" s="280">
        <f t="shared" si="50"/>
        <v>1</v>
      </c>
      <c r="CQ29" s="280">
        <f t="shared" si="51"/>
        <v>1</v>
      </c>
      <c r="CR29" s="280">
        <f t="shared" si="52"/>
        <v>300</v>
      </c>
      <c r="CS29" s="280">
        <f t="shared" si="53"/>
        <v>0</v>
      </c>
      <c r="CT29" s="284">
        <f t="shared" si="54"/>
        <v>109</v>
      </c>
      <c r="CU29" s="280">
        <f t="shared" si="55"/>
        <v>0</v>
      </c>
      <c r="CV29" s="280">
        <f t="shared" si="56"/>
        <v>109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427</v>
      </c>
      <c r="DB29" s="280">
        <f t="shared" si="62"/>
        <v>0</v>
      </c>
      <c r="DC29" s="280">
        <f t="shared" si="63"/>
        <v>125</v>
      </c>
      <c r="DD29" s="280">
        <f t="shared" si="64"/>
        <v>1</v>
      </c>
      <c r="DE29" s="280">
        <f t="shared" si="65"/>
        <v>1</v>
      </c>
      <c r="DF29" s="280">
        <f t="shared" si="66"/>
        <v>300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174</v>
      </c>
      <c r="B30" s="283" t="s">
        <v>571</v>
      </c>
      <c r="C30" s="282" t="s">
        <v>600</v>
      </c>
      <c r="D30" s="284">
        <f t="shared" si="8"/>
        <v>4846</v>
      </c>
      <c r="E30" s="280">
        <f t="shared" si="9"/>
        <v>3686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2717</v>
      </c>
      <c r="K30" s="280">
        <v>2717</v>
      </c>
      <c r="L30" s="280">
        <v>0</v>
      </c>
      <c r="M30" s="280">
        <v>0</v>
      </c>
      <c r="N30" s="280">
        <f t="shared" si="12"/>
        <v>102</v>
      </c>
      <c r="O30" s="280">
        <v>102</v>
      </c>
      <c r="P30" s="280">
        <v>0</v>
      </c>
      <c r="Q30" s="280">
        <v>0</v>
      </c>
      <c r="R30" s="280">
        <f t="shared" si="13"/>
        <v>861</v>
      </c>
      <c r="S30" s="280">
        <v>263</v>
      </c>
      <c r="T30" s="280">
        <v>598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6</v>
      </c>
      <c r="AA30" s="280">
        <v>6</v>
      </c>
      <c r="AB30" s="280">
        <v>0</v>
      </c>
      <c r="AC30" s="280">
        <v>0</v>
      </c>
      <c r="AD30" s="280">
        <f t="shared" si="16"/>
        <v>0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0</v>
      </c>
      <c r="AJ30" s="280">
        <v>0</v>
      </c>
      <c r="AK30" s="280">
        <v>0</v>
      </c>
      <c r="AL30" s="280">
        <v>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1160</v>
      </c>
      <c r="BD30" s="284">
        <f t="shared" si="24"/>
        <v>282</v>
      </c>
      <c r="BE30" s="280">
        <v>0</v>
      </c>
      <c r="BF30" s="280">
        <v>173</v>
      </c>
      <c r="BG30" s="280">
        <v>16</v>
      </c>
      <c r="BH30" s="280">
        <v>0</v>
      </c>
      <c r="BI30" s="280">
        <v>0</v>
      </c>
      <c r="BJ30" s="280">
        <v>93</v>
      </c>
      <c r="BK30" s="284">
        <f t="shared" si="25"/>
        <v>878</v>
      </c>
      <c r="BL30" s="280">
        <v>0</v>
      </c>
      <c r="BM30" s="280">
        <v>876</v>
      </c>
      <c r="BN30" s="280">
        <v>1</v>
      </c>
      <c r="BO30" s="280">
        <v>0</v>
      </c>
      <c r="BP30" s="280">
        <v>0</v>
      </c>
      <c r="BQ30" s="280">
        <v>1</v>
      </c>
      <c r="BR30" s="280">
        <f t="shared" si="26"/>
        <v>3968</v>
      </c>
      <c r="BS30" s="280">
        <f t="shared" si="27"/>
        <v>0</v>
      </c>
      <c r="BT30" s="280">
        <f t="shared" si="28"/>
        <v>2890</v>
      </c>
      <c r="BU30" s="280">
        <f t="shared" si="29"/>
        <v>118</v>
      </c>
      <c r="BV30" s="280">
        <f t="shared" si="30"/>
        <v>861</v>
      </c>
      <c r="BW30" s="280">
        <f t="shared" si="31"/>
        <v>0</v>
      </c>
      <c r="BX30" s="280">
        <f t="shared" si="32"/>
        <v>99</v>
      </c>
      <c r="BY30" s="284">
        <f t="shared" si="33"/>
        <v>3686</v>
      </c>
      <c r="BZ30" s="280">
        <f t="shared" si="34"/>
        <v>0</v>
      </c>
      <c r="CA30" s="280">
        <f t="shared" si="35"/>
        <v>2717</v>
      </c>
      <c r="CB30" s="280">
        <f t="shared" si="36"/>
        <v>102</v>
      </c>
      <c r="CC30" s="280">
        <f t="shared" si="37"/>
        <v>861</v>
      </c>
      <c r="CD30" s="280">
        <f t="shared" si="38"/>
        <v>0</v>
      </c>
      <c r="CE30" s="280">
        <f t="shared" si="39"/>
        <v>6</v>
      </c>
      <c r="CF30" s="284">
        <f t="shared" si="40"/>
        <v>282</v>
      </c>
      <c r="CG30" s="280">
        <f t="shared" si="41"/>
        <v>0</v>
      </c>
      <c r="CH30" s="280">
        <f t="shared" si="42"/>
        <v>173</v>
      </c>
      <c r="CI30" s="280">
        <f t="shared" si="43"/>
        <v>16</v>
      </c>
      <c r="CJ30" s="280">
        <f t="shared" si="44"/>
        <v>0</v>
      </c>
      <c r="CK30" s="280">
        <f t="shared" si="45"/>
        <v>0</v>
      </c>
      <c r="CL30" s="280">
        <f t="shared" si="46"/>
        <v>93</v>
      </c>
      <c r="CM30" s="280">
        <f t="shared" si="47"/>
        <v>878</v>
      </c>
      <c r="CN30" s="280">
        <f t="shared" si="48"/>
        <v>0</v>
      </c>
      <c r="CO30" s="280">
        <f t="shared" si="49"/>
        <v>876</v>
      </c>
      <c r="CP30" s="280">
        <f t="shared" si="50"/>
        <v>1</v>
      </c>
      <c r="CQ30" s="280">
        <f t="shared" si="51"/>
        <v>0</v>
      </c>
      <c r="CR30" s="280">
        <f t="shared" si="52"/>
        <v>0</v>
      </c>
      <c r="CS30" s="280">
        <f t="shared" si="53"/>
        <v>1</v>
      </c>
      <c r="CT30" s="284">
        <f t="shared" si="54"/>
        <v>0</v>
      </c>
      <c r="CU30" s="280">
        <f t="shared" si="55"/>
        <v>0</v>
      </c>
      <c r="CV30" s="280">
        <f t="shared" si="56"/>
        <v>0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878</v>
      </c>
      <c r="DB30" s="280">
        <f t="shared" si="62"/>
        <v>0</v>
      </c>
      <c r="DC30" s="280">
        <f t="shared" si="63"/>
        <v>876</v>
      </c>
      <c r="DD30" s="280">
        <f t="shared" si="64"/>
        <v>1</v>
      </c>
      <c r="DE30" s="280">
        <f t="shared" si="65"/>
        <v>0</v>
      </c>
      <c r="DF30" s="280">
        <f t="shared" si="66"/>
        <v>0</v>
      </c>
      <c r="DG30" s="280">
        <f t="shared" si="67"/>
        <v>1</v>
      </c>
      <c r="DH30" s="280">
        <v>0</v>
      </c>
      <c r="DI30" s="284">
        <f t="shared" si="68"/>
        <v>2</v>
      </c>
      <c r="DJ30" s="280">
        <v>2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174</v>
      </c>
      <c r="B31" s="283" t="s">
        <v>572</v>
      </c>
      <c r="C31" s="282" t="s">
        <v>601</v>
      </c>
      <c r="D31" s="284">
        <f t="shared" si="8"/>
        <v>2537</v>
      </c>
      <c r="E31" s="280">
        <f t="shared" si="9"/>
        <v>2060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1528</v>
      </c>
      <c r="K31" s="280">
        <v>1528</v>
      </c>
      <c r="L31" s="280">
        <v>0</v>
      </c>
      <c r="M31" s="280">
        <v>0</v>
      </c>
      <c r="N31" s="280">
        <f t="shared" si="12"/>
        <v>0</v>
      </c>
      <c r="O31" s="280">
        <v>0</v>
      </c>
      <c r="P31" s="280">
        <v>0</v>
      </c>
      <c r="Q31" s="280">
        <v>0</v>
      </c>
      <c r="R31" s="280">
        <f t="shared" si="13"/>
        <v>485</v>
      </c>
      <c r="S31" s="280">
        <v>485</v>
      </c>
      <c r="T31" s="280">
        <v>0</v>
      </c>
      <c r="U31" s="280">
        <v>0</v>
      </c>
      <c r="V31" s="280">
        <f t="shared" si="14"/>
        <v>1</v>
      </c>
      <c r="W31" s="280">
        <v>1</v>
      </c>
      <c r="X31" s="280">
        <v>0</v>
      </c>
      <c r="Y31" s="280">
        <v>0</v>
      </c>
      <c r="Z31" s="280">
        <f t="shared" si="15"/>
        <v>46</v>
      </c>
      <c r="AA31" s="280">
        <v>46</v>
      </c>
      <c r="AB31" s="280">
        <v>0</v>
      </c>
      <c r="AC31" s="280">
        <v>0</v>
      </c>
      <c r="AD31" s="280">
        <f t="shared" si="16"/>
        <v>318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318</v>
      </c>
      <c r="AJ31" s="280">
        <v>0</v>
      </c>
      <c r="AK31" s="280">
        <v>0</v>
      </c>
      <c r="AL31" s="280">
        <v>318</v>
      </c>
      <c r="AM31" s="280">
        <f t="shared" si="19"/>
        <v>0</v>
      </c>
      <c r="AN31" s="280">
        <v>0</v>
      </c>
      <c r="AO31" s="280">
        <v>0</v>
      </c>
      <c r="AP31" s="280">
        <v>0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159</v>
      </c>
      <c r="BD31" s="284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4">
        <f t="shared" si="25"/>
        <v>159</v>
      </c>
      <c r="BL31" s="280">
        <v>0</v>
      </c>
      <c r="BM31" s="280">
        <v>148</v>
      </c>
      <c r="BN31" s="280">
        <v>0</v>
      </c>
      <c r="BO31" s="280">
        <v>0</v>
      </c>
      <c r="BP31" s="280">
        <v>1</v>
      </c>
      <c r="BQ31" s="280">
        <v>10</v>
      </c>
      <c r="BR31" s="280">
        <f t="shared" si="26"/>
        <v>2060</v>
      </c>
      <c r="BS31" s="280">
        <f t="shared" si="27"/>
        <v>0</v>
      </c>
      <c r="BT31" s="280">
        <f t="shared" si="28"/>
        <v>1528</v>
      </c>
      <c r="BU31" s="280">
        <f t="shared" si="29"/>
        <v>0</v>
      </c>
      <c r="BV31" s="280">
        <f t="shared" si="30"/>
        <v>485</v>
      </c>
      <c r="BW31" s="280">
        <f t="shared" si="31"/>
        <v>1</v>
      </c>
      <c r="BX31" s="280">
        <f t="shared" si="32"/>
        <v>46</v>
      </c>
      <c r="BY31" s="284">
        <f t="shared" si="33"/>
        <v>2060</v>
      </c>
      <c r="BZ31" s="280">
        <f t="shared" si="34"/>
        <v>0</v>
      </c>
      <c r="CA31" s="280">
        <f t="shared" si="35"/>
        <v>1528</v>
      </c>
      <c r="CB31" s="280">
        <f t="shared" si="36"/>
        <v>0</v>
      </c>
      <c r="CC31" s="280">
        <f t="shared" si="37"/>
        <v>485</v>
      </c>
      <c r="CD31" s="280">
        <f t="shared" si="38"/>
        <v>1</v>
      </c>
      <c r="CE31" s="280">
        <f t="shared" si="39"/>
        <v>46</v>
      </c>
      <c r="CF31" s="284">
        <f t="shared" si="40"/>
        <v>0</v>
      </c>
      <c r="CG31" s="280">
        <f t="shared" si="41"/>
        <v>0</v>
      </c>
      <c r="CH31" s="280">
        <f t="shared" si="42"/>
        <v>0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477</v>
      </c>
      <c r="CN31" s="280">
        <f t="shared" si="48"/>
        <v>0</v>
      </c>
      <c r="CO31" s="280">
        <f t="shared" si="49"/>
        <v>466</v>
      </c>
      <c r="CP31" s="280">
        <f t="shared" si="50"/>
        <v>0</v>
      </c>
      <c r="CQ31" s="280">
        <f t="shared" si="51"/>
        <v>0</v>
      </c>
      <c r="CR31" s="280">
        <f t="shared" si="52"/>
        <v>1</v>
      </c>
      <c r="CS31" s="280">
        <f t="shared" si="53"/>
        <v>10</v>
      </c>
      <c r="CT31" s="284">
        <f t="shared" si="54"/>
        <v>318</v>
      </c>
      <c r="CU31" s="280">
        <f t="shared" si="55"/>
        <v>0</v>
      </c>
      <c r="CV31" s="280">
        <f t="shared" si="56"/>
        <v>318</v>
      </c>
      <c r="CW31" s="280">
        <f t="shared" si="57"/>
        <v>0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159</v>
      </c>
      <c r="DB31" s="280">
        <f t="shared" si="62"/>
        <v>0</v>
      </c>
      <c r="DC31" s="280">
        <f t="shared" si="63"/>
        <v>148</v>
      </c>
      <c r="DD31" s="280">
        <f t="shared" si="64"/>
        <v>0</v>
      </c>
      <c r="DE31" s="280">
        <f t="shared" si="65"/>
        <v>0</v>
      </c>
      <c r="DF31" s="280">
        <f t="shared" si="66"/>
        <v>1</v>
      </c>
      <c r="DG31" s="280">
        <f t="shared" si="67"/>
        <v>10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174</v>
      </c>
      <c r="B32" s="283" t="s">
        <v>573</v>
      </c>
      <c r="C32" s="282" t="s">
        <v>602</v>
      </c>
      <c r="D32" s="284">
        <f t="shared" si="8"/>
        <v>2881</v>
      </c>
      <c r="E32" s="280">
        <f t="shared" si="9"/>
        <v>2569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2324</v>
      </c>
      <c r="K32" s="280">
        <v>0</v>
      </c>
      <c r="L32" s="280">
        <v>2324</v>
      </c>
      <c r="M32" s="280">
        <v>0</v>
      </c>
      <c r="N32" s="280">
        <f t="shared" si="12"/>
        <v>80</v>
      </c>
      <c r="O32" s="280">
        <v>0</v>
      </c>
      <c r="P32" s="280">
        <v>78</v>
      </c>
      <c r="Q32" s="280">
        <v>2</v>
      </c>
      <c r="R32" s="280">
        <f t="shared" si="13"/>
        <v>142</v>
      </c>
      <c r="S32" s="280">
        <v>0</v>
      </c>
      <c r="T32" s="280">
        <v>142</v>
      </c>
      <c r="U32" s="280">
        <v>0</v>
      </c>
      <c r="V32" s="280">
        <f t="shared" si="14"/>
        <v>7</v>
      </c>
      <c r="W32" s="280">
        <v>0</v>
      </c>
      <c r="X32" s="280">
        <v>7</v>
      </c>
      <c r="Y32" s="280">
        <v>0</v>
      </c>
      <c r="Z32" s="280">
        <f t="shared" si="15"/>
        <v>16</v>
      </c>
      <c r="AA32" s="280">
        <v>0</v>
      </c>
      <c r="AB32" s="280">
        <v>0</v>
      </c>
      <c r="AC32" s="280">
        <v>16</v>
      </c>
      <c r="AD32" s="280">
        <f t="shared" si="16"/>
        <v>127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127</v>
      </c>
      <c r="AJ32" s="280">
        <v>0</v>
      </c>
      <c r="AK32" s="280">
        <v>0</v>
      </c>
      <c r="AL32" s="280">
        <v>127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185</v>
      </c>
      <c r="BD32" s="284">
        <f t="shared" si="24"/>
        <v>77</v>
      </c>
      <c r="BE32" s="280">
        <v>0</v>
      </c>
      <c r="BF32" s="280">
        <v>0</v>
      </c>
      <c r="BG32" s="280">
        <v>0</v>
      </c>
      <c r="BH32" s="280">
        <v>9</v>
      </c>
      <c r="BI32" s="280">
        <v>0</v>
      </c>
      <c r="BJ32" s="280">
        <v>68</v>
      </c>
      <c r="BK32" s="284">
        <f t="shared" si="25"/>
        <v>108</v>
      </c>
      <c r="BL32" s="280">
        <v>0</v>
      </c>
      <c r="BM32" s="280">
        <v>107</v>
      </c>
      <c r="BN32" s="280">
        <v>1</v>
      </c>
      <c r="BO32" s="280">
        <v>0</v>
      </c>
      <c r="BP32" s="280">
        <v>0</v>
      </c>
      <c r="BQ32" s="280">
        <v>0</v>
      </c>
      <c r="BR32" s="280">
        <f t="shared" si="26"/>
        <v>2646</v>
      </c>
      <c r="BS32" s="280">
        <f t="shared" si="27"/>
        <v>0</v>
      </c>
      <c r="BT32" s="280">
        <f t="shared" si="28"/>
        <v>2324</v>
      </c>
      <c r="BU32" s="280">
        <f t="shared" si="29"/>
        <v>80</v>
      </c>
      <c r="BV32" s="280">
        <f t="shared" si="30"/>
        <v>151</v>
      </c>
      <c r="BW32" s="280">
        <f t="shared" si="31"/>
        <v>7</v>
      </c>
      <c r="BX32" s="280">
        <f t="shared" si="32"/>
        <v>84</v>
      </c>
      <c r="BY32" s="284">
        <f t="shared" si="33"/>
        <v>2569</v>
      </c>
      <c r="BZ32" s="280">
        <f t="shared" si="34"/>
        <v>0</v>
      </c>
      <c r="CA32" s="280">
        <f t="shared" si="35"/>
        <v>2324</v>
      </c>
      <c r="CB32" s="280">
        <f t="shared" si="36"/>
        <v>80</v>
      </c>
      <c r="CC32" s="280">
        <f t="shared" si="37"/>
        <v>142</v>
      </c>
      <c r="CD32" s="280">
        <f t="shared" si="38"/>
        <v>7</v>
      </c>
      <c r="CE32" s="280">
        <f t="shared" si="39"/>
        <v>16</v>
      </c>
      <c r="CF32" s="284">
        <f t="shared" si="40"/>
        <v>77</v>
      </c>
      <c r="CG32" s="280">
        <f t="shared" si="41"/>
        <v>0</v>
      </c>
      <c r="CH32" s="280">
        <f t="shared" si="42"/>
        <v>0</v>
      </c>
      <c r="CI32" s="280">
        <f t="shared" si="43"/>
        <v>0</v>
      </c>
      <c r="CJ32" s="280">
        <f t="shared" si="44"/>
        <v>9</v>
      </c>
      <c r="CK32" s="280">
        <f t="shared" si="45"/>
        <v>0</v>
      </c>
      <c r="CL32" s="280">
        <f t="shared" si="46"/>
        <v>68</v>
      </c>
      <c r="CM32" s="280">
        <f t="shared" si="47"/>
        <v>235</v>
      </c>
      <c r="CN32" s="280">
        <f t="shared" si="48"/>
        <v>0</v>
      </c>
      <c r="CO32" s="280">
        <f t="shared" si="49"/>
        <v>234</v>
      </c>
      <c r="CP32" s="280">
        <f t="shared" si="50"/>
        <v>1</v>
      </c>
      <c r="CQ32" s="280">
        <f t="shared" si="51"/>
        <v>0</v>
      </c>
      <c r="CR32" s="280">
        <f t="shared" si="52"/>
        <v>0</v>
      </c>
      <c r="CS32" s="280">
        <f t="shared" si="53"/>
        <v>0</v>
      </c>
      <c r="CT32" s="284">
        <f t="shared" si="54"/>
        <v>127</v>
      </c>
      <c r="CU32" s="280">
        <f t="shared" si="55"/>
        <v>0</v>
      </c>
      <c r="CV32" s="280">
        <f t="shared" si="56"/>
        <v>127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108</v>
      </c>
      <c r="DB32" s="280">
        <f t="shared" si="62"/>
        <v>0</v>
      </c>
      <c r="DC32" s="280">
        <f t="shared" si="63"/>
        <v>107</v>
      </c>
      <c r="DD32" s="280">
        <f t="shared" si="64"/>
        <v>1</v>
      </c>
      <c r="DE32" s="280">
        <f t="shared" si="65"/>
        <v>0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174</v>
      </c>
      <c r="B33" s="283" t="s">
        <v>574</v>
      </c>
      <c r="C33" s="282" t="s">
        <v>603</v>
      </c>
      <c r="D33" s="284">
        <f t="shared" si="8"/>
        <v>5581</v>
      </c>
      <c r="E33" s="280">
        <f t="shared" si="9"/>
        <v>4219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3096</v>
      </c>
      <c r="K33" s="280">
        <v>3096</v>
      </c>
      <c r="L33" s="280">
        <v>0</v>
      </c>
      <c r="M33" s="280">
        <v>0</v>
      </c>
      <c r="N33" s="280">
        <f t="shared" si="12"/>
        <v>255</v>
      </c>
      <c r="O33" s="280">
        <v>138</v>
      </c>
      <c r="P33" s="280">
        <v>117</v>
      </c>
      <c r="Q33" s="280">
        <v>0</v>
      </c>
      <c r="R33" s="280">
        <f t="shared" si="13"/>
        <v>813</v>
      </c>
      <c r="S33" s="280">
        <v>237</v>
      </c>
      <c r="T33" s="280">
        <v>576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55</v>
      </c>
      <c r="AA33" s="280">
        <v>55</v>
      </c>
      <c r="AB33" s="280">
        <v>0</v>
      </c>
      <c r="AC33" s="280">
        <v>0</v>
      </c>
      <c r="AD33" s="280">
        <f t="shared" si="16"/>
        <v>92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92</v>
      </c>
      <c r="AJ33" s="280">
        <v>0</v>
      </c>
      <c r="AK33" s="280">
        <v>0</v>
      </c>
      <c r="AL33" s="280">
        <v>92</v>
      </c>
      <c r="AM33" s="280">
        <f t="shared" si="19"/>
        <v>0</v>
      </c>
      <c r="AN33" s="280">
        <v>0</v>
      </c>
      <c r="AO33" s="280">
        <v>0</v>
      </c>
      <c r="AP33" s="280">
        <v>0</v>
      </c>
      <c r="AQ33" s="280">
        <f t="shared" si="20"/>
        <v>0</v>
      </c>
      <c r="AR33" s="280">
        <v>0</v>
      </c>
      <c r="AS33" s="280">
        <v>0</v>
      </c>
      <c r="AT33" s="280">
        <v>0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0</v>
      </c>
      <c r="AZ33" s="280">
        <v>0</v>
      </c>
      <c r="BA33" s="280">
        <v>0</v>
      </c>
      <c r="BB33" s="280">
        <v>0</v>
      </c>
      <c r="BC33" s="284">
        <f t="shared" si="23"/>
        <v>1270</v>
      </c>
      <c r="BD33" s="284">
        <f t="shared" si="24"/>
        <v>770</v>
      </c>
      <c r="BE33" s="280">
        <v>0</v>
      </c>
      <c r="BF33" s="280">
        <v>418</v>
      </c>
      <c r="BG33" s="280">
        <v>203</v>
      </c>
      <c r="BH33" s="280">
        <v>110</v>
      </c>
      <c r="BI33" s="280">
        <v>0</v>
      </c>
      <c r="BJ33" s="280">
        <v>39</v>
      </c>
      <c r="BK33" s="284">
        <f t="shared" si="25"/>
        <v>500</v>
      </c>
      <c r="BL33" s="280">
        <v>0</v>
      </c>
      <c r="BM33" s="280">
        <v>500</v>
      </c>
      <c r="BN33" s="280">
        <v>0</v>
      </c>
      <c r="BO33" s="280">
        <v>0</v>
      </c>
      <c r="BP33" s="280">
        <v>0</v>
      </c>
      <c r="BQ33" s="280">
        <v>0</v>
      </c>
      <c r="BR33" s="280">
        <f t="shared" si="26"/>
        <v>4989</v>
      </c>
      <c r="BS33" s="280">
        <f t="shared" si="27"/>
        <v>0</v>
      </c>
      <c r="BT33" s="280">
        <f t="shared" si="28"/>
        <v>3514</v>
      </c>
      <c r="BU33" s="280">
        <f t="shared" si="29"/>
        <v>458</v>
      </c>
      <c r="BV33" s="280">
        <f t="shared" si="30"/>
        <v>923</v>
      </c>
      <c r="BW33" s="280">
        <f t="shared" si="31"/>
        <v>0</v>
      </c>
      <c r="BX33" s="280">
        <f t="shared" si="32"/>
        <v>94</v>
      </c>
      <c r="BY33" s="284">
        <f t="shared" si="33"/>
        <v>4219</v>
      </c>
      <c r="BZ33" s="280">
        <f t="shared" si="34"/>
        <v>0</v>
      </c>
      <c r="CA33" s="280">
        <f t="shared" si="35"/>
        <v>3096</v>
      </c>
      <c r="CB33" s="280">
        <f t="shared" si="36"/>
        <v>255</v>
      </c>
      <c r="CC33" s="280">
        <f t="shared" si="37"/>
        <v>813</v>
      </c>
      <c r="CD33" s="280">
        <f t="shared" si="38"/>
        <v>0</v>
      </c>
      <c r="CE33" s="280">
        <f t="shared" si="39"/>
        <v>55</v>
      </c>
      <c r="CF33" s="284">
        <f t="shared" si="40"/>
        <v>770</v>
      </c>
      <c r="CG33" s="280">
        <f t="shared" si="41"/>
        <v>0</v>
      </c>
      <c r="CH33" s="280">
        <f t="shared" si="42"/>
        <v>418</v>
      </c>
      <c r="CI33" s="280">
        <f t="shared" si="43"/>
        <v>203</v>
      </c>
      <c r="CJ33" s="280">
        <f t="shared" si="44"/>
        <v>110</v>
      </c>
      <c r="CK33" s="280">
        <f t="shared" si="45"/>
        <v>0</v>
      </c>
      <c r="CL33" s="280">
        <f t="shared" si="46"/>
        <v>39</v>
      </c>
      <c r="CM33" s="280">
        <f t="shared" si="47"/>
        <v>592</v>
      </c>
      <c r="CN33" s="280">
        <f t="shared" si="48"/>
        <v>0</v>
      </c>
      <c r="CO33" s="280">
        <f t="shared" si="49"/>
        <v>592</v>
      </c>
      <c r="CP33" s="280">
        <f t="shared" si="50"/>
        <v>0</v>
      </c>
      <c r="CQ33" s="280">
        <f t="shared" si="51"/>
        <v>0</v>
      </c>
      <c r="CR33" s="280">
        <f t="shared" si="52"/>
        <v>0</v>
      </c>
      <c r="CS33" s="280">
        <f t="shared" si="53"/>
        <v>0</v>
      </c>
      <c r="CT33" s="284">
        <f t="shared" si="54"/>
        <v>92</v>
      </c>
      <c r="CU33" s="280">
        <f t="shared" si="55"/>
        <v>0</v>
      </c>
      <c r="CV33" s="280">
        <f t="shared" si="56"/>
        <v>92</v>
      </c>
      <c r="CW33" s="280">
        <f t="shared" si="57"/>
        <v>0</v>
      </c>
      <c r="CX33" s="280">
        <f t="shared" si="58"/>
        <v>0</v>
      </c>
      <c r="CY33" s="280">
        <f t="shared" si="59"/>
        <v>0</v>
      </c>
      <c r="CZ33" s="280">
        <f t="shared" si="60"/>
        <v>0</v>
      </c>
      <c r="DA33" s="284">
        <f t="shared" si="61"/>
        <v>500</v>
      </c>
      <c r="DB33" s="280">
        <f t="shared" si="62"/>
        <v>0</v>
      </c>
      <c r="DC33" s="280">
        <f t="shared" si="63"/>
        <v>500</v>
      </c>
      <c r="DD33" s="280">
        <f t="shared" si="64"/>
        <v>0</v>
      </c>
      <c r="DE33" s="280">
        <f t="shared" si="65"/>
        <v>0</v>
      </c>
      <c r="DF33" s="280">
        <f t="shared" si="66"/>
        <v>0</v>
      </c>
      <c r="DG33" s="280">
        <f t="shared" si="67"/>
        <v>0</v>
      </c>
      <c r="DH33" s="280">
        <v>0</v>
      </c>
      <c r="DI33" s="284">
        <f t="shared" si="68"/>
        <v>20</v>
      </c>
      <c r="DJ33" s="280">
        <v>20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174</v>
      </c>
      <c r="B34" s="283" t="s">
        <v>575</v>
      </c>
      <c r="C34" s="282" t="s">
        <v>604</v>
      </c>
      <c r="D34" s="284">
        <f t="shared" si="8"/>
        <v>9666</v>
      </c>
      <c r="E34" s="280">
        <f t="shared" si="9"/>
        <v>5647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4580</v>
      </c>
      <c r="K34" s="280">
        <v>0</v>
      </c>
      <c r="L34" s="280">
        <v>4580</v>
      </c>
      <c r="M34" s="280">
        <v>0</v>
      </c>
      <c r="N34" s="280">
        <f t="shared" si="12"/>
        <v>147</v>
      </c>
      <c r="O34" s="280">
        <v>46</v>
      </c>
      <c r="P34" s="280">
        <v>101</v>
      </c>
      <c r="Q34" s="280">
        <v>0</v>
      </c>
      <c r="R34" s="280">
        <f t="shared" si="13"/>
        <v>920</v>
      </c>
      <c r="S34" s="280">
        <v>920</v>
      </c>
      <c r="T34" s="280">
        <v>0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0</v>
      </c>
      <c r="AA34" s="280">
        <v>0</v>
      </c>
      <c r="AB34" s="280">
        <v>0</v>
      </c>
      <c r="AC34" s="280">
        <v>0</v>
      </c>
      <c r="AD34" s="280">
        <f t="shared" si="16"/>
        <v>2464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1627</v>
      </c>
      <c r="AJ34" s="280">
        <v>0</v>
      </c>
      <c r="AK34" s="280">
        <v>0</v>
      </c>
      <c r="AL34" s="280">
        <v>1627</v>
      </c>
      <c r="AM34" s="280">
        <f t="shared" si="19"/>
        <v>837</v>
      </c>
      <c r="AN34" s="280">
        <v>0</v>
      </c>
      <c r="AO34" s="280">
        <v>0</v>
      </c>
      <c r="AP34" s="280">
        <v>837</v>
      </c>
      <c r="AQ34" s="280">
        <f t="shared" si="20"/>
        <v>0</v>
      </c>
      <c r="AR34" s="280">
        <v>0</v>
      </c>
      <c r="AS34" s="280">
        <v>0</v>
      </c>
      <c r="AT34" s="280">
        <v>0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1555</v>
      </c>
      <c r="BD34" s="284">
        <f t="shared" si="24"/>
        <v>474</v>
      </c>
      <c r="BE34" s="280">
        <v>0</v>
      </c>
      <c r="BF34" s="280">
        <v>366</v>
      </c>
      <c r="BG34" s="280">
        <v>0</v>
      </c>
      <c r="BH34" s="280">
        <v>108</v>
      </c>
      <c r="BI34" s="280">
        <v>0</v>
      </c>
      <c r="BJ34" s="280">
        <v>0</v>
      </c>
      <c r="BK34" s="284">
        <f t="shared" si="25"/>
        <v>1081</v>
      </c>
      <c r="BL34" s="280">
        <v>0</v>
      </c>
      <c r="BM34" s="280">
        <v>63</v>
      </c>
      <c r="BN34" s="280">
        <v>1018</v>
      </c>
      <c r="BO34" s="280">
        <v>0</v>
      </c>
      <c r="BP34" s="280">
        <v>0</v>
      </c>
      <c r="BQ34" s="280">
        <v>0</v>
      </c>
      <c r="BR34" s="280">
        <f t="shared" si="26"/>
        <v>6121</v>
      </c>
      <c r="BS34" s="280">
        <f t="shared" si="27"/>
        <v>0</v>
      </c>
      <c r="BT34" s="280">
        <f t="shared" si="28"/>
        <v>4946</v>
      </c>
      <c r="BU34" s="280">
        <f t="shared" si="29"/>
        <v>147</v>
      </c>
      <c r="BV34" s="280">
        <f t="shared" si="30"/>
        <v>1028</v>
      </c>
      <c r="BW34" s="280">
        <f t="shared" si="31"/>
        <v>0</v>
      </c>
      <c r="BX34" s="280">
        <f t="shared" si="32"/>
        <v>0</v>
      </c>
      <c r="BY34" s="284">
        <f t="shared" si="33"/>
        <v>5647</v>
      </c>
      <c r="BZ34" s="280">
        <f t="shared" si="34"/>
        <v>0</v>
      </c>
      <c r="CA34" s="280">
        <f t="shared" si="35"/>
        <v>4580</v>
      </c>
      <c r="CB34" s="280">
        <f t="shared" si="36"/>
        <v>147</v>
      </c>
      <c r="CC34" s="280">
        <f t="shared" si="37"/>
        <v>920</v>
      </c>
      <c r="CD34" s="280">
        <f t="shared" si="38"/>
        <v>0</v>
      </c>
      <c r="CE34" s="280">
        <f t="shared" si="39"/>
        <v>0</v>
      </c>
      <c r="CF34" s="284">
        <f t="shared" si="40"/>
        <v>474</v>
      </c>
      <c r="CG34" s="280">
        <f t="shared" si="41"/>
        <v>0</v>
      </c>
      <c r="CH34" s="280">
        <f t="shared" si="42"/>
        <v>366</v>
      </c>
      <c r="CI34" s="280">
        <f t="shared" si="43"/>
        <v>0</v>
      </c>
      <c r="CJ34" s="280">
        <f t="shared" si="44"/>
        <v>108</v>
      </c>
      <c r="CK34" s="280">
        <f t="shared" si="45"/>
        <v>0</v>
      </c>
      <c r="CL34" s="280">
        <f t="shared" si="46"/>
        <v>0</v>
      </c>
      <c r="CM34" s="280">
        <f t="shared" si="47"/>
        <v>3545</v>
      </c>
      <c r="CN34" s="280">
        <f t="shared" si="48"/>
        <v>0</v>
      </c>
      <c r="CO34" s="280">
        <f t="shared" si="49"/>
        <v>1690</v>
      </c>
      <c r="CP34" s="280">
        <f t="shared" si="50"/>
        <v>1855</v>
      </c>
      <c r="CQ34" s="280">
        <f t="shared" si="51"/>
        <v>0</v>
      </c>
      <c r="CR34" s="280">
        <f t="shared" si="52"/>
        <v>0</v>
      </c>
      <c r="CS34" s="280">
        <f t="shared" si="53"/>
        <v>0</v>
      </c>
      <c r="CT34" s="284">
        <f t="shared" si="54"/>
        <v>2464</v>
      </c>
      <c r="CU34" s="280">
        <f t="shared" si="55"/>
        <v>0</v>
      </c>
      <c r="CV34" s="280">
        <f t="shared" si="56"/>
        <v>1627</v>
      </c>
      <c r="CW34" s="280">
        <f t="shared" si="57"/>
        <v>837</v>
      </c>
      <c r="CX34" s="280">
        <f t="shared" si="58"/>
        <v>0</v>
      </c>
      <c r="CY34" s="280">
        <f t="shared" si="59"/>
        <v>0</v>
      </c>
      <c r="CZ34" s="280">
        <f t="shared" si="60"/>
        <v>0</v>
      </c>
      <c r="DA34" s="284">
        <f t="shared" si="61"/>
        <v>1081</v>
      </c>
      <c r="DB34" s="280">
        <f t="shared" si="62"/>
        <v>0</v>
      </c>
      <c r="DC34" s="280">
        <f t="shared" si="63"/>
        <v>63</v>
      </c>
      <c r="DD34" s="280">
        <f t="shared" si="64"/>
        <v>1018</v>
      </c>
      <c r="DE34" s="280">
        <f t="shared" si="65"/>
        <v>0</v>
      </c>
      <c r="DF34" s="280">
        <f t="shared" si="66"/>
        <v>0</v>
      </c>
      <c r="DG34" s="280">
        <f t="shared" si="67"/>
        <v>0</v>
      </c>
      <c r="DH34" s="280">
        <v>0</v>
      </c>
      <c r="DI34" s="284">
        <f t="shared" si="68"/>
        <v>13</v>
      </c>
      <c r="DJ34" s="280">
        <v>13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174</v>
      </c>
      <c r="B35" s="283" t="s">
        <v>576</v>
      </c>
      <c r="C35" s="282" t="s">
        <v>605</v>
      </c>
      <c r="D35" s="284">
        <f t="shared" si="8"/>
        <v>2903</v>
      </c>
      <c r="E35" s="280">
        <f t="shared" si="9"/>
        <v>2903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2072</v>
      </c>
      <c r="K35" s="280">
        <v>2072</v>
      </c>
      <c r="L35" s="280">
        <v>0</v>
      </c>
      <c r="M35" s="280">
        <v>0</v>
      </c>
      <c r="N35" s="280">
        <f t="shared" si="12"/>
        <v>109</v>
      </c>
      <c r="O35" s="280">
        <v>109</v>
      </c>
      <c r="P35" s="280">
        <v>0</v>
      </c>
      <c r="Q35" s="280">
        <v>0</v>
      </c>
      <c r="R35" s="280">
        <f t="shared" si="13"/>
        <v>668</v>
      </c>
      <c r="S35" s="280">
        <v>668</v>
      </c>
      <c r="T35" s="280">
        <v>0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54</v>
      </c>
      <c r="AA35" s="280">
        <v>54</v>
      </c>
      <c r="AB35" s="280">
        <v>0</v>
      </c>
      <c r="AC35" s="280">
        <v>0</v>
      </c>
      <c r="AD35" s="280">
        <f t="shared" si="16"/>
        <v>0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0</v>
      </c>
      <c r="AJ35" s="280">
        <v>0</v>
      </c>
      <c r="AK35" s="280">
        <v>0</v>
      </c>
      <c r="AL35" s="280">
        <v>0</v>
      </c>
      <c r="AM35" s="280">
        <f t="shared" si="19"/>
        <v>0</v>
      </c>
      <c r="AN35" s="280">
        <v>0</v>
      </c>
      <c r="AO35" s="280">
        <v>0</v>
      </c>
      <c r="AP35" s="280">
        <v>0</v>
      </c>
      <c r="AQ35" s="280">
        <f t="shared" si="20"/>
        <v>0</v>
      </c>
      <c r="AR35" s="280">
        <v>0</v>
      </c>
      <c r="AS35" s="280">
        <v>0</v>
      </c>
      <c r="AT35" s="280">
        <v>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0</v>
      </c>
      <c r="BD35" s="284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4">
        <f t="shared" si="25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26"/>
        <v>2903</v>
      </c>
      <c r="BS35" s="280">
        <f t="shared" si="27"/>
        <v>0</v>
      </c>
      <c r="BT35" s="280">
        <f t="shared" si="28"/>
        <v>2072</v>
      </c>
      <c r="BU35" s="280">
        <f t="shared" si="29"/>
        <v>109</v>
      </c>
      <c r="BV35" s="280">
        <f t="shared" si="30"/>
        <v>668</v>
      </c>
      <c r="BW35" s="280">
        <f t="shared" si="31"/>
        <v>0</v>
      </c>
      <c r="BX35" s="280">
        <f t="shared" si="32"/>
        <v>54</v>
      </c>
      <c r="BY35" s="284">
        <f t="shared" si="33"/>
        <v>2903</v>
      </c>
      <c r="BZ35" s="280">
        <f t="shared" si="34"/>
        <v>0</v>
      </c>
      <c r="CA35" s="280">
        <f t="shared" si="35"/>
        <v>2072</v>
      </c>
      <c r="CB35" s="280">
        <f t="shared" si="36"/>
        <v>109</v>
      </c>
      <c r="CC35" s="280">
        <f t="shared" si="37"/>
        <v>668</v>
      </c>
      <c r="CD35" s="280">
        <f t="shared" si="38"/>
        <v>0</v>
      </c>
      <c r="CE35" s="280">
        <f t="shared" si="39"/>
        <v>54</v>
      </c>
      <c r="CF35" s="284">
        <f t="shared" si="40"/>
        <v>0</v>
      </c>
      <c r="CG35" s="280">
        <f t="shared" si="41"/>
        <v>0</v>
      </c>
      <c r="CH35" s="280">
        <f t="shared" si="42"/>
        <v>0</v>
      </c>
      <c r="CI35" s="280">
        <f t="shared" si="43"/>
        <v>0</v>
      </c>
      <c r="CJ35" s="280">
        <f t="shared" si="44"/>
        <v>0</v>
      </c>
      <c r="CK35" s="280">
        <f t="shared" si="45"/>
        <v>0</v>
      </c>
      <c r="CL35" s="280">
        <f t="shared" si="46"/>
        <v>0</v>
      </c>
      <c r="CM35" s="280">
        <f t="shared" si="47"/>
        <v>0</v>
      </c>
      <c r="CN35" s="280">
        <f t="shared" si="48"/>
        <v>0</v>
      </c>
      <c r="CO35" s="280">
        <f t="shared" si="49"/>
        <v>0</v>
      </c>
      <c r="CP35" s="280">
        <f t="shared" si="50"/>
        <v>0</v>
      </c>
      <c r="CQ35" s="280">
        <f t="shared" si="51"/>
        <v>0</v>
      </c>
      <c r="CR35" s="280">
        <f t="shared" si="52"/>
        <v>0</v>
      </c>
      <c r="CS35" s="280">
        <f t="shared" si="53"/>
        <v>0</v>
      </c>
      <c r="CT35" s="284">
        <f t="shared" si="54"/>
        <v>0</v>
      </c>
      <c r="CU35" s="280">
        <f t="shared" si="55"/>
        <v>0</v>
      </c>
      <c r="CV35" s="280">
        <f t="shared" si="56"/>
        <v>0</v>
      </c>
      <c r="CW35" s="280">
        <f t="shared" si="57"/>
        <v>0</v>
      </c>
      <c r="CX35" s="280">
        <f t="shared" si="58"/>
        <v>0</v>
      </c>
      <c r="CY35" s="280">
        <f t="shared" si="59"/>
        <v>0</v>
      </c>
      <c r="CZ35" s="280">
        <f t="shared" si="60"/>
        <v>0</v>
      </c>
      <c r="DA35" s="284">
        <f t="shared" si="61"/>
        <v>0</v>
      </c>
      <c r="DB35" s="280">
        <f t="shared" si="62"/>
        <v>0</v>
      </c>
      <c r="DC35" s="280">
        <f t="shared" si="63"/>
        <v>0</v>
      </c>
      <c r="DD35" s="280">
        <f t="shared" si="64"/>
        <v>0</v>
      </c>
      <c r="DE35" s="280">
        <f t="shared" si="65"/>
        <v>0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3</v>
      </c>
      <c r="DJ35" s="280">
        <v>3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174</v>
      </c>
      <c r="B36" s="283" t="s">
        <v>577</v>
      </c>
      <c r="C36" s="282" t="s">
        <v>606</v>
      </c>
      <c r="D36" s="284">
        <f t="shared" si="8"/>
        <v>3847</v>
      </c>
      <c r="E36" s="280">
        <f t="shared" si="9"/>
        <v>3792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2651</v>
      </c>
      <c r="K36" s="280">
        <v>2651</v>
      </c>
      <c r="L36" s="280">
        <v>0</v>
      </c>
      <c r="M36" s="280">
        <v>0</v>
      </c>
      <c r="N36" s="280">
        <f t="shared" si="12"/>
        <v>261</v>
      </c>
      <c r="O36" s="280">
        <v>261</v>
      </c>
      <c r="P36" s="280">
        <v>0</v>
      </c>
      <c r="Q36" s="280">
        <v>0</v>
      </c>
      <c r="R36" s="280">
        <f t="shared" si="13"/>
        <v>783</v>
      </c>
      <c r="S36" s="280">
        <v>783</v>
      </c>
      <c r="T36" s="280">
        <v>0</v>
      </c>
      <c r="U36" s="280">
        <v>0</v>
      </c>
      <c r="V36" s="280">
        <f t="shared" si="14"/>
        <v>61</v>
      </c>
      <c r="W36" s="280">
        <v>61</v>
      </c>
      <c r="X36" s="280">
        <v>0</v>
      </c>
      <c r="Y36" s="280">
        <v>0</v>
      </c>
      <c r="Z36" s="280">
        <f t="shared" si="15"/>
        <v>36</v>
      </c>
      <c r="AA36" s="280">
        <v>36</v>
      </c>
      <c r="AB36" s="280">
        <v>0</v>
      </c>
      <c r="AC36" s="280">
        <v>0</v>
      </c>
      <c r="AD36" s="280">
        <f t="shared" si="16"/>
        <v>0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0</v>
      </c>
      <c r="AJ36" s="280">
        <v>0</v>
      </c>
      <c r="AK36" s="280">
        <v>0</v>
      </c>
      <c r="AL36" s="280">
        <v>0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55</v>
      </c>
      <c r="BD36" s="284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4">
        <f t="shared" si="25"/>
        <v>55</v>
      </c>
      <c r="BL36" s="280">
        <v>0</v>
      </c>
      <c r="BM36" s="280">
        <v>0</v>
      </c>
      <c r="BN36" s="280">
        <v>0</v>
      </c>
      <c r="BO36" s="280">
        <v>0</v>
      </c>
      <c r="BP36" s="280">
        <v>55</v>
      </c>
      <c r="BQ36" s="280">
        <v>0</v>
      </c>
      <c r="BR36" s="280">
        <f t="shared" si="26"/>
        <v>3792</v>
      </c>
      <c r="BS36" s="280">
        <f t="shared" si="27"/>
        <v>0</v>
      </c>
      <c r="BT36" s="280">
        <f t="shared" si="28"/>
        <v>2651</v>
      </c>
      <c r="BU36" s="280">
        <f t="shared" si="29"/>
        <v>261</v>
      </c>
      <c r="BV36" s="280">
        <f t="shared" si="30"/>
        <v>783</v>
      </c>
      <c r="BW36" s="280">
        <f t="shared" si="31"/>
        <v>61</v>
      </c>
      <c r="BX36" s="280">
        <f t="shared" si="32"/>
        <v>36</v>
      </c>
      <c r="BY36" s="284">
        <f t="shared" si="33"/>
        <v>3792</v>
      </c>
      <c r="BZ36" s="280">
        <f t="shared" si="34"/>
        <v>0</v>
      </c>
      <c r="CA36" s="280">
        <f t="shared" si="35"/>
        <v>2651</v>
      </c>
      <c r="CB36" s="280">
        <f t="shared" si="36"/>
        <v>261</v>
      </c>
      <c r="CC36" s="280">
        <f t="shared" si="37"/>
        <v>783</v>
      </c>
      <c r="CD36" s="280">
        <f t="shared" si="38"/>
        <v>61</v>
      </c>
      <c r="CE36" s="280">
        <f t="shared" si="39"/>
        <v>36</v>
      </c>
      <c r="CF36" s="284">
        <f t="shared" si="40"/>
        <v>0</v>
      </c>
      <c r="CG36" s="280">
        <f t="shared" si="41"/>
        <v>0</v>
      </c>
      <c r="CH36" s="280">
        <f t="shared" si="42"/>
        <v>0</v>
      </c>
      <c r="CI36" s="280">
        <f t="shared" si="43"/>
        <v>0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55</v>
      </c>
      <c r="CN36" s="280">
        <f t="shared" si="48"/>
        <v>0</v>
      </c>
      <c r="CO36" s="280">
        <f t="shared" si="49"/>
        <v>0</v>
      </c>
      <c r="CP36" s="280">
        <f t="shared" si="50"/>
        <v>0</v>
      </c>
      <c r="CQ36" s="280">
        <f t="shared" si="51"/>
        <v>0</v>
      </c>
      <c r="CR36" s="280">
        <f t="shared" si="52"/>
        <v>55</v>
      </c>
      <c r="CS36" s="280">
        <f t="shared" si="53"/>
        <v>0</v>
      </c>
      <c r="CT36" s="284">
        <f t="shared" si="54"/>
        <v>0</v>
      </c>
      <c r="CU36" s="280">
        <f t="shared" si="55"/>
        <v>0</v>
      </c>
      <c r="CV36" s="280">
        <f t="shared" si="56"/>
        <v>0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55</v>
      </c>
      <c r="DB36" s="280">
        <f t="shared" si="62"/>
        <v>0</v>
      </c>
      <c r="DC36" s="280">
        <f t="shared" si="63"/>
        <v>0</v>
      </c>
      <c r="DD36" s="280">
        <f t="shared" si="64"/>
        <v>0</v>
      </c>
      <c r="DE36" s="280">
        <f t="shared" si="65"/>
        <v>0</v>
      </c>
      <c r="DF36" s="280">
        <f t="shared" si="66"/>
        <v>55</v>
      </c>
      <c r="DG36" s="280">
        <f t="shared" si="67"/>
        <v>0</v>
      </c>
      <c r="DH36" s="280">
        <v>143</v>
      </c>
      <c r="DI36" s="284">
        <f t="shared" si="68"/>
        <v>3</v>
      </c>
      <c r="DJ36" s="280">
        <v>3</v>
      </c>
      <c r="DK36" s="280">
        <v>0</v>
      </c>
      <c r="DL36" s="280">
        <v>0</v>
      </c>
      <c r="DM36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609</v>
      </c>
      <c r="B7" s="278" t="s">
        <v>610</v>
      </c>
      <c r="C7" s="279" t="s">
        <v>611</v>
      </c>
      <c r="D7" s="280">
        <f aca="true" t="shared" si="0" ref="D7:AI7">SUM(D8:D36)</f>
        <v>684069</v>
      </c>
      <c r="E7" s="280">
        <f t="shared" si="0"/>
        <v>427307</v>
      </c>
      <c r="F7" s="280">
        <f t="shared" si="0"/>
        <v>396566</v>
      </c>
      <c r="G7" s="280">
        <f t="shared" si="0"/>
        <v>0</v>
      </c>
      <c r="H7" s="280">
        <f t="shared" si="0"/>
        <v>395789</v>
      </c>
      <c r="I7" s="280">
        <f t="shared" si="0"/>
        <v>0</v>
      </c>
      <c r="J7" s="280">
        <f t="shared" si="0"/>
        <v>27</v>
      </c>
      <c r="K7" s="280">
        <f t="shared" si="0"/>
        <v>0</v>
      </c>
      <c r="L7" s="280">
        <f t="shared" si="0"/>
        <v>750</v>
      </c>
      <c r="M7" s="280">
        <f t="shared" si="0"/>
        <v>30741</v>
      </c>
      <c r="N7" s="280">
        <f t="shared" si="0"/>
        <v>0</v>
      </c>
      <c r="O7" s="280">
        <f t="shared" si="0"/>
        <v>30660</v>
      </c>
      <c r="P7" s="280">
        <f t="shared" si="0"/>
        <v>0</v>
      </c>
      <c r="Q7" s="280">
        <f t="shared" si="0"/>
        <v>9</v>
      </c>
      <c r="R7" s="280">
        <f t="shared" si="0"/>
        <v>0</v>
      </c>
      <c r="S7" s="280">
        <f t="shared" si="0"/>
        <v>72</v>
      </c>
      <c r="T7" s="280">
        <f t="shared" si="0"/>
        <v>22710</v>
      </c>
      <c r="U7" s="280">
        <f t="shared" si="0"/>
        <v>17082</v>
      </c>
      <c r="V7" s="280">
        <f t="shared" si="0"/>
        <v>0</v>
      </c>
      <c r="W7" s="280">
        <f t="shared" si="0"/>
        <v>0</v>
      </c>
      <c r="X7" s="280">
        <f t="shared" si="0"/>
        <v>12204</v>
      </c>
      <c r="Y7" s="280">
        <f t="shared" si="0"/>
        <v>2295</v>
      </c>
      <c r="Z7" s="280">
        <f t="shared" si="0"/>
        <v>7</v>
      </c>
      <c r="AA7" s="280">
        <f t="shared" si="0"/>
        <v>2576</v>
      </c>
      <c r="AB7" s="280">
        <f t="shared" si="0"/>
        <v>5628</v>
      </c>
      <c r="AC7" s="280">
        <f t="shared" si="0"/>
        <v>0</v>
      </c>
      <c r="AD7" s="280">
        <f t="shared" si="0"/>
        <v>0</v>
      </c>
      <c r="AE7" s="280">
        <f t="shared" si="0"/>
        <v>2454</v>
      </c>
      <c r="AF7" s="280">
        <f t="shared" si="0"/>
        <v>75</v>
      </c>
      <c r="AG7" s="280">
        <f t="shared" si="0"/>
        <v>1</v>
      </c>
      <c r="AH7" s="280">
        <f t="shared" si="0"/>
        <v>3098</v>
      </c>
      <c r="AI7" s="280">
        <f t="shared" si="0"/>
        <v>1758</v>
      </c>
      <c r="AJ7" s="280">
        <f aca="true" t="shared" si="1" ref="AJ7:BO7">SUM(AJ8:AJ36)</f>
        <v>72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39</v>
      </c>
      <c r="AO7" s="280">
        <f t="shared" si="1"/>
        <v>33</v>
      </c>
      <c r="AP7" s="280">
        <f t="shared" si="1"/>
        <v>0</v>
      </c>
      <c r="AQ7" s="280">
        <f t="shared" si="1"/>
        <v>1686</v>
      </c>
      <c r="AR7" s="280">
        <f t="shared" si="1"/>
        <v>0</v>
      </c>
      <c r="AS7" s="280">
        <f t="shared" si="1"/>
        <v>1088</v>
      </c>
      <c r="AT7" s="280">
        <f t="shared" si="1"/>
        <v>0</v>
      </c>
      <c r="AU7" s="280">
        <f t="shared" si="1"/>
        <v>243</v>
      </c>
      <c r="AV7" s="280">
        <f t="shared" si="1"/>
        <v>355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89128</v>
      </c>
      <c r="CC7" s="280">
        <f t="shared" si="2"/>
        <v>85882</v>
      </c>
      <c r="CD7" s="280">
        <f t="shared" si="2"/>
        <v>0</v>
      </c>
      <c r="CE7" s="280">
        <f t="shared" si="2"/>
        <v>84852</v>
      </c>
      <c r="CF7" s="280">
        <f t="shared" si="2"/>
        <v>114</v>
      </c>
      <c r="CG7" s="280">
        <f t="shared" si="2"/>
        <v>18</v>
      </c>
      <c r="CH7" s="280">
        <f t="shared" si="2"/>
        <v>0</v>
      </c>
      <c r="CI7" s="280">
        <f t="shared" si="2"/>
        <v>898</v>
      </c>
      <c r="CJ7" s="280">
        <f t="shared" si="2"/>
        <v>3246</v>
      </c>
      <c r="CK7" s="280">
        <f t="shared" si="2"/>
        <v>0</v>
      </c>
      <c r="CL7" s="280">
        <f t="shared" si="2"/>
        <v>2412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834</v>
      </c>
      <c r="CQ7" s="280">
        <f t="shared" si="2"/>
        <v>36498</v>
      </c>
      <c r="CR7" s="280">
        <f t="shared" si="2"/>
        <v>32974</v>
      </c>
      <c r="CS7" s="280">
        <f t="shared" si="2"/>
        <v>0</v>
      </c>
      <c r="CT7" s="280">
        <f t="shared" si="2"/>
        <v>0</v>
      </c>
      <c r="CU7" s="280">
        <f t="shared" si="2"/>
        <v>3434</v>
      </c>
      <c r="CV7" s="280">
        <f aca="true" t="shared" si="3" ref="CV7:EA7">SUM(CV8:CV36)</f>
        <v>28632</v>
      </c>
      <c r="CW7" s="280">
        <f t="shared" si="3"/>
        <v>121</v>
      </c>
      <c r="CX7" s="280">
        <f t="shared" si="3"/>
        <v>787</v>
      </c>
      <c r="CY7" s="280">
        <f t="shared" si="3"/>
        <v>3524</v>
      </c>
      <c r="CZ7" s="280">
        <f t="shared" si="3"/>
        <v>0</v>
      </c>
      <c r="DA7" s="280">
        <f t="shared" si="3"/>
        <v>0</v>
      </c>
      <c r="DB7" s="280">
        <f t="shared" si="3"/>
        <v>803</v>
      </c>
      <c r="DC7" s="280">
        <f t="shared" si="3"/>
        <v>1089</v>
      </c>
      <c r="DD7" s="280">
        <f t="shared" si="3"/>
        <v>0</v>
      </c>
      <c r="DE7" s="280">
        <f t="shared" si="3"/>
        <v>1632</v>
      </c>
      <c r="DF7" s="280">
        <f t="shared" si="3"/>
        <v>3933</v>
      </c>
      <c r="DG7" s="280">
        <f t="shared" si="3"/>
        <v>3933</v>
      </c>
      <c r="DH7" s="280">
        <f t="shared" si="3"/>
        <v>0</v>
      </c>
      <c r="DI7" s="280">
        <f t="shared" si="3"/>
        <v>0</v>
      </c>
      <c r="DJ7" s="280">
        <f t="shared" si="3"/>
        <v>3867</v>
      </c>
      <c r="DK7" s="280">
        <f t="shared" si="3"/>
        <v>0</v>
      </c>
      <c r="DL7" s="280">
        <f t="shared" si="3"/>
        <v>66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61640</v>
      </c>
      <c r="DV7" s="280">
        <f t="shared" si="3"/>
        <v>57175</v>
      </c>
      <c r="DW7" s="280">
        <f t="shared" si="3"/>
        <v>118</v>
      </c>
      <c r="DX7" s="280">
        <f t="shared" si="3"/>
        <v>4347</v>
      </c>
      <c r="DY7" s="280">
        <f t="shared" si="3"/>
        <v>0</v>
      </c>
      <c r="DZ7" s="280">
        <f t="shared" si="3"/>
        <v>41095</v>
      </c>
      <c r="EA7" s="280">
        <f t="shared" si="3"/>
        <v>22980</v>
      </c>
      <c r="EB7" s="280">
        <f aca="true" t="shared" si="4" ref="EB7:EN7">SUM(EB8:EB36)</f>
        <v>0</v>
      </c>
      <c r="EC7" s="280">
        <f t="shared" si="4"/>
        <v>0</v>
      </c>
      <c r="ED7" s="280">
        <f t="shared" si="4"/>
        <v>22231</v>
      </c>
      <c r="EE7" s="280">
        <f t="shared" si="4"/>
        <v>7</v>
      </c>
      <c r="EF7" s="280">
        <f t="shared" si="4"/>
        <v>483</v>
      </c>
      <c r="EG7" s="280">
        <f t="shared" si="4"/>
        <v>259</v>
      </c>
      <c r="EH7" s="280">
        <f t="shared" si="4"/>
        <v>18115</v>
      </c>
      <c r="EI7" s="280">
        <f t="shared" si="4"/>
        <v>0</v>
      </c>
      <c r="EJ7" s="280">
        <f t="shared" si="4"/>
        <v>0</v>
      </c>
      <c r="EK7" s="280">
        <f t="shared" si="4"/>
        <v>14646</v>
      </c>
      <c r="EL7" s="280">
        <f t="shared" si="4"/>
        <v>2</v>
      </c>
      <c r="EM7" s="280">
        <f t="shared" si="4"/>
        <v>2747</v>
      </c>
      <c r="EN7" s="280">
        <f t="shared" si="4"/>
        <v>720</v>
      </c>
    </row>
    <row r="8" spans="1:144" ht="12" customHeight="1">
      <c r="A8" s="282" t="s">
        <v>174</v>
      </c>
      <c r="B8" s="283" t="s">
        <v>549</v>
      </c>
      <c r="C8" s="282" t="s">
        <v>578</v>
      </c>
      <c r="D8" s="280">
        <f>SUM(E8,T8,AI8,AX8,BM8,CB8,CQ8,DF8,DU8,DZ8)</f>
        <v>109660</v>
      </c>
      <c r="E8" s="280">
        <f>SUM(F8,M8)</f>
        <v>82935</v>
      </c>
      <c r="F8" s="280">
        <f>SUM(G8:L8)</f>
        <v>80457</v>
      </c>
      <c r="G8" s="280">
        <v>0</v>
      </c>
      <c r="H8" s="280">
        <v>80457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2478</v>
      </c>
      <c r="N8" s="280">
        <v>0</v>
      </c>
      <c r="O8" s="280">
        <v>2478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4022</v>
      </c>
      <c r="U8" s="280">
        <f>SUM(V8:AA8)</f>
        <v>3943</v>
      </c>
      <c r="V8" s="280">
        <v>0</v>
      </c>
      <c r="W8" s="280">
        <v>0</v>
      </c>
      <c r="X8" s="280">
        <v>1179</v>
      </c>
      <c r="Y8" s="280">
        <v>2264</v>
      </c>
      <c r="Z8" s="280">
        <v>0</v>
      </c>
      <c r="AA8" s="280">
        <v>500</v>
      </c>
      <c r="AB8" s="280">
        <f>SUM(AC8:AH8)</f>
        <v>79</v>
      </c>
      <c r="AC8" s="280">
        <v>0</v>
      </c>
      <c r="AD8" s="280">
        <v>0</v>
      </c>
      <c r="AE8" s="280">
        <v>24</v>
      </c>
      <c r="AF8" s="280">
        <v>55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7614</v>
      </c>
      <c r="CR8" s="280">
        <f>SUM(CS8:CX8)</f>
        <v>7602</v>
      </c>
      <c r="CS8" s="280">
        <v>0</v>
      </c>
      <c r="CT8" s="280">
        <v>0</v>
      </c>
      <c r="CU8" s="280">
        <v>0</v>
      </c>
      <c r="CV8" s="280">
        <v>7602</v>
      </c>
      <c r="CW8" s="280">
        <v>0</v>
      </c>
      <c r="CX8" s="280">
        <v>0</v>
      </c>
      <c r="CY8" s="280">
        <f>SUM(CZ8:DE8)</f>
        <v>12</v>
      </c>
      <c r="CZ8" s="280">
        <v>0</v>
      </c>
      <c r="DA8" s="280">
        <v>0</v>
      </c>
      <c r="DB8" s="280">
        <v>0</v>
      </c>
      <c r="DC8" s="280">
        <v>12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9029</v>
      </c>
      <c r="DV8" s="280">
        <v>9000</v>
      </c>
      <c r="DW8" s="280">
        <v>29</v>
      </c>
      <c r="DX8" s="280">
        <v>0</v>
      </c>
      <c r="DY8" s="280">
        <v>0</v>
      </c>
      <c r="DZ8" s="280">
        <f>SUM(EA8,EH8)</f>
        <v>6060</v>
      </c>
      <c r="EA8" s="280">
        <f>SUM(EB8:EG8)</f>
        <v>2375</v>
      </c>
      <c r="EB8" s="280">
        <v>0</v>
      </c>
      <c r="EC8" s="280">
        <v>0</v>
      </c>
      <c r="ED8" s="280">
        <v>2375</v>
      </c>
      <c r="EE8" s="280">
        <v>0</v>
      </c>
      <c r="EF8" s="280">
        <v>0</v>
      </c>
      <c r="EG8" s="280">
        <v>0</v>
      </c>
      <c r="EH8" s="280">
        <f>SUM(EI8:EN8)</f>
        <v>3685</v>
      </c>
      <c r="EI8" s="280">
        <v>0</v>
      </c>
      <c r="EJ8" s="280">
        <v>0</v>
      </c>
      <c r="EK8" s="280">
        <v>3685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174</v>
      </c>
      <c r="B9" s="283" t="s">
        <v>550</v>
      </c>
      <c r="C9" s="282" t="s">
        <v>579</v>
      </c>
      <c r="D9" s="280">
        <f aca="true" t="shared" si="5" ref="D9:D36">SUM(E9,T9,AI9,AX9,BM9,CB9,CQ9,DF9,DU9,DZ9)</f>
        <v>115534</v>
      </c>
      <c r="E9" s="280">
        <f aca="true" t="shared" si="6" ref="E9:E36">SUM(F9,M9)</f>
        <v>81925</v>
      </c>
      <c r="F9" s="280">
        <f aca="true" t="shared" si="7" ref="F9:F36">SUM(G9:L9)</f>
        <v>78476</v>
      </c>
      <c r="G9" s="280">
        <v>0</v>
      </c>
      <c r="H9" s="280">
        <v>78476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36">SUM(N9:S9)</f>
        <v>3449</v>
      </c>
      <c r="N9" s="280">
        <v>0</v>
      </c>
      <c r="O9" s="280">
        <v>3449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6">SUM(U9,AB9)</f>
        <v>0</v>
      </c>
      <c r="U9" s="280">
        <f aca="true" t="shared" si="10" ref="U9:U36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36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36">SUM(AJ9,AQ9)</f>
        <v>0</v>
      </c>
      <c r="AJ9" s="280">
        <f aca="true" t="shared" si="13" ref="AJ9:AJ36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6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6">SUM(AY9,BF9)</f>
        <v>0</v>
      </c>
      <c r="AY9" s="280">
        <f aca="true" t="shared" si="16" ref="AY9:AY36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6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6">SUM(BN9,BU9)</f>
        <v>0</v>
      </c>
      <c r="BN9" s="280">
        <f aca="true" t="shared" si="19" ref="BN9:BN36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6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6">SUM(CC9,CJ9)</f>
        <v>0</v>
      </c>
      <c r="CC9" s="280">
        <f aca="true" t="shared" si="22" ref="CC9:CC36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6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6">SUM(CR9,CY9)</f>
        <v>1900</v>
      </c>
      <c r="CR9" s="280">
        <f aca="true" t="shared" si="25" ref="CR9:CR36">SUM(CS9:CX9)</f>
        <v>1900</v>
      </c>
      <c r="CS9" s="280">
        <v>0</v>
      </c>
      <c r="CT9" s="280">
        <v>0</v>
      </c>
      <c r="CU9" s="280">
        <v>0</v>
      </c>
      <c r="CV9" s="280">
        <v>1900</v>
      </c>
      <c r="CW9" s="280">
        <v>0</v>
      </c>
      <c r="CX9" s="280">
        <v>0</v>
      </c>
      <c r="CY9" s="280">
        <f aca="true" t="shared" si="26" ref="CY9:CY36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36">SUM(DG9,DN9)</f>
        <v>0</v>
      </c>
      <c r="DG9" s="280">
        <f aca="true" t="shared" si="28" ref="DG9:DG36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6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6">SUM(DV9:DY9)</f>
        <v>14153</v>
      </c>
      <c r="DV9" s="280">
        <v>14153</v>
      </c>
      <c r="DW9" s="280">
        <v>0</v>
      </c>
      <c r="DX9" s="280">
        <v>0</v>
      </c>
      <c r="DY9" s="280">
        <v>0</v>
      </c>
      <c r="DZ9" s="280">
        <f aca="true" t="shared" si="31" ref="DZ9:DZ36">SUM(EA9,EH9)</f>
        <v>17556</v>
      </c>
      <c r="EA9" s="280">
        <f aca="true" t="shared" si="32" ref="EA9:EA36">SUM(EB9:EG9)</f>
        <v>15184</v>
      </c>
      <c r="EB9" s="280">
        <v>0</v>
      </c>
      <c r="EC9" s="280">
        <v>0</v>
      </c>
      <c r="ED9" s="280">
        <v>15184</v>
      </c>
      <c r="EE9" s="280">
        <v>0</v>
      </c>
      <c r="EF9" s="280">
        <v>0</v>
      </c>
      <c r="EG9" s="280">
        <v>0</v>
      </c>
      <c r="EH9" s="280">
        <f aca="true" t="shared" si="33" ref="EH9:EH36">SUM(EI9:EN9)</f>
        <v>2372</v>
      </c>
      <c r="EI9" s="280">
        <v>0</v>
      </c>
      <c r="EJ9" s="280">
        <v>0</v>
      </c>
      <c r="EK9" s="280">
        <v>2372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174</v>
      </c>
      <c r="B10" s="283" t="s">
        <v>551</v>
      </c>
      <c r="C10" s="282" t="s">
        <v>580</v>
      </c>
      <c r="D10" s="280">
        <f t="shared" si="5"/>
        <v>55721</v>
      </c>
      <c r="E10" s="280">
        <f t="shared" si="6"/>
        <v>44964</v>
      </c>
      <c r="F10" s="280">
        <f t="shared" si="7"/>
        <v>40710</v>
      </c>
      <c r="G10" s="280">
        <v>0</v>
      </c>
      <c r="H10" s="280">
        <v>40431</v>
      </c>
      <c r="I10" s="280">
        <v>0</v>
      </c>
      <c r="J10" s="280">
        <v>0</v>
      </c>
      <c r="K10" s="280">
        <v>0</v>
      </c>
      <c r="L10" s="280">
        <v>279</v>
      </c>
      <c r="M10" s="280">
        <f t="shared" si="8"/>
        <v>4254</v>
      </c>
      <c r="N10" s="280">
        <v>0</v>
      </c>
      <c r="O10" s="280">
        <v>4254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2827</v>
      </c>
      <c r="U10" s="280">
        <f t="shared" si="10"/>
        <v>1639</v>
      </c>
      <c r="V10" s="280">
        <v>0</v>
      </c>
      <c r="W10" s="280">
        <v>0</v>
      </c>
      <c r="X10" s="280">
        <v>1175</v>
      </c>
      <c r="Y10" s="280">
        <v>0</v>
      </c>
      <c r="Z10" s="280">
        <v>0</v>
      </c>
      <c r="AA10" s="280">
        <v>464</v>
      </c>
      <c r="AB10" s="280">
        <f t="shared" si="11"/>
        <v>1188</v>
      </c>
      <c r="AC10" s="280">
        <v>0</v>
      </c>
      <c r="AD10" s="280">
        <v>0</v>
      </c>
      <c r="AE10" s="280">
        <v>167</v>
      </c>
      <c r="AF10" s="280">
        <v>0</v>
      </c>
      <c r="AG10" s="280">
        <v>0</v>
      </c>
      <c r="AH10" s="280">
        <v>1021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2545</v>
      </c>
      <c r="CR10" s="280">
        <f t="shared" si="25"/>
        <v>2545</v>
      </c>
      <c r="CS10" s="280">
        <v>0</v>
      </c>
      <c r="CT10" s="280">
        <v>0</v>
      </c>
      <c r="CU10" s="280">
        <v>0</v>
      </c>
      <c r="CV10" s="280">
        <v>2432</v>
      </c>
      <c r="CW10" s="280">
        <v>64</v>
      </c>
      <c r="CX10" s="280">
        <v>49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4473</v>
      </c>
      <c r="DV10" s="280">
        <v>4473</v>
      </c>
      <c r="DW10" s="280">
        <v>0</v>
      </c>
      <c r="DX10" s="280">
        <v>0</v>
      </c>
      <c r="DY10" s="280">
        <v>0</v>
      </c>
      <c r="DZ10" s="280">
        <f t="shared" si="31"/>
        <v>912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912</v>
      </c>
      <c r="EI10" s="280">
        <v>0</v>
      </c>
      <c r="EJ10" s="280">
        <v>0</v>
      </c>
      <c r="EK10" s="280">
        <v>912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174</v>
      </c>
      <c r="B11" s="283" t="s">
        <v>552</v>
      </c>
      <c r="C11" s="282" t="s">
        <v>581</v>
      </c>
      <c r="D11" s="280">
        <f t="shared" si="5"/>
        <v>61628</v>
      </c>
      <c r="E11" s="280">
        <f t="shared" si="6"/>
        <v>51477</v>
      </c>
      <c r="F11" s="280">
        <f t="shared" si="7"/>
        <v>48251</v>
      </c>
      <c r="G11" s="280">
        <v>0</v>
      </c>
      <c r="H11" s="280">
        <v>48251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3226</v>
      </c>
      <c r="N11" s="280">
        <v>0</v>
      </c>
      <c r="O11" s="280">
        <v>3226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4395</v>
      </c>
      <c r="U11" s="280">
        <f t="shared" si="10"/>
        <v>4185</v>
      </c>
      <c r="V11" s="280">
        <v>0</v>
      </c>
      <c r="W11" s="280">
        <v>0</v>
      </c>
      <c r="X11" s="280">
        <v>4166</v>
      </c>
      <c r="Y11" s="280">
        <v>0</v>
      </c>
      <c r="Z11" s="280">
        <v>6</v>
      </c>
      <c r="AA11" s="280">
        <v>13</v>
      </c>
      <c r="AB11" s="280">
        <f t="shared" si="11"/>
        <v>210</v>
      </c>
      <c r="AC11" s="280">
        <v>0</v>
      </c>
      <c r="AD11" s="280">
        <v>0</v>
      </c>
      <c r="AE11" s="280">
        <v>155</v>
      </c>
      <c r="AF11" s="280">
        <v>0</v>
      </c>
      <c r="AG11" s="280">
        <v>0</v>
      </c>
      <c r="AH11" s="280">
        <v>55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2031</v>
      </c>
      <c r="CC11" s="280">
        <f t="shared" si="22"/>
        <v>1851</v>
      </c>
      <c r="CD11" s="280">
        <v>0</v>
      </c>
      <c r="CE11" s="280">
        <v>1810</v>
      </c>
      <c r="CF11" s="280">
        <v>32</v>
      </c>
      <c r="CG11" s="280">
        <v>0</v>
      </c>
      <c r="CH11" s="280">
        <v>0</v>
      </c>
      <c r="CI11" s="280">
        <v>9</v>
      </c>
      <c r="CJ11" s="280">
        <f t="shared" si="23"/>
        <v>180</v>
      </c>
      <c r="CK11" s="280">
        <v>0</v>
      </c>
      <c r="CL11" s="280">
        <v>135</v>
      </c>
      <c r="CM11" s="280">
        <v>0</v>
      </c>
      <c r="CN11" s="280">
        <v>0</v>
      </c>
      <c r="CO11" s="280">
        <v>0</v>
      </c>
      <c r="CP11" s="280">
        <v>45</v>
      </c>
      <c r="CQ11" s="280">
        <f t="shared" si="24"/>
        <v>1473</v>
      </c>
      <c r="CR11" s="280">
        <f t="shared" si="25"/>
        <v>1296</v>
      </c>
      <c r="CS11" s="280">
        <v>0</v>
      </c>
      <c r="CT11" s="280">
        <v>0</v>
      </c>
      <c r="CU11" s="280">
        <v>0</v>
      </c>
      <c r="CV11" s="280">
        <v>1296</v>
      </c>
      <c r="CW11" s="280">
        <v>0</v>
      </c>
      <c r="CX11" s="280">
        <v>0</v>
      </c>
      <c r="CY11" s="280">
        <f t="shared" si="26"/>
        <v>177</v>
      </c>
      <c r="CZ11" s="280">
        <v>0</v>
      </c>
      <c r="DA11" s="280">
        <v>0</v>
      </c>
      <c r="DB11" s="280">
        <v>0</v>
      </c>
      <c r="DC11" s="280">
        <v>177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1126</v>
      </c>
      <c r="DV11" s="280">
        <v>830</v>
      </c>
      <c r="DW11" s="280">
        <v>7</v>
      </c>
      <c r="DX11" s="280">
        <v>289</v>
      </c>
      <c r="DY11" s="280">
        <v>0</v>
      </c>
      <c r="DZ11" s="280">
        <f t="shared" si="31"/>
        <v>1126</v>
      </c>
      <c r="EA11" s="280">
        <f t="shared" si="32"/>
        <v>51</v>
      </c>
      <c r="EB11" s="280">
        <v>0</v>
      </c>
      <c r="EC11" s="280">
        <v>0</v>
      </c>
      <c r="ED11" s="280">
        <v>51</v>
      </c>
      <c r="EE11" s="280">
        <v>0</v>
      </c>
      <c r="EF11" s="280">
        <v>0</v>
      </c>
      <c r="EG11" s="280">
        <v>0</v>
      </c>
      <c r="EH11" s="280">
        <f t="shared" si="33"/>
        <v>1075</v>
      </c>
      <c r="EI11" s="280">
        <v>0</v>
      </c>
      <c r="EJ11" s="280">
        <v>0</v>
      </c>
      <c r="EK11" s="280">
        <v>1075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174</v>
      </c>
      <c r="B12" s="283" t="s">
        <v>553</v>
      </c>
      <c r="C12" s="282" t="s">
        <v>582</v>
      </c>
      <c r="D12" s="280">
        <f t="shared" si="5"/>
        <v>53393</v>
      </c>
      <c r="E12" s="280">
        <f t="shared" si="6"/>
        <v>0</v>
      </c>
      <c r="F12" s="280">
        <f t="shared" si="7"/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38474</v>
      </c>
      <c r="CC12" s="280">
        <f t="shared" si="22"/>
        <v>37465</v>
      </c>
      <c r="CD12" s="280">
        <v>0</v>
      </c>
      <c r="CE12" s="280">
        <v>36911</v>
      </c>
      <c r="CF12" s="280">
        <v>0</v>
      </c>
      <c r="CG12" s="280">
        <v>0</v>
      </c>
      <c r="CH12" s="280">
        <v>0</v>
      </c>
      <c r="CI12" s="280">
        <v>554</v>
      </c>
      <c r="CJ12" s="280">
        <f t="shared" si="23"/>
        <v>1009</v>
      </c>
      <c r="CK12" s="280">
        <v>0</v>
      </c>
      <c r="CL12" s="280">
        <v>547</v>
      </c>
      <c r="CM12" s="280">
        <v>0</v>
      </c>
      <c r="CN12" s="280">
        <v>0</v>
      </c>
      <c r="CO12" s="280">
        <v>0</v>
      </c>
      <c r="CP12" s="280">
        <v>462</v>
      </c>
      <c r="CQ12" s="280">
        <f t="shared" si="24"/>
        <v>4433</v>
      </c>
      <c r="CR12" s="280">
        <f t="shared" si="25"/>
        <v>4000</v>
      </c>
      <c r="CS12" s="280">
        <v>0</v>
      </c>
      <c r="CT12" s="280">
        <v>0</v>
      </c>
      <c r="CU12" s="280">
        <v>1740</v>
      </c>
      <c r="CV12" s="280">
        <v>1798</v>
      </c>
      <c r="CW12" s="280">
        <v>0</v>
      </c>
      <c r="CX12" s="280">
        <v>462</v>
      </c>
      <c r="CY12" s="280">
        <f t="shared" si="26"/>
        <v>433</v>
      </c>
      <c r="CZ12" s="280">
        <v>0</v>
      </c>
      <c r="DA12" s="280">
        <v>0</v>
      </c>
      <c r="DB12" s="280">
        <v>49</v>
      </c>
      <c r="DC12" s="280">
        <v>0</v>
      </c>
      <c r="DD12" s="280">
        <v>0</v>
      </c>
      <c r="DE12" s="280">
        <v>384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8601</v>
      </c>
      <c r="DV12" s="280">
        <v>8549</v>
      </c>
      <c r="DW12" s="280">
        <v>52</v>
      </c>
      <c r="DX12" s="280">
        <v>0</v>
      </c>
      <c r="DY12" s="280">
        <v>0</v>
      </c>
      <c r="DZ12" s="280">
        <f t="shared" si="31"/>
        <v>1885</v>
      </c>
      <c r="EA12" s="280">
        <f t="shared" si="32"/>
        <v>483</v>
      </c>
      <c r="EB12" s="280">
        <v>0</v>
      </c>
      <c r="EC12" s="280">
        <v>0</v>
      </c>
      <c r="ED12" s="280">
        <v>0</v>
      </c>
      <c r="EE12" s="280">
        <v>0</v>
      </c>
      <c r="EF12" s="280">
        <v>483</v>
      </c>
      <c r="EG12" s="280">
        <v>0</v>
      </c>
      <c r="EH12" s="280">
        <f t="shared" si="33"/>
        <v>1402</v>
      </c>
      <c r="EI12" s="280">
        <v>0</v>
      </c>
      <c r="EJ12" s="280">
        <v>0</v>
      </c>
      <c r="EK12" s="280">
        <v>0</v>
      </c>
      <c r="EL12" s="280">
        <v>0</v>
      </c>
      <c r="EM12" s="280">
        <v>1402</v>
      </c>
      <c r="EN12" s="280">
        <v>0</v>
      </c>
    </row>
    <row r="13" spans="1:144" ht="12" customHeight="1">
      <c r="A13" s="282" t="s">
        <v>174</v>
      </c>
      <c r="B13" s="283" t="s">
        <v>554</v>
      </c>
      <c r="C13" s="282" t="s">
        <v>583</v>
      </c>
      <c r="D13" s="280">
        <f t="shared" si="5"/>
        <v>71058</v>
      </c>
      <c r="E13" s="280">
        <f t="shared" si="6"/>
        <v>53531</v>
      </c>
      <c r="F13" s="280">
        <f t="shared" si="7"/>
        <v>50783</v>
      </c>
      <c r="G13" s="280">
        <v>0</v>
      </c>
      <c r="H13" s="280">
        <v>50552</v>
      </c>
      <c r="I13" s="280">
        <v>0</v>
      </c>
      <c r="J13" s="280">
        <v>0</v>
      </c>
      <c r="K13" s="280">
        <v>0</v>
      </c>
      <c r="L13" s="280">
        <v>231</v>
      </c>
      <c r="M13" s="280">
        <f t="shared" si="8"/>
        <v>2748</v>
      </c>
      <c r="N13" s="280">
        <v>0</v>
      </c>
      <c r="O13" s="280">
        <v>2748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5904</v>
      </c>
      <c r="U13" s="280">
        <f t="shared" si="10"/>
        <v>4177</v>
      </c>
      <c r="V13" s="280">
        <v>0</v>
      </c>
      <c r="W13" s="280">
        <v>0</v>
      </c>
      <c r="X13" s="280">
        <v>3868</v>
      </c>
      <c r="Y13" s="280">
        <v>0</v>
      </c>
      <c r="Z13" s="280">
        <v>0</v>
      </c>
      <c r="AA13" s="280">
        <v>309</v>
      </c>
      <c r="AB13" s="280">
        <f t="shared" si="11"/>
        <v>1727</v>
      </c>
      <c r="AC13" s="280">
        <v>0</v>
      </c>
      <c r="AD13" s="280">
        <v>0</v>
      </c>
      <c r="AE13" s="280">
        <v>1727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271</v>
      </c>
      <c r="CR13" s="280">
        <f t="shared" si="25"/>
        <v>271</v>
      </c>
      <c r="CS13" s="280">
        <v>0</v>
      </c>
      <c r="CT13" s="280">
        <v>0</v>
      </c>
      <c r="CU13" s="280">
        <v>0</v>
      </c>
      <c r="CV13" s="280">
        <v>271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3933</v>
      </c>
      <c r="DG13" s="280">
        <f t="shared" si="28"/>
        <v>3933</v>
      </c>
      <c r="DH13" s="280">
        <v>0</v>
      </c>
      <c r="DI13" s="280">
        <v>0</v>
      </c>
      <c r="DJ13" s="280">
        <v>3867</v>
      </c>
      <c r="DK13" s="280">
        <v>0</v>
      </c>
      <c r="DL13" s="280">
        <v>66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6971</v>
      </c>
      <c r="DV13" s="280">
        <v>5623</v>
      </c>
      <c r="DW13" s="280">
        <v>0</v>
      </c>
      <c r="DX13" s="280">
        <v>1348</v>
      </c>
      <c r="DY13" s="280">
        <v>0</v>
      </c>
      <c r="DZ13" s="280">
        <f t="shared" si="31"/>
        <v>448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448</v>
      </c>
      <c r="EI13" s="280">
        <v>0</v>
      </c>
      <c r="EJ13" s="280">
        <v>0</v>
      </c>
      <c r="EK13" s="280">
        <v>448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174</v>
      </c>
      <c r="B14" s="283" t="s">
        <v>555</v>
      </c>
      <c r="C14" s="282" t="s">
        <v>584</v>
      </c>
      <c r="D14" s="280">
        <f t="shared" si="5"/>
        <v>26204</v>
      </c>
      <c r="E14" s="280">
        <f t="shared" si="6"/>
        <v>18423</v>
      </c>
      <c r="F14" s="280">
        <f t="shared" si="7"/>
        <v>16417</v>
      </c>
      <c r="G14" s="280">
        <v>0</v>
      </c>
      <c r="H14" s="280">
        <v>16417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2006</v>
      </c>
      <c r="N14" s="280">
        <v>0</v>
      </c>
      <c r="O14" s="280">
        <v>2006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1653</v>
      </c>
      <c r="U14" s="280">
        <f t="shared" si="10"/>
        <v>1018</v>
      </c>
      <c r="V14" s="280">
        <v>0</v>
      </c>
      <c r="W14" s="280">
        <v>0</v>
      </c>
      <c r="X14" s="280">
        <v>734</v>
      </c>
      <c r="Y14" s="280">
        <v>0</v>
      </c>
      <c r="Z14" s="280">
        <v>0</v>
      </c>
      <c r="AA14" s="280">
        <v>284</v>
      </c>
      <c r="AB14" s="280">
        <f t="shared" si="11"/>
        <v>635</v>
      </c>
      <c r="AC14" s="280">
        <v>0</v>
      </c>
      <c r="AD14" s="280">
        <v>0</v>
      </c>
      <c r="AE14" s="280">
        <v>147</v>
      </c>
      <c r="AF14" s="280">
        <v>0</v>
      </c>
      <c r="AG14" s="280">
        <v>0</v>
      </c>
      <c r="AH14" s="280">
        <v>488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2105</v>
      </c>
      <c r="CR14" s="280">
        <f t="shared" si="25"/>
        <v>2028</v>
      </c>
      <c r="CS14" s="280">
        <v>0</v>
      </c>
      <c r="CT14" s="280">
        <v>0</v>
      </c>
      <c r="CU14" s="280">
        <v>364</v>
      </c>
      <c r="CV14" s="280">
        <v>1664</v>
      </c>
      <c r="CW14" s="280">
        <v>0</v>
      </c>
      <c r="CX14" s="280">
        <v>0</v>
      </c>
      <c r="CY14" s="280">
        <f t="shared" si="26"/>
        <v>77</v>
      </c>
      <c r="CZ14" s="280">
        <v>0</v>
      </c>
      <c r="DA14" s="280">
        <v>0</v>
      </c>
      <c r="DB14" s="280">
        <v>73</v>
      </c>
      <c r="DC14" s="280">
        <v>4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1386</v>
      </c>
      <c r="DV14" s="280">
        <v>1248</v>
      </c>
      <c r="DW14" s="280">
        <v>0</v>
      </c>
      <c r="DX14" s="280">
        <v>138</v>
      </c>
      <c r="DY14" s="280">
        <v>0</v>
      </c>
      <c r="DZ14" s="280">
        <f t="shared" si="31"/>
        <v>2637</v>
      </c>
      <c r="EA14" s="280">
        <f t="shared" si="32"/>
        <v>558</v>
      </c>
      <c r="EB14" s="280">
        <v>0</v>
      </c>
      <c r="EC14" s="280">
        <v>0</v>
      </c>
      <c r="ED14" s="280">
        <v>410</v>
      </c>
      <c r="EE14" s="280">
        <v>0</v>
      </c>
      <c r="EF14" s="280">
        <v>0</v>
      </c>
      <c r="EG14" s="280">
        <v>148</v>
      </c>
      <c r="EH14" s="280">
        <f t="shared" si="33"/>
        <v>2079</v>
      </c>
      <c r="EI14" s="280">
        <v>0</v>
      </c>
      <c r="EJ14" s="280">
        <v>0</v>
      </c>
      <c r="EK14" s="280">
        <v>2077</v>
      </c>
      <c r="EL14" s="280">
        <v>0</v>
      </c>
      <c r="EM14" s="280">
        <v>0</v>
      </c>
      <c r="EN14" s="280">
        <v>2</v>
      </c>
    </row>
    <row r="15" spans="1:144" ht="12" customHeight="1">
      <c r="A15" s="282" t="s">
        <v>174</v>
      </c>
      <c r="B15" s="283" t="s">
        <v>556</v>
      </c>
      <c r="C15" s="282" t="s">
        <v>585</v>
      </c>
      <c r="D15" s="280">
        <f t="shared" si="5"/>
        <v>9007</v>
      </c>
      <c r="E15" s="280">
        <f t="shared" si="6"/>
        <v>7361</v>
      </c>
      <c r="F15" s="280">
        <f t="shared" si="7"/>
        <v>6933</v>
      </c>
      <c r="G15" s="280">
        <v>0</v>
      </c>
      <c r="H15" s="280">
        <v>6933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428</v>
      </c>
      <c r="N15" s="280">
        <v>0</v>
      </c>
      <c r="O15" s="280">
        <v>428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125</v>
      </c>
      <c r="U15" s="280">
        <f t="shared" si="10"/>
        <v>50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50</v>
      </c>
      <c r="AB15" s="280">
        <f t="shared" si="11"/>
        <v>75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75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0</v>
      </c>
      <c r="CR15" s="280">
        <f t="shared" si="25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1415</v>
      </c>
      <c r="DV15" s="280">
        <v>1239</v>
      </c>
      <c r="DW15" s="280">
        <v>0</v>
      </c>
      <c r="DX15" s="280">
        <v>176</v>
      </c>
      <c r="DY15" s="280">
        <v>0</v>
      </c>
      <c r="DZ15" s="280">
        <f t="shared" si="31"/>
        <v>106</v>
      </c>
      <c r="EA15" s="280">
        <f t="shared" si="32"/>
        <v>69</v>
      </c>
      <c r="EB15" s="280">
        <v>0</v>
      </c>
      <c r="EC15" s="280">
        <v>0</v>
      </c>
      <c r="ED15" s="280">
        <v>69</v>
      </c>
      <c r="EE15" s="280">
        <v>0</v>
      </c>
      <c r="EF15" s="280">
        <v>0</v>
      </c>
      <c r="EG15" s="280">
        <v>0</v>
      </c>
      <c r="EH15" s="280">
        <f t="shared" si="33"/>
        <v>37</v>
      </c>
      <c r="EI15" s="280">
        <v>0</v>
      </c>
      <c r="EJ15" s="280">
        <v>0</v>
      </c>
      <c r="EK15" s="280">
        <v>37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174</v>
      </c>
      <c r="B16" s="283" t="s">
        <v>557</v>
      </c>
      <c r="C16" s="282" t="s">
        <v>586</v>
      </c>
      <c r="D16" s="280">
        <f t="shared" si="5"/>
        <v>19094</v>
      </c>
      <c r="E16" s="280">
        <f t="shared" si="6"/>
        <v>13816</v>
      </c>
      <c r="F16" s="280">
        <f t="shared" si="7"/>
        <v>12459</v>
      </c>
      <c r="G16" s="280">
        <v>0</v>
      </c>
      <c r="H16" s="280">
        <v>12459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1357</v>
      </c>
      <c r="N16" s="280">
        <v>0</v>
      </c>
      <c r="O16" s="280">
        <v>1357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1631</v>
      </c>
      <c r="U16" s="280">
        <f t="shared" si="10"/>
        <v>820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820</v>
      </c>
      <c r="AB16" s="280">
        <f t="shared" si="11"/>
        <v>811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811</v>
      </c>
      <c r="AI16" s="280">
        <f t="shared" si="12"/>
        <v>1088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1088</v>
      </c>
      <c r="AR16" s="280">
        <v>0</v>
      </c>
      <c r="AS16" s="280">
        <v>1088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24</v>
      </c>
      <c r="CR16" s="280">
        <f t="shared" si="25"/>
        <v>12</v>
      </c>
      <c r="CS16" s="280">
        <v>0</v>
      </c>
      <c r="CT16" s="280">
        <v>0</v>
      </c>
      <c r="CU16" s="280">
        <v>0</v>
      </c>
      <c r="CV16" s="280">
        <v>12</v>
      </c>
      <c r="CW16" s="280">
        <v>0</v>
      </c>
      <c r="CX16" s="280">
        <v>0</v>
      </c>
      <c r="CY16" s="280">
        <f t="shared" si="26"/>
        <v>12</v>
      </c>
      <c r="CZ16" s="280">
        <v>0</v>
      </c>
      <c r="DA16" s="280">
        <v>0</v>
      </c>
      <c r="DB16" s="280">
        <v>0</v>
      </c>
      <c r="DC16" s="280">
        <v>12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2535</v>
      </c>
      <c r="DV16" s="280">
        <v>2303</v>
      </c>
      <c r="DW16" s="280">
        <v>0</v>
      </c>
      <c r="DX16" s="280">
        <v>232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174</v>
      </c>
      <c r="B17" s="283" t="s">
        <v>558</v>
      </c>
      <c r="C17" s="282" t="s">
        <v>587</v>
      </c>
      <c r="D17" s="280">
        <f t="shared" si="5"/>
        <v>12132</v>
      </c>
      <c r="E17" s="280">
        <f t="shared" si="6"/>
        <v>9655</v>
      </c>
      <c r="F17" s="280">
        <f t="shared" si="7"/>
        <v>8274</v>
      </c>
      <c r="G17" s="280">
        <v>0</v>
      </c>
      <c r="H17" s="280">
        <v>8274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1381</v>
      </c>
      <c r="N17" s="280">
        <v>0</v>
      </c>
      <c r="O17" s="280">
        <v>1381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834</v>
      </c>
      <c r="CR17" s="280">
        <f t="shared" si="25"/>
        <v>834</v>
      </c>
      <c r="CS17" s="280">
        <v>0</v>
      </c>
      <c r="CT17" s="280">
        <v>0</v>
      </c>
      <c r="CU17" s="280">
        <v>0</v>
      </c>
      <c r="CV17" s="280">
        <v>834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1643</v>
      </c>
      <c r="EA17" s="280">
        <f t="shared" si="32"/>
        <v>560</v>
      </c>
      <c r="EB17" s="280">
        <v>0</v>
      </c>
      <c r="EC17" s="280">
        <v>0</v>
      </c>
      <c r="ED17" s="280">
        <v>560</v>
      </c>
      <c r="EE17" s="280">
        <v>0</v>
      </c>
      <c r="EF17" s="280">
        <v>0</v>
      </c>
      <c r="EG17" s="280">
        <v>0</v>
      </c>
      <c r="EH17" s="280">
        <f t="shared" si="33"/>
        <v>1083</v>
      </c>
      <c r="EI17" s="280">
        <v>0</v>
      </c>
      <c r="EJ17" s="280">
        <v>0</v>
      </c>
      <c r="EK17" s="280">
        <v>1083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174</v>
      </c>
      <c r="B18" s="283" t="s">
        <v>559</v>
      </c>
      <c r="C18" s="282" t="s">
        <v>588</v>
      </c>
      <c r="D18" s="280">
        <f t="shared" si="5"/>
        <v>8206</v>
      </c>
      <c r="E18" s="280">
        <f t="shared" si="6"/>
        <v>5770</v>
      </c>
      <c r="F18" s="280">
        <f t="shared" si="7"/>
        <v>4784</v>
      </c>
      <c r="G18" s="280">
        <v>0</v>
      </c>
      <c r="H18" s="280">
        <v>4784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986</v>
      </c>
      <c r="N18" s="280">
        <v>0</v>
      </c>
      <c r="O18" s="280">
        <v>986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190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190</v>
      </c>
      <c r="AR18" s="280">
        <v>0</v>
      </c>
      <c r="AS18" s="280">
        <v>0</v>
      </c>
      <c r="AT18" s="280">
        <v>0</v>
      </c>
      <c r="AU18" s="280">
        <v>190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285</v>
      </c>
      <c r="CC18" s="280">
        <f t="shared" si="22"/>
        <v>285</v>
      </c>
      <c r="CD18" s="280">
        <v>0</v>
      </c>
      <c r="CE18" s="280">
        <v>285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474</v>
      </c>
      <c r="CR18" s="280">
        <f t="shared" si="25"/>
        <v>177</v>
      </c>
      <c r="CS18" s="280">
        <v>0</v>
      </c>
      <c r="CT18" s="280">
        <v>0</v>
      </c>
      <c r="CU18" s="280">
        <v>149</v>
      </c>
      <c r="CV18" s="280">
        <v>0</v>
      </c>
      <c r="CW18" s="280">
        <v>24</v>
      </c>
      <c r="CX18" s="280">
        <v>4</v>
      </c>
      <c r="CY18" s="280">
        <f t="shared" si="26"/>
        <v>297</v>
      </c>
      <c r="CZ18" s="280">
        <v>0</v>
      </c>
      <c r="DA18" s="280">
        <v>0</v>
      </c>
      <c r="DB18" s="280">
        <v>232</v>
      </c>
      <c r="DC18" s="280">
        <v>0</v>
      </c>
      <c r="DD18" s="280">
        <v>0</v>
      </c>
      <c r="DE18" s="280">
        <v>65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1305</v>
      </c>
      <c r="DV18" s="280">
        <v>1298</v>
      </c>
      <c r="DW18" s="280">
        <v>0</v>
      </c>
      <c r="DX18" s="280">
        <v>7</v>
      </c>
      <c r="DY18" s="280">
        <v>0</v>
      </c>
      <c r="DZ18" s="280">
        <f t="shared" si="31"/>
        <v>182</v>
      </c>
      <c r="EA18" s="280">
        <f t="shared" si="32"/>
        <v>115</v>
      </c>
      <c r="EB18" s="280">
        <v>0</v>
      </c>
      <c r="EC18" s="280">
        <v>0</v>
      </c>
      <c r="ED18" s="280">
        <v>106</v>
      </c>
      <c r="EE18" s="280">
        <v>0</v>
      </c>
      <c r="EF18" s="280">
        <v>0</v>
      </c>
      <c r="EG18" s="280">
        <v>9</v>
      </c>
      <c r="EH18" s="280">
        <f t="shared" si="33"/>
        <v>67</v>
      </c>
      <c r="EI18" s="280">
        <v>0</v>
      </c>
      <c r="EJ18" s="280">
        <v>0</v>
      </c>
      <c r="EK18" s="280">
        <v>67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174</v>
      </c>
      <c r="B19" s="283" t="s">
        <v>560</v>
      </c>
      <c r="C19" s="282" t="s">
        <v>589</v>
      </c>
      <c r="D19" s="280">
        <f t="shared" si="5"/>
        <v>12888</v>
      </c>
      <c r="E19" s="280">
        <f t="shared" si="6"/>
        <v>7790</v>
      </c>
      <c r="F19" s="280">
        <f t="shared" si="7"/>
        <v>7263</v>
      </c>
      <c r="G19" s="280">
        <v>0</v>
      </c>
      <c r="H19" s="280">
        <v>7263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527</v>
      </c>
      <c r="N19" s="280">
        <v>0</v>
      </c>
      <c r="O19" s="280">
        <v>527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1749</v>
      </c>
      <c r="CC19" s="280">
        <f t="shared" si="22"/>
        <v>1602</v>
      </c>
      <c r="CD19" s="280">
        <v>0</v>
      </c>
      <c r="CE19" s="280">
        <v>1584</v>
      </c>
      <c r="CF19" s="280">
        <v>0</v>
      </c>
      <c r="CG19" s="280">
        <v>18</v>
      </c>
      <c r="CH19" s="280">
        <v>0</v>
      </c>
      <c r="CI19" s="280">
        <v>0</v>
      </c>
      <c r="CJ19" s="280">
        <f t="shared" si="23"/>
        <v>147</v>
      </c>
      <c r="CK19" s="280">
        <v>0</v>
      </c>
      <c r="CL19" s="280">
        <v>18</v>
      </c>
      <c r="CM19" s="280">
        <v>0</v>
      </c>
      <c r="CN19" s="280">
        <v>0</v>
      </c>
      <c r="CO19" s="280">
        <v>0</v>
      </c>
      <c r="CP19" s="280">
        <v>129</v>
      </c>
      <c r="CQ19" s="280">
        <f t="shared" si="24"/>
        <v>1793</v>
      </c>
      <c r="CR19" s="280">
        <f t="shared" si="25"/>
        <v>588</v>
      </c>
      <c r="CS19" s="280">
        <v>0</v>
      </c>
      <c r="CT19" s="280">
        <v>0</v>
      </c>
      <c r="CU19" s="280">
        <v>157</v>
      </c>
      <c r="CV19" s="280">
        <v>429</v>
      </c>
      <c r="CW19" s="280">
        <v>0</v>
      </c>
      <c r="CX19" s="280">
        <v>2</v>
      </c>
      <c r="CY19" s="280">
        <f t="shared" si="26"/>
        <v>1205</v>
      </c>
      <c r="CZ19" s="280">
        <v>0</v>
      </c>
      <c r="DA19" s="280">
        <v>0</v>
      </c>
      <c r="DB19" s="280">
        <v>49</v>
      </c>
      <c r="DC19" s="280">
        <v>0</v>
      </c>
      <c r="DD19" s="280">
        <v>0</v>
      </c>
      <c r="DE19" s="280">
        <v>1156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838</v>
      </c>
      <c r="DV19" s="280">
        <v>393</v>
      </c>
      <c r="DW19" s="280">
        <v>0</v>
      </c>
      <c r="DX19" s="280">
        <v>445</v>
      </c>
      <c r="DY19" s="280">
        <v>0</v>
      </c>
      <c r="DZ19" s="280">
        <f t="shared" si="31"/>
        <v>718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718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718</v>
      </c>
    </row>
    <row r="20" spans="1:144" ht="12" customHeight="1">
      <c r="A20" s="282" t="s">
        <v>174</v>
      </c>
      <c r="B20" s="283" t="s">
        <v>561</v>
      </c>
      <c r="C20" s="282" t="s">
        <v>590</v>
      </c>
      <c r="D20" s="280">
        <f t="shared" si="5"/>
        <v>23651</v>
      </c>
      <c r="E20" s="280">
        <f t="shared" si="6"/>
        <v>16259</v>
      </c>
      <c r="F20" s="280">
        <f t="shared" si="7"/>
        <v>11980</v>
      </c>
      <c r="G20" s="280">
        <v>0</v>
      </c>
      <c r="H20" s="280">
        <v>11953</v>
      </c>
      <c r="I20" s="280">
        <v>0</v>
      </c>
      <c r="J20" s="280">
        <v>27</v>
      </c>
      <c r="K20" s="280">
        <v>0</v>
      </c>
      <c r="L20" s="280">
        <v>0</v>
      </c>
      <c r="M20" s="280">
        <f t="shared" si="8"/>
        <v>4279</v>
      </c>
      <c r="N20" s="280">
        <v>0</v>
      </c>
      <c r="O20" s="280">
        <v>4270</v>
      </c>
      <c r="P20" s="280">
        <v>0</v>
      </c>
      <c r="Q20" s="280">
        <v>9</v>
      </c>
      <c r="R20" s="280">
        <v>0</v>
      </c>
      <c r="S20" s="280">
        <v>0</v>
      </c>
      <c r="T20" s="280">
        <f t="shared" si="9"/>
        <v>614</v>
      </c>
      <c r="U20" s="280">
        <f t="shared" si="10"/>
        <v>395</v>
      </c>
      <c r="V20" s="280">
        <v>0</v>
      </c>
      <c r="W20" s="280">
        <v>0</v>
      </c>
      <c r="X20" s="280">
        <v>393</v>
      </c>
      <c r="Y20" s="280">
        <v>0</v>
      </c>
      <c r="Z20" s="280">
        <v>0</v>
      </c>
      <c r="AA20" s="280">
        <v>2</v>
      </c>
      <c r="AB20" s="280">
        <f t="shared" si="11"/>
        <v>219</v>
      </c>
      <c r="AC20" s="280">
        <v>0</v>
      </c>
      <c r="AD20" s="280">
        <v>0</v>
      </c>
      <c r="AE20" s="280">
        <v>170</v>
      </c>
      <c r="AF20" s="280">
        <v>0</v>
      </c>
      <c r="AG20" s="280">
        <v>0</v>
      </c>
      <c r="AH20" s="280">
        <v>49</v>
      </c>
      <c r="AI20" s="280">
        <f t="shared" si="12"/>
        <v>1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1</v>
      </c>
      <c r="AR20" s="280">
        <v>0</v>
      </c>
      <c r="AS20" s="280">
        <v>0</v>
      </c>
      <c r="AT20" s="280">
        <v>0</v>
      </c>
      <c r="AU20" s="280">
        <v>1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1384</v>
      </c>
      <c r="CC20" s="280">
        <f t="shared" si="22"/>
        <v>1029</v>
      </c>
      <c r="CD20" s="280">
        <v>0</v>
      </c>
      <c r="CE20" s="280">
        <v>1029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355</v>
      </c>
      <c r="CK20" s="280">
        <v>0</v>
      </c>
      <c r="CL20" s="280">
        <v>341</v>
      </c>
      <c r="CM20" s="280">
        <v>0</v>
      </c>
      <c r="CN20" s="280">
        <v>0</v>
      </c>
      <c r="CO20" s="280">
        <v>0</v>
      </c>
      <c r="CP20" s="280">
        <v>14</v>
      </c>
      <c r="CQ20" s="280">
        <f t="shared" si="24"/>
        <v>1291</v>
      </c>
      <c r="CR20" s="280">
        <f t="shared" si="25"/>
        <v>1039</v>
      </c>
      <c r="CS20" s="280">
        <v>0</v>
      </c>
      <c r="CT20" s="280">
        <v>0</v>
      </c>
      <c r="CU20" s="280">
        <v>0</v>
      </c>
      <c r="CV20" s="280">
        <v>1039</v>
      </c>
      <c r="CW20" s="280">
        <v>0</v>
      </c>
      <c r="CX20" s="280">
        <v>0</v>
      </c>
      <c r="CY20" s="280">
        <f t="shared" si="26"/>
        <v>252</v>
      </c>
      <c r="CZ20" s="280">
        <v>0</v>
      </c>
      <c r="DA20" s="280">
        <v>0</v>
      </c>
      <c r="DB20" s="280">
        <v>0</v>
      </c>
      <c r="DC20" s="280">
        <v>252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1745</v>
      </c>
      <c r="DV20" s="280">
        <v>1400</v>
      </c>
      <c r="DW20" s="280">
        <v>9</v>
      </c>
      <c r="DX20" s="280">
        <v>336</v>
      </c>
      <c r="DY20" s="280">
        <v>0</v>
      </c>
      <c r="DZ20" s="280">
        <f t="shared" si="31"/>
        <v>2357</v>
      </c>
      <c r="EA20" s="280">
        <f t="shared" si="32"/>
        <v>874</v>
      </c>
      <c r="EB20" s="280">
        <v>0</v>
      </c>
      <c r="EC20" s="280">
        <v>0</v>
      </c>
      <c r="ED20" s="280">
        <v>867</v>
      </c>
      <c r="EE20" s="280">
        <v>7</v>
      </c>
      <c r="EF20" s="280">
        <v>0</v>
      </c>
      <c r="EG20" s="280">
        <v>0</v>
      </c>
      <c r="EH20" s="280">
        <f t="shared" si="33"/>
        <v>1483</v>
      </c>
      <c r="EI20" s="280">
        <v>0</v>
      </c>
      <c r="EJ20" s="280">
        <v>0</v>
      </c>
      <c r="EK20" s="280">
        <v>1481</v>
      </c>
      <c r="EL20" s="280">
        <v>2</v>
      </c>
      <c r="EM20" s="280">
        <v>0</v>
      </c>
      <c r="EN20" s="280">
        <v>0</v>
      </c>
    </row>
    <row r="21" spans="1:144" ht="12" customHeight="1">
      <c r="A21" s="282" t="s">
        <v>174</v>
      </c>
      <c r="B21" s="283" t="s">
        <v>562</v>
      </c>
      <c r="C21" s="282" t="s">
        <v>591</v>
      </c>
      <c r="D21" s="280">
        <f t="shared" si="5"/>
        <v>30933</v>
      </c>
      <c r="E21" s="280">
        <f t="shared" si="6"/>
        <v>1767</v>
      </c>
      <c r="F21" s="280">
        <f t="shared" si="7"/>
        <v>1608</v>
      </c>
      <c r="G21" s="280">
        <v>0</v>
      </c>
      <c r="H21" s="280">
        <v>1608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159</v>
      </c>
      <c r="N21" s="280">
        <v>0</v>
      </c>
      <c r="O21" s="280">
        <v>159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214</v>
      </c>
      <c r="U21" s="280">
        <f t="shared" si="10"/>
        <v>143</v>
      </c>
      <c r="V21" s="280">
        <v>0</v>
      </c>
      <c r="W21" s="280">
        <v>0</v>
      </c>
      <c r="X21" s="280">
        <v>123</v>
      </c>
      <c r="Y21" s="280">
        <v>0</v>
      </c>
      <c r="Z21" s="280">
        <v>0</v>
      </c>
      <c r="AA21" s="280">
        <v>20</v>
      </c>
      <c r="AB21" s="280">
        <f t="shared" si="11"/>
        <v>71</v>
      </c>
      <c r="AC21" s="280">
        <v>0</v>
      </c>
      <c r="AD21" s="280">
        <v>0</v>
      </c>
      <c r="AE21" s="280">
        <v>15</v>
      </c>
      <c r="AF21" s="280">
        <v>0</v>
      </c>
      <c r="AG21" s="280">
        <v>0</v>
      </c>
      <c r="AH21" s="280">
        <v>56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21587</v>
      </c>
      <c r="CC21" s="280">
        <f t="shared" si="22"/>
        <v>21012</v>
      </c>
      <c r="CD21" s="280">
        <v>0</v>
      </c>
      <c r="CE21" s="280">
        <v>21012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575</v>
      </c>
      <c r="CK21" s="280">
        <v>0</v>
      </c>
      <c r="CL21" s="280">
        <v>575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4587</v>
      </c>
      <c r="CR21" s="280">
        <f t="shared" si="25"/>
        <v>3909</v>
      </c>
      <c r="CS21" s="280">
        <v>0</v>
      </c>
      <c r="CT21" s="280">
        <v>0</v>
      </c>
      <c r="CU21" s="280">
        <v>333</v>
      </c>
      <c r="CV21" s="280">
        <v>3576</v>
      </c>
      <c r="CW21" s="280">
        <v>0</v>
      </c>
      <c r="CX21" s="280">
        <v>0</v>
      </c>
      <c r="CY21" s="280">
        <f t="shared" si="26"/>
        <v>678</v>
      </c>
      <c r="CZ21" s="280">
        <v>0</v>
      </c>
      <c r="DA21" s="280">
        <v>0</v>
      </c>
      <c r="DB21" s="280">
        <v>58</v>
      </c>
      <c r="DC21" s="280">
        <v>620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2212</v>
      </c>
      <c r="DV21" s="280">
        <v>2188</v>
      </c>
      <c r="DW21" s="280">
        <v>0</v>
      </c>
      <c r="DX21" s="280">
        <v>24</v>
      </c>
      <c r="DY21" s="280">
        <v>0</v>
      </c>
      <c r="DZ21" s="280">
        <f t="shared" si="31"/>
        <v>566</v>
      </c>
      <c r="EA21" s="280">
        <f t="shared" si="32"/>
        <v>471</v>
      </c>
      <c r="EB21" s="280">
        <v>0</v>
      </c>
      <c r="EC21" s="280">
        <v>0</v>
      </c>
      <c r="ED21" s="280">
        <v>459</v>
      </c>
      <c r="EE21" s="280">
        <v>0</v>
      </c>
      <c r="EF21" s="280">
        <v>0</v>
      </c>
      <c r="EG21" s="280">
        <v>12</v>
      </c>
      <c r="EH21" s="280">
        <f t="shared" si="33"/>
        <v>95</v>
      </c>
      <c r="EI21" s="280">
        <v>0</v>
      </c>
      <c r="EJ21" s="280">
        <v>0</v>
      </c>
      <c r="EK21" s="280">
        <v>95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174</v>
      </c>
      <c r="B22" s="283" t="s">
        <v>563</v>
      </c>
      <c r="C22" s="282" t="s">
        <v>592</v>
      </c>
      <c r="D22" s="280">
        <f t="shared" si="5"/>
        <v>1744</v>
      </c>
      <c r="E22" s="280">
        <f t="shared" si="6"/>
        <v>0</v>
      </c>
      <c r="F22" s="280">
        <f t="shared" si="7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1306</v>
      </c>
      <c r="CC22" s="280">
        <f t="shared" si="22"/>
        <v>1282</v>
      </c>
      <c r="CD22" s="280">
        <v>0</v>
      </c>
      <c r="CE22" s="280">
        <v>1230</v>
      </c>
      <c r="CF22" s="280">
        <v>0</v>
      </c>
      <c r="CG22" s="280">
        <v>0</v>
      </c>
      <c r="CH22" s="280">
        <v>0</v>
      </c>
      <c r="CI22" s="280">
        <v>52</v>
      </c>
      <c r="CJ22" s="280">
        <f t="shared" si="23"/>
        <v>24</v>
      </c>
      <c r="CK22" s="280">
        <v>0</v>
      </c>
      <c r="CL22" s="280">
        <v>18</v>
      </c>
      <c r="CM22" s="280">
        <v>0</v>
      </c>
      <c r="CN22" s="280">
        <v>0</v>
      </c>
      <c r="CO22" s="280">
        <v>0</v>
      </c>
      <c r="CP22" s="280">
        <v>6</v>
      </c>
      <c r="CQ22" s="280">
        <f t="shared" si="24"/>
        <v>166</v>
      </c>
      <c r="CR22" s="280">
        <f t="shared" si="25"/>
        <v>165</v>
      </c>
      <c r="CS22" s="280">
        <v>0</v>
      </c>
      <c r="CT22" s="280">
        <v>0</v>
      </c>
      <c r="CU22" s="280">
        <v>72</v>
      </c>
      <c r="CV22" s="280">
        <v>49</v>
      </c>
      <c r="CW22" s="280">
        <v>5</v>
      </c>
      <c r="CX22" s="280">
        <v>39</v>
      </c>
      <c r="CY22" s="280">
        <f t="shared" si="26"/>
        <v>1</v>
      </c>
      <c r="CZ22" s="280">
        <v>0</v>
      </c>
      <c r="DA22" s="280">
        <v>0</v>
      </c>
      <c r="DB22" s="280">
        <v>1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272</v>
      </c>
      <c r="DV22" s="280">
        <v>272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174</v>
      </c>
      <c r="B23" s="283" t="s">
        <v>564</v>
      </c>
      <c r="C23" s="282" t="s">
        <v>593</v>
      </c>
      <c r="D23" s="280">
        <f t="shared" si="5"/>
        <v>7550</v>
      </c>
      <c r="E23" s="280">
        <f t="shared" si="6"/>
        <v>0</v>
      </c>
      <c r="F23" s="280">
        <f t="shared" si="7"/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4803</v>
      </c>
      <c r="CC23" s="280">
        <f t="shared" si="22"/>
        <v>4641</v>
      </c>
      <c r="CD23" s="280">
        <v>0</v>
      </c>
      <c r="CE23" s="280">
        <v>4369</v>
      </c>
      <c r="CF23" s="280">
        <v>0</v>
      </c>
      <c r="CG23" s="280">
        <v>0</v>
      </c>
      <c r="CH23" s="280">
        <v>0</v>
      </c>
      <c r="CI23" s="280">
        <v>272</v>
      </c>
      <c r="CJ23" s="280">
        <f t="shared" si="23"/>
        <v>162</v>
      </c>
      <c r="CK23" s="280">
        <v>0</v>
      </c>
      <c r="CL23" s="280">
        <v>89</v>
      </c>
      <c r="CM23" s="280">
        <v>0</v>
      </c>
      <c r="CN23" s="280">
        <v>0</v>
      </c>
      <c r="CO23" s="280">
        <v>0</v>
      </c>
      <c r="CP23" s="280">
        <v>73</v>
      </c>
      <c r="CQ23" s="280">
        <f t="shared" si="24"/>
        <v>718</v>
      </c>
      <c r="CR23" s="280">
        <f t="shared" si="25"/>
        <v>715</v>
      </c>
      <c r="CS23" s="280">
        <v>0</v>
      </c>
      <c r="CT23" s="280">
        <v>0</v>
      </c>
      <c r="CU23" s="280">
        <v>185</v>
      </c>
      <c r="CV23" s="280">
        <v>341</v>
      </c>
      <c r="CW23" s="280">
        <v>0</v>
      </c>
      <c r="CX23" s="280">
        <v>189</v>
      </c>
      <c r="CY23" s="280">
        <f t="shared" si="26"/>
        <v>3</v>
      </c>
      <c r="CZ23" s="280">
        <v>0</v>
      </c>
      <c r="DA23" s="280">
        <v>0</v>
      </c>
      <c r="DB23" s="280">
        <v>3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960</v>
      </c>
      <c r="DV23" s="280">
        <v>0</v>
      </c>
      <c r="DW23" s="280">
        <v>0</v>
      </c>
      <c r="DX23" s="280">
        <v>960</v>
      </c>
      <c r="DY23" s="280">
        <v>0</v>
      </c>
      <c r="DZ23" s="280">
        <f t="shared" si="31"/>
        <v>1069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1069</v>
      </c>
      <c r="EI23" s="280">
        <v>0</v>
      </c>
      <c r="EJ23" s="280">
        <v>0</v>
      </c>
      <c r="EK23" s="280">
        <v>0</v>
      </c>
      <c r="EL23" s="280">
        <v>0</v>
      </c>
      <c r="EM23" s="280">
        <v>1069</v>
      </c>
      <c r="EN23" s="280">
        <v>0</v>
      </c>
    </row>
    <row r="24" spans="1:144" ht="12" customHeight="1">
      <c r="A24" s="282" t="s">
        <v>174</v>
      </c>
      <c r="B24" s="283" t="s">
        <v>565</v>
      </c>
      <c r="C24" s="282" t="s">
        <v>594</v>
      </c>
      <c r="D24" s="280">
        <f t="shared" si="5"/>
        <v>12650</v>
      </c>
      <c r="E24" s="280">
        <f t="shared" si="6"/>
        <v>9755</v>
      </c>
      <c r="F24" s="280">
        <f t="shared" si="7"/>
        <v>9537</v>
      </c>
      <c r="G24" s="280">
        <v>0</v>
      </c>
      <c r="H24" s="280">
        <v>9537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218</v>
      </c>
      <c r="N24" s="280">
        <v>0</v>
      </c>
      <c r="O24" s="280">
        <v>218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91</v>
      </c>
      <c r="AJ24" s="280">
        <f t="shared" si="13"/>
        <v>39</v>
      </c>
      <c r="AK24" s="280">
        <v>0</v>
      </c>
      <c r="AL24" s="280">
        <v>0</v>
      </c>
      <c r="AM24" s="280">
        <v>0</v>
      </c>
      <c r="AN24" s="280">
        <v>39</v>
      </c>
      <c r="AO24" s="280">
        <v>0</v>
      </c>
      <c r="AP24" s="280">
        <v>0</v>
      </c>
      <c r="AQ24" s="280">
        <f t="shared" si="14"/>
        <v>52</v>
      </c>
      <c r="AR24" s="280">
        <v>0</v>
      </c>
      <c r="AS24" s="280">
        <v>0</v>
      </c>
      <c r="AT24" s="280">
        <v>0</v>
      </c>
      <c r="AU24" s="280">
        <v>52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502</v>
      </c>
      <c r="CR24" s="280">
        <f t="shared" si="25"/>
        <v>344</v>
      </c>
      <c r="CS24" s="280">
        <v>0</v>
      </c>
      <c r="CT24" s="280">
        <v>0</v>
      </c>
      <c r="CU24" s="280">
        <v>344</v>
      </c>
      <c r="CV24" s="280">
        <v>0</v>
      </c>
      <c r="CW24" s="280">
        <v>0</v>
      </c>
      <c r="CX24" s="280">
        <v>0</v>
      </c>
      <c r="CY24" s="280">
        <f t="shared" si="26"/>
        <v>158</v>
      </c>
      <c r="CZ24" s="280">
        <v>0</v>
      </c>
      <c r="DA24" s="280">
        <v>0</v>
      </c>
      <c r="DB24" s="280">
        <v>158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2302</v>
      </c>
      <c r="DV24" s="280">
        <v>2219</v>
      </c>
      <c r="DW24" s="280">
        <v>0</v>
      </c>
      <c r="DX24" s="280">
        <v>83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174</v>
      </c>
      <c r="B25" s="283" t="s">
        <v>566</v>
      </c>
      <c r="C25" s="282" t="s">
        <v>595</v>
      </c>
      <c r="D25" s="280">
        <f t="shared" si="5"/>
        <v>2146</v>
      </c>
      <c r="E25" s="280">
        <f t="shared" si="6"/>
        <v>1423</v>
      </c>
      <c r="F25" s="280">
        <f t="shared" si="7"/>
        <v>1303</v>
      </c>
      <c r="G25" s="280">
        <v>0</v>
      </c>
      <c r="H25" s="280">
        <v>1222</v>
      </c>
      <c r="I25" s="280">
        <v>0</v>
      </c>
      <c r="J25" s="280">
        <v>0</v>
      </c>
      <c r="K25" s="280">
        <v>0</v>
      </c>
      <c r="L25" s="280">
        <v>81</v>
      </c>
      <c r="M25" s="280">
        <f t="shared" si="8"/>
        <v>120</v>
      </c>
      <c r="N25" s="280">
        <v>0</v>
      </c>
      <c r="O25" s="280">
        <v>105</v>
      </c>
      <c r="P25" s="280">
        <v>0</v>
      </c>
      <c r="Q25" s="280">
        <v>0</v>
      </c>
      <c r="R25" s="280">
        <v>0</v>
      </c>
      <c r="S25" s="280">
        <v>15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454</v>
      </c>
      <c r="CR25" s="280">
        <f t="shared" si="25"/>
        <v>454</v>
      </c>
      <c r="CS25" s="280">
        <v>0</v>
      </c>
      <c r="CT25" s="280">
        <v>0</v>
      </c>
      <c r="CU25" s="280">
        <v>0</v>
      </c>
      <c r="CV25" s="280">
        <v>454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269</v>
      </c>
      <c r="EA25" s="280">
        <f t="shared" si="32"/>
        <v>269</v>
      </c>
      <c r="EB25" s="280">
        <v>0</v>
      </c>
      <c r="EC25" s="280">
        <v>0</v>
      </c>
      <c r="ED25" s="280">
        <v>269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174</v>
      </c>
      <c r="B26" s="283" t="s">
        <v>567</v>
      </c>
      <c r="C26" s="282" t="s">
        <v>596</v>
      </c>
      <c r="D26" s="280">
        <f t="shared" si="5"/>
        <v>3403</v>
      </c>
      <c r="E26" s="280">
        <f t="shared" si="6"/>
        <v>2314</v>
      </c>
      <c r="F26" s="280">
        <f t="shared" si="7"/>
        <v>2254</v>
      </c>
      <c r="G26" s="280">
        <v>0</v>
      </c>
      <c r="H26" s="280">
        <v>2095</v>
      </c>
      <c r="I26" s="280">
        <v>0</v>
      </c>
      <c r="J26" s="280">
        <v>0</v>
      </c>
      <c r="K26" s="280">
        <v>0</v>
      </c>
      <c r="L26" s="280">
        <v>159</v>
      </c>
      <c r="M26" s="280">
        <f t="shared" si="8"/>
        <v>60</v>
      </c>
      <c r="N26" s="280">
        <v>0</v>
      </c>
      <c r="O26" s="280">
        <v>3</v>
      </c>
      <c r="P26" s="280">
        <v>0</v>
      </c>
      <c r="Q26" s="280">
        <v>0</v>
      </c>
      <c r="R26" s="280">
        <v>0</v>
      </c>
      <c r="S26" s="280">
        <v>57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611</v>
      </c>
      <c r="CR26" s="280">
        <f t="shared" si="25"/>
        <v>610</v>
      </c>
      <c r="CS26" s="280">
        <v>0</v>
      </c>
      <c r="CT26" s="280">
        <v>0</v>
      </c>
      <c r="CU26" s="280">
        <v>0</v>
      </c>
      <c r="CV26" s="280">
        <v>610</v>
      </c>
      <c r="CW26" s="280">
        <v>0</v>
      </c>
      <c r="CX26" s="280">
        <v>0</v>
      </c>
      <c r="CY26" s="280">
        <f t="shared" si="26"/>
        <v>1</v>
      </c>
      <c r="CZ26" s="280">
        <v>0</v>
      </c>
      <c r="DA26" s="280">
        <v>0</v>
      </c>
      <c r="DB26" s="280">
        <v>0</v>
      </c>
      <c r="DC26" s="280">
        <v>1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478</v>
      </c>
      <c r="EA26" s="280">
        <f t="shared" si="32"/>
        <v>476</v>
      </c>
      <c r="EB26" s="280">
        <v>0</v>
      </c>
      <c r="EC26" s="280">
        <v>0</v>
      </c>
      <c r="ED26" s="280">
        <v>476</v>
      </c>
      <c r="EE26" s="280">
        <v>0</v>
      </c>
      <c r="EF26" s="280">
        <v>0</v>
      </c>
      <c r="EG26" s="280">
        <v>0</v>
      </c>
      <c r="EH26" s="280">
        <f t="shared" si="33"/>
        <v>2</v>
      </c>
      <c r="EI26" s="280">
        <v>0</v>
      </c>
      <c r="EJ26" s="280">
        <v>0</v>
      </c>
      <c r="EK26" s="280">
        <v>2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174</v>
      </c>
      <c r="B27" s="283" t="s">
        <v>568</v>
      </c>
      <c r="C27" s="282" t="s">
        <v>597</v>
      </c>
      <c r="D27" s="280">
        <f t="shared" si="5"/>
        <v>4293</v>
      </c>
      <c r="E27" s="280">
        <f t="shared" si="6"/>
        <v>2255</v>
      </c>
      <c r="F27" s="280">
        <f t="shared" si="7"/>
        <v>1834</v>
      </c>
      <c r="G27" s="280">
        <v>0</v>
      </c>
      <c r="H27" s="280">
        <v>1834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421</v>
      </c>
      <c r="N27" s="280">
        <v>0</v>
      </c>
      <c r="O27" s="280">
        <v>421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236</v>
      </c>
      <c r="U27" s="280">
        <f t="shared" si="10"/>
        <v>109</v>
      </c>
      <c r="V27" s="280">
        <v>0</v>
      </c>
      <c r="W27" s="280">
        <v>0</v>
      </c>
      <c r="X27" s="280">
        <v>98</v>
      </c>
      <c r="Y27" s="280">
        <v>0</v>
      </c>
      <c r="Z27" s="280">
        <v>0</v>
      </c>
      <c r="AA27" s="280">
        <v>11</v>
      </c>
      <c r="AB27" s="280">
        <f t="shared" si="11"/>
        <v>127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127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979</v>
      </c>
      <c r="CC27" s="280">
        <f t="shared" si="22"/>
        <v>921</v>
      </c>
      <c r="CD27" s="280">
        <v>0</v>
      </c>
      <c r="CE27" s="280">
        <v>905</v>
      </c>
      <c r="CF27" s="280">
        <v>14</v>
      </c>
      <c r="CG27" s="280">
        <v>0</v>
      </c>
      <c r="CH27" s="280">
        <v>0</v>
      </c>
      <c r="CI27" s="280">
        <v>2</v>
      </c>
      <c r="CJ27" s="280">
        <f t="shared" si="23"/>
        <v>58</v>
      </c>
      <c r="CK27" s="280">
        <v>0</v>
      </c>
      <c r="CL27" s="280">
        <v>28</v>
      </c>
      <c r="CM27" s="280">
        <v>0</v>
      </c>
      <c r="CN27" s="280">
        <v>0</v>
      </c>
      <c r="CO27" s="280">
        <v>0</v>
      </c>
      <c r="CP27" s="280">
        <v>30</v>
      </c>
      <c r="CQ27" s="280">
        <f t="shared" si="24"/>
        <v>274</v>
      </c>
      <c r="CR27" s="280">
        <f t="shared" si="25"/>
        <v>143</v>
      </c>
      <c r="CS27" s="280">
        <v>0</v>
      </c>
      <c r="CT27" s="280">
        <v>0</v>
      </c>
      <c r="CU27" s="280">
        <v>0</v>
      </c>
      <c r="CV27" s="280">
        <v>143</v>
      </c>
      <c r="CW27" s="280">
        <v>0</v>
      </c>
      <c r="CX27" s="280">
        <v>0</v>
      </c>
      <c r="CY27" s="280">
        <f t="shared" si="26"/>
        <v>131</v>
      </c>
      <c r="CZ27" s="280">
        <v>0</v>
      </c>
      <c r="DA27" s="280">
        <v>0</v>
      </c>
      <c r="DB27" s="280">
        <v>131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249</v>
      </c>
      <c r="DV27" s="280">
        <v>143</v>
      </c>
      <c r="DW27" s="280">
        <v>7</v>
      </c>
      <c r="DX27" s="280">
        <v>99</v>
      </c>
      <c r="DY27" s="280">
        <v>0</v>
      </c>
      <c r="DZ27" s="280">
        <f t="shared" si="31"/>
        <v>300</v>
      </c>
      <c r="EA27" s="280">
        <f t="shared" si="32"/>
        <v>24</v>
      </c>
      <c r="EB27" s="280">
        <v>0</v>
      </c>
      <c r="EC27" s="280">
        <v>0</v>
      </c>
      <c r="ED27" s="280">
        <v>24</v>
      </c>
      <c r="EE27" s="280">
        <v>0</v>
      </c>
      <c r="EF27" s="280">
        <v>0</v>
      </c>
      <c r="EG27" s="280">
        <v>0</v>
      </c>
      <c r="EH27" s="280">
        <f t="shared" si="33"/>
        <v>276</v>
      </c>
      <c r="EI27" s="280">
        <v>0</v>
      </c>
      <c r="EJ27" s="280">
        <v>0</v>
      </c>
      <c r="EK27" s="280">
        <v>0</v>
      </c>
      <c r="EL27" s="280">
        <v>0</v>
      </c>
      <c r="EM27" s="280">
        <v>276</v>
      </c>
      <c r="EN27" s="280">
        <v>0</v>
      </c>
    </row>
    <row r="28" spans="1:144" ht="12" customHeight="1">
      <c r="A28" s="282" t="s">
        <v>174</v>
      </c>
      <c r="B28" s="283" t="s">
        <v>569</v>
      </c>
      <c r="C28" s="282" t="s">
        <v>598</v>
      </c>
      <c r="D28" s="280">
        <f t="shared" si="5"/>
        <v>7553</v>
      </c>
      <c r="E28" s="280">
        <f t="shared" si="6"/>
        <v>6021</v>
      </c>
      <c r="F28" s="280">
        <f t="shared" si="7"/>
        <v>5492</v>
      </c>
      <c r="G28" s="280">
        <v>0</v>
      </c>
      <c r="H28" s="280">
        <v>5492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529</v>
      </c>
      <c r="N28" s="280">
        <v>0</v>
      </c>
      <c r="O28" s="280">
        <v>529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379</v>
      </c>
      <c r="U28" s="280">
        <f t="shared" si="10"/>
        <v>152</v>
      </c>
      <c r="V28" s="280">
        <v>0</v>
      </c>
      <c r="W28" s="280">
        <v>0</v>
      </c>
      <c r="X28" s="280">
        <v>127</v>
      </c>
      <c r="Y28" s="280">
        <v>0</v>
      </c>
      <c r="Z28" s="280">
        <v>0</v>
      </c>
      <c r="AA28" s="280">
        <v>25</v>
      </c>
      <c r="AB28" s="280">
        <f t="shared" si="11"/>
        <v>227</v>
      </c>
      <c r="AC28" s="280">
        <v>0</v>
      </c>
      <c r="AD28" s="280">
        <v>0</v>
      </c>
      <c r="AE28" s="280">
        <v>30</v>
      </c>
      <c r="AF28" s="280">
        <v>0</v>
      </c>
      <c r="AG28" s="280">
        <v>0</v>
      </c>
      <c r="AH28" s="280">
        <v>197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1013</v>
      </c>
      <c r="CR28" s="280">
        <f t="shared" si="25"/>
        <v>1013</v>
      </c>
      <c r="CS28" s="280">
        <v>0</v>
      </c>
      <c r="CT28" s="280">
        <v>0</v>
      </c>
      <c r="CU28" s="280">
        <v>0</v>
      </c>
      <c r="CV28" s="280">
        <v>1013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140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140</v>
      </c>
      <c r="EI28" s="280">
        <v>0</v>
      </c>
      <c r="EJ28" s="280">
        <v>0</v>
      </c>
      <c r="EK28" s="280">
        <v>140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174</v>
      </c>
      <c r="B29" s="283" t="s">
        <v>570</v>
      </c>
      <c r="C29" s="282" t="s">
        <v>599</v>
      </c>
      <c r="D29" s="280">
        <f t="shared" si="5"/>
        <v>3360</v>
      </c>
      <c r="E29" s="280">
        <f t="shared" si="6"/>
        <v>0</v>
      </c>
      <c r="F29" s="280">
        <f t="shared" si="7"/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119</v>
      </c>
      <c r="U29" s="280">
        <f t="shared" si="10"/>
        <v>56</v>
      </c>
      <c r="V29" s="280">
        <v>0</v>
      </c>
      <c r="W29" s="280">
        <v>0</v>
      </c>
      <c r="X29" s="280">
        <v>53</v>
      </c>
      <c r="Y29" s="280">
        <v>0</v>
      </c>
      <c r="Z29" s="280">
        <v>0</v>
      </c>
      <c r="AA29" s="280">
        <v>3</v>
      </c>
      <c r="AB29" s="280">
        <f t="shared" si="11"/>
        <v>63</v>
      </c>
      <c r="AC29" s="280">
        <v>0</v>
      </c>
      <c r="AD29" s="280">
        <v>0</v>
      </c>
      <c r="AE29" s="280">
        <v>1</v>
      </c>
      <c r="AF29" s="280">
        <v>0</v>
      </c>
      <c r="AG29" s="280">
        <v>0</v>
      </c>
      <c r="AH29" s="280">
        <v>62</v>
      </c>
      <c r="AI29" s="280">
        <f t="shared" si="12"/>
        <v>300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300</v>
      </c>
      <c r="AR29" s="280">
        <v>0</v>
      </c>
      <c r="AS29" s="280">
        <v>0</v>
      </c>
      <c r="AT29" s="280">
        <v>0</v>
      </c>
      <c r="AU29" s="280">
        <v>0</v>
      </c>
      <c r="AV29" s="280">
        <v>300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2548</v>
      </c>
      <c r="CC29" s="280">
        <f t="shared" si="22"/>
        <v>2375</v>
      </c>
      <c r="CD29" s="280">
        <v>0</v>
      </c>
      <c r="CE29" s="280">
        <v>2336</v>
      </c>
      <c r="CF29" s="280">
        <v>36</v>
      </c>
      <c r="CG29" s="280">
        <v>0</v>
      </c>
      <c r="CH29" s="280">
        <v>0</v>
      </c>
      <c r="CI29" s="280">
        <v>3</v>
      </c>
      <c r="CJ29" s="280">
        <f t="shared" si="23"/>
        <v>173</v>
      </c>
      <c r="CK29" s="280">
        <v>0</v>
      </c>
      <c r="CL29" s="280">
        <v>125</v>
      </c>
      <c r="CM29" s="280">
        <v>0</v>
      </c>
      <c r="CN29" s="280">
        <v>0</v>
      </c>
      <c r="CO29" s="280">
        <v>0</v>
      </c>
      <c r="CP29" s="280">
        <v>48</v>
      </c>
      <c r="CQ29" s="280">
        <f t="shared" si="24"/>
        <v>373</v>
      </c>
      <c r="CR29" s="280">
        <f t="shared" si="25"/>
        <v>372</v>
      </c>
      <c r="CS29" s="280">
        <v>0</v>
      </c>
      <c r="CT29" s="280">
        <v>0</v>
      </c>
      <c r="CU29" s="280">
        <v>0</v>
      </c>
      <c r="CV29" s="280">
        <v>372</v>
      </c>
      <c r="CW29" s="280">
        <v>0</v>
      </c>
      <c r="CX29" s="280">
        <v>0</v>
      </c>
      <c r="CY29" s="280">
        <f t="shared" si="26"/>
        <v>1</v>
      </c>
      <c r="CZ29" s="280">
        <v>0</v>
      </c>
      <c r="DA29" s="280">
        <v>0</v>
      </c>
      <c r="DB29" s="280">
        <v>0</v>
      </c>
      <c r="DC29" s="280">
        <v>1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20</v>
      </c>
      <c r="DV29" s="280">
        <v>0</v>
      </c>
      <c r="DW29" s="280">
        <v>7</v>
      </c>
      <c r="DX29" s="280">
        <v>13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174</v>
      </c>
      <c r="B30" s="283" t="s">
        <v>571</v>
      </c>
      <c r="C30" s="282" t="s">
        <v>600</v>
      </c>
      <c r="D30" s="280">
        <f t="shared" si="5"/>
        <v>4846</v>
      </c>
      <c r="E30" s="280">
        <f t="shared" si="6"/>
        <v>3766</v>
      </c>
      <c r="F30" s="280">
        <f t="shared" si="7"/>
        <v>2717</v>
      </c>
      <c r="G30" s="280">
        <v>0</v>
      </c>
      <c r="H30" s="280">
        <v>2717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1049</v>
      </c>
      <c r="N30" s="280">
        <v>0</v>
      </c>
      <c r="O30" s="280">
        <v>1049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219</v>
      </c>
      <c r="U30" s="280">
        <f t="shared" si="10"/>
        <v>108</v>
      </c>
      <c r="V30" s="280">
        <v>0</v>
      </c>
      <c r="W30" s="280">
        <v>0</v>
      </c>
      <c r="X30" s="280">
        <v>102</v>
      </c>
      <c r="Y30" s="280">
        <v>0</v>
      </c>
      <c r="Z30" s="280">
        <v>0</v>
      </c>
      <c r="AA30" s="280">
        <v>6</v>
      </c>
      <c r="AB30" s="280">
        <f t="shared" si="11"/>
        <v>111</v>
      </c>
      <c r="AC30" s="280">
        <v>0</v>
      </c>
      <c r="AD30" s="280">
        <v>0</v>
      </c>
      <c r="AE30" s="280">
        <v>17</v>
      </c>
      <c r="AF30" s="280">
        <v>0</v>
      </c>
      <c r="AG30" s="280">
        <v>0</v>
      </c>
      <c r="AH30" s="280">
        <v>94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263</v>
      </c>
      <c r="CR30" s="280">
        <f t="shared" si="25"/>
        <v>263</v>
      </c>
      <c r="CS30" s="280">
        <v>0</v>
      </c>
      <c r="CT30" s="280">
        <v>0</v>
      </c>
      <c r="CU30" s="280">
        <v>0</v>
      </c>
      <c r="CV30" s="280">
        <v>263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598</v>
      </c>
      <c r="DV30" s="280">
        <v>598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174</v>
      </c>
      <c r="B31" s="283" t="s">
        <v>572</v>
      </c>
      <c r="C31" s="282" t="s">
        <v>601</v>
      </c>
      <c r="D31" s="280">
        <f t="shared" si="5"/>
        <v>2537</v>
      </c>
      <c r="E31" s="280">
        <f t="shared" si="6"/>
        <v>1994</v>
      </c>
      <c r="F31" s="280">
        <f t="shared" si="7"/>
        <v>1846</v>
      </c>
      <c r="G31" s="280">
        <v>0</v>
      </c>
      <c r="H31" s="280">
        <v>1846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148</v>
      </c>
      <c r="N31" s="280">
        <v>0</v>
      </c>
      <c r="O31" s="280">
        <v>148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58</v>
      </c>
      <c r="U31" s="280">
        <f t="shared" si="10"/>
        <v>47</v>
      </c>
      <c r="V31" s="280">
        <v>0</v>
      </c>
      <c r="W31" s="280">
        <v>0</v>
      </c>
      <c r="X31" s="280">
        <v>0</v>
      </c>
      <c r="Y31" s="280">
        <v>0</v>
      </c>
      <c r="Z31" s="280">
        <v>1</v>
      </c>
      <c r="AA31" s="280">
        <v>46</v>
      </c>
      <c r="AB31" s="280">
        <f t="shared" si="11"/>
        <v>11</v>
      </c>
      <c r="AC31" s="280">
        <v>0</v>
      </c>
      <c r="AD31" s="280">
        <v>0</v>
      </c>
      <c r="AE31" s="280">
        <v>0</v>
      </c>
      <c r="AF31" s="280">
        <v>0</v>
      </c>
      <c r="AG31" s="280">
        <v>1</v>
      </c>
      <c r="AH31" s="280">
        <v>10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485</v>
      </c>
      <c r="CR31" s="280">
        <f t="shared" si="25"/>
        <v>485</v>
      </c>
      <c r="CS31" s="280">
        <v>0</v>
      </c>
      <c r="CT31" s="280">
        <v>0</v>
      </c>
      <c r="CU31" s="280">
        <v>0</v>
      </c>
      <c r="CV31" s="280">
        <v>485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174</v>
      </c>
      <c r="B32" s="283" t="s">
        <v>573</v>
      </c>
      <c r="C32" s="282" t="s">
        <v>602</v>
      </c>
      <c r="D32" s="280">
        <f t="shared" si="5"/>
        <v>2881</v>
      </c>
      <c r="E32" s="280">
        <f t="shared" si="6"/>
        <v>0</v>
      </c>
      <c r="F32" s="280">
        <f t="shared" si="7"/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100</v>
      </c>
      <c r="U32" s="280">
        <f t="shared" si="10"/>
        <v>58</v>
      </c>
      <c r="V32" s="280">
        <v>0</v>
      </c>
      <c r="W32" s="280">
        <v>0</v>
      </c>
      <c r="X32" s="280">
        <v>48</v>
      </c>
      <c r="Y32" s="280">
        <v>0</v>
      </c>
      <c r="Z32" s="280">
        <v>0</v>
      </c>
      <c r="AA32" s="280">
        <v>10</v>
      </c>
      <c r="AB32" s="280">
        <f t="shared" si="11"/>
        <v>42</v>
      </c>
      <c r="AC32" s="280">
        <v>0</v>
      </c>
      <c r="AD32" s="280">
        <v>0</v>
      </c>
      <c r="AE32" s="280">
        <v>1</v>
      </c>
      <c r="AF32" s="280">
        <v>0</v>
      </c>
      <c r="AG32" s="280">
        <v>0</v>
      </c>
      <c r="AH32" s="280">
        <v>41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2623</v>
      </c>
      <c r="CC32" s="280">
        <f t="shared" si="22"/>
        <v>2489</v>
      </c>
      <c r="CD32" s="280">
        <v>0</v>
      </c>
      <c r="CE32" s="280">
        <v>2451</v>
      </c>
      <c r="CF32" s="280">
        <v>32</v>
      </c>
      <c r="CG32" s="280">
        <v>0</v>
      </c>
      <c r="CH32" s="280">
        <v>0</v>
      </c>
      <c r="CI32" s="280">
        <v>6</v>
      </c>
      <c r="CJ32" s="280">
        <f t="shared" si="23"/>
        <v>134</v>
      </c>
      <c r="CK32" s="280">
        <v>0</v>
      </c>
      <c r="CL32" s="280">
        <v>107</v>
      </c>
      <c r="CM32" s="280">
        <v>0</v>
      </c>
      <c r="CN32" s="280">
        <v>0</v>
      </c>
      <c r="CO32" s="280">
        <v>0</v>
      </c>
      <c r="CP32" s="280">
        <v>27</v>
      </c>
      <c r="CQ32" s="280">
        <f t="shared" si="24"/>
        <v>142</v>
      </c>
      <c r="CR32" s="280">
        <f t="shared" si="25"/>
        <v>142</v>
      </c>
      <c r="CS32" s="280">
        <v>0</v>
      </c>
      <c r="CT32" s="280">
        <v>0</v>
      </c>
      <c r="CU32" s="280">
        <v>0</v>
      </c>
      <c r="CV32" s="280">
        <v>142</v>
      </c>
      <c r="CW32" s="280">
        <v>0</v>
      </c>
      <c r="CX32" s="280">
        <v>0</v>
      </c>
      <c r="CY32" s="280">
        <f t="shared" si="26"/>
        <v>0</v>
      </c>
      <c r="CZ32" s="280"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16</v>
      </c>
      <c r="DV32" s="280">
        <v>0</v>
      </c>
      <c r="DW32" s="280">
        <v>7</v>
      </c>
      <c r="DX32" s="280">
        <v>9</v>
      </c>
      <c r="DY32" s="280">
        <v>0</v>
      </c>
      <c r="DZ32" s="280">
        <f t="shared" si="31"/>
        <v>0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174</v>
      </c>
      <c r="B33" s="283" t="s">
        <v>574</v>
      </c>
      <c r="C33" s="282" t="s">
        <v>603</v>
      </c>
      <c r="D33" s="280">
        <f t="shared" si="5"/>
        <v>5581</v>
      </c>
      <c r="E33" s="280">
        <f t="shared" si="6"/>
        <v>4106</v>
      </c>
      <c r="F33" s="280">
        <f t="shared" si="7"/>
        <v>3188</v>
      </c>
      <c r="G33" s="280">
        <v>0</v>
      </c>
      <c r="H33" s="280">
        <v>3188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918</v>
      </c>
      <c r="N33" s="280">
        <v>0</v>
      </c>
      <c r="O33" s="280">
        <v>918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214</v>
      </c>
      <c r="U33" s="280">
        <f t="shared" si="10"/>
        <v>182</v>
      </c>
      <c r="V33" s="280">
        <v>0</v>
      </c>
      <c r="W33" s="280">
        <v>0</v>
      </c>
      <c r="X33" s="280">
        <v>138</v>
      </c>
      <c r="Y33" s="280">
        <v>31</v>
      </c>
      <c r="Z33" s="280">
        <v>0</v>
      </c>
      <c r="AA33" s="280">
        <v>13</v>
      </c>
      <c r="AB33" s="280">
        <f t="shared" si="11"/>
        <v>32</v>
      </c>
      <c r="AC33" s="280">
        <v>0</v>
      </c>
      <c r="AD33" s="280">
        <v>0</v>
      </c>
      <c r="AE33" s="280">
        <v>0</v>
      </c>
      <c r="AF33" s="280">
        <v>20</v>
      </c>
      <c r="AG33" s="280">
        <v>0</v>
      </c>
      <c r="AH33" s="280">
        <v>12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471</v>
      </c>
      <c r="CR33" s="280">
        <f t="shared" si="25"/>
        <v>388</v>
      </c>
      <c r="CS33" s="280">
        <v>0</v>
      </c>
      <c r="CT33" s="280">
        <v>0</v>
      </c>
      <c r="CU33" s="280">
        <v>90</v>
      </c>
      <c r="CV33" s="280">
        <v>256</v>
      </c>
      <c r="CW33" s="280">
        <v>0</v>
      </c>
      <c r="CX33" s="280">
        <v>42</v>
      </c>
      <c r="CY33" s="280">
        <f t="shared" si="26"/>
        <v>83</v>
      </c>
      <c r="CZ33" s="280">
        <v>0</v>
      </c>
      <c r="DA33" s="280">
        <v>0</v>
      </c>
      <c r="DB33" s="280">
        <v>49</v>
      </c>
      <c r="DC33" s="280">
        <v>7</v>
      </c>
      <c r="DD33" s="280">
        <v>0</v>
      </c>
      <c r="DE33" s="280">
        <v>27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609</v>
      </c>
      <c r="DV33" s="280">
        <v>526</v>
      </c>
      <c r="DW33" s="280">
        <v>0</v>
      </c>
      <c r="DX33" s="280">
        <v>83</v>
      </c>
      <c r="DY33" s="280">
        <v>0</v>
      </c>
      <c r="DZ33" s="280">
        <f t="shared" si="31"/>
        <v>181</v>
      </c>
      <c r="EA33" s="280">
        <f t="shared" si="32"/>
        <v>27</v>
      </c>
      <c r="EB33" s="280">
        <v>0</v>
      </c>
      <c r="EC33" s="280">
        <v>0</v>
      </c>
      <c r="ED33" s="280">
        <v>27</v>
      </c>
      <c r="EE33" s="280">
        <v>0</v>
      </c>
      <c r="EF33" s="280">
        <v>0</v>
      </c>
      <c r="EG33" s="280">
        <v>0</v>
      </c>
      <c r="EH33" s="280">
        <f t="shared" si="33"/>
        <v>154</v>
      </c>
      <c r="EI33" s="280">
        <v>0</v>
      </c>
      <c r="EJ33" s="280">
        <v>0</v>
      </c>
      <c r="EK33" s="280">
        <v>154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174</v>
      </c>
      <c r="B34" s="283" t="s">
        <v>575</v>
      </c>
      <c r="C34" s="282" t="s">
        <v>604</v>
      </c>
      <c r="D34" s="280">
        <f t="shared" si="5"/>
        <v>9666</v>
      </c>
      <c r="E34" s="280">
        <f t="shared" si="6"/>
        <v>0</v>
      </c>
      <c r="F34" s="280">
        <f t="shared" si="7"/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6636</v>
      </c>
      <c r="CC34" s="280">
        <f t="shared" si="22"/>
        <v>6207</v>
      </c>
      <c r="CD34" s="280">
        <v>0</v>
      </c>
      <c r="CE34" s="280">
        <v>6207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429</v>
      </c>
      <c r="CK34" s="280">
        <v>0</v>
      </c>
      <c r="CL34" s="280">
        <v>429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203</v>
      </c>
      <c r="CR34" s="280">
        <f t="shared" si="25"/>
        <v>200</v>
      </c>
      <c r="CS34" s="280">
        <v>0</v>
      </c>
      <c r="CT34" s="280">
        <v>0</v>
      </c>
      <c r="CU34" s="280">
        <v>0</v>
      </c>
      <c r="CV34" s="280">
        <v>200</v>
      </c>
      <c r="CW34" s="280">
        <v>0</v>
      </c>
      <c r="CX34" s="280">
        <v>0</v>
      </c>
      <c r="CY34" s="280">
        <f t="shared" si="26"/>
        <v>3</v>
      </c>
      <c r="CZ34" s="280">
        <v>0</v>
      </c>
      <c r="DA34" s="280">
        <v>0</v>
      </c>
      <c r="DB34" s="280">
        <v>0</v>
      </c>
      <c r="DC34" s="280">
        <v>3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825</v>
      </c>
      <c r="DV34" s="280">
        <v>720</v>
      </c>
      <c r="DW34" s="280">
        <v>0</v>
      </c>
      <c r="DX34" s="280">
        <v>105</v>
      </c>
      <c r="DY34" s="280">
        <v>0</v>
      </c>
      <c r="DZ34" s="280">
        <f t="shared" si="31"/>
        <v>2002</v>
      </c>
      <c r="EA34" s="280">
        <f t="shared" si="32"/>
        <v>984</v>
      </c>
      <c r="EB34" s="280">
        <v>0</v>
      </c>
      <c r="EC34" s="280">
        <v>0</v>
      </c>
      <c r="ED34" s="280">
        <v>984</v>
      </c>
      <c r="EE34" s="280">
        <v>0</v>
      </c>
      <c r="EF34" s="280">
        <v>0</v>
      </c>
      <c r="EG34" s="280">
        <v>0</v>
      </c>
      <c r="EH34" s="280">
        <f t="shared" si="33"/>
        <v>1018</v>
      </c>
      <c r="EI34" s="280">
        <v>0</v>
      </c>
      <c r="EJ34" s="280">
        <v>0</v>
      </c>
      <c r="EK34" s="280">
        <v>1018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174</v>
      </c>
      <c r="B35" s="283" t="s">
        <v>576</v>
      </c>
      <c r="C35" s="282" t="s">
        <v>605</v>
      </c>
      <c r="D35" s="280">
        <f t="shared" si="5"/>
        <v>2903</v>
      </c>
      <c r="E35" s="280">
        <f t="shared" si="6"/>
        <v>0</v>
      </c>
      <c r="F35" s="280">
        <f t="shared" si="7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2072</v>
      </c>
      <c r="CC35" s="280">
        <f t="shared" si="22"/>
        <v>2072</v>
      </c>
      <c r="CD35" s="280">
        <v>0</v>
      </c>
      <c r="CE35" s="280">
        <v>2072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668</v>
      </c>
      <c r="CR35" s="280">
        <f t="shared" si="25"/>
        <v>668</v>
      </c>
      <c r="CS35" s="280">
        <v>0</v>
      </c>
      <c r="CT35" s="280">
        <v>0</v>
      </c>
      <c r="CU35" s="280">
        <v>0</v>
      </c>
      <c r="CV35" s="280">
        <v>668</v>
      </c>
      <c r="CW35" s="280">
        <v>0</v>
      </c>
      <c r="CX35" s="280">
        <v>0</v>
      </c>
      <c r="CY35" s="280">
        <f t="shared" si="26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f t="shared" si="31"/>
        <v>163</v>
      </c>
      <c r="EA35" s="280">
        <f t="shared" si="32"/>
        <v>163</v>
      </c>
      <c r="EB35" s="280">
        <v>0</v>
      </c>
      <c r="EC35" s="280">
        <v>0</v>
      </c>
      <c r="ED35" s="280">
        <v>109</v>
      </c>
      <c r="EE35" s="280">
        <v>0</v>
      </c>
      <c r="EF35" s="280">
        <v>0</v>
      </c>
      <c r="EG35" s="280">
        <v>54</v>
      </c>
      <c r="EH35" s="280">
        <f t="shared" si="33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174</v>
      </c>
      <c r="B36" s="283" t="s">
        <v>577</v>
      </c>
      <c r="C36" s="282" t="s">
        <v>606</v>
      </c>
      <c r="D36" s="280">
        <f t="shared" si="5"/>
        <v>3847</v>
      </c>
      <c r="E36" s="280">
        <f t="shared" si="6"/>
        <v>0</v>
      </c>
      <c r="F36" s="280">
        <f t="shared" si="7"/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0</v>
      </c>
      <c r="N36" s="280">
        <v>0</v>
      </c>
      <c r="O36" s="280">
        <v>0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0</v>
      </c>
      <c r="U36" s="280">
        <f t="shared" si="10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11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12"/>
        <v>88</v>
      </c>
      <c r="AJ36" s="280">
        <f t="shared" si="13"/>
        <v>33</v>
      </c>
      <c r="AK36" s="280">
        <v>0</v>
      </c>
      <c r="AL36" s="280">
        <v>0</v>
      </c>
      <c r="AM36" s="280">
        <v>0</v>
      </c>
      <c r="AN36" s="280">
        <v>0</v>
      </c>
      <c r="AO36" s="280">
        <v>33</v>
      </c>
      <c r="AP36" s="280">
        <v>0</v>
      </c>
      <c r="AQ36" s="280">
        <f t="shared" si="14"/>
        <v>55</v>
      </c>
      <c r="AR36" s="280">
        <v>0</v>
      </c>
      <c r="AS36" s="280">
        <v>0</v>
      </c>
      <c r="AT36" s="280">
        <v>0</v>
      </c>
      <c r="AU36" s="280">
        <v>0</v>
      </c>
      <c r="AV36" s="280">
        <v>55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2651</v>
      </c>
      <c r="CC36" s="280">
        <f t="shared" si="22"/>
        <v>2651</v>
      </c>
      <c r="CD36" s="280">
        <v>0</v>
      </c>
      <c r="CE36" s="280">
        <v>2651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811</v>
      </c>
      <c r="CR36" s="280">
        <f t="shared" si="25"/>
        <v>811</v>
      </c>
      <c r="CS36" s="280">
        <v>0</v>
      </c>
      <c r="CT36" s="280">
        <v>0</v>
      </c>
      <c r="CU36" s="280">
        <v>0</v>
      </c>
      <c r="CV36" s="280">
        <v>783</v>
      </c>
      <c r="CW36" s="280">
        <v>28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31"/>
        <v>297</v>
      </c>
      <c r="EA36" s="280">
        <f t="shared" si="32"/>
        <v>297</v>
      </c>
      <c r="EB36" s="280">
        <v>0</v>
      </c>
      <c r="EC36" s="280">
        <v>0</v>
      </c>
      <c r="ED36" s="280">
        <v>261</v>
      </c>
      <c r="EE36" s="280">
        <v>0</v>
      </c>
      <c r="EF36" s="280">
        <v>0</v>
      </c>
      <c r="EG36" s="280">
        <v>36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609</v>
      </c>
      <c r="B7" s="278" t="s">
        <v>610</v>
      </c>
      <c r="C7" s="279" t="s">
        <v>611</v>
      </c>
      <c r="D7" s="280">
        <f aca="true" t="shared" si="0" ref="D7:AJ7">SUM(D8:D36)</f>
        <v>684069</v>
      </c>
      <c r="E7" s="280">
        <f t="shared" si="0"/>
        <v>427307</v>
      </c>
      <c r="F7" s="280">
        <f t="shared" si="0"/>
        <v>154027</v>
      </c>
      <c r="G7" s="280">
        <f t="shared" si="0"/>
        <v>22710</v>
      </c>
      <c r="H7" s="280">
        <f t="shared" si="0"/>
        <v>1758</v>
      </c>
      <c r="I7" s="280">
        <f t="shared" si="0"/>
        <v>0</v>
      </c>
      <c r="J7" s="280">
        <f t="shared" si="0"/>
        <v>0</v>
      </c>
      <c r="K7" s="280">
        <f t="shared" si="0"/>
        <v>89128</v>
      </c>
      <c r="L7" s="280">
        <f t="shared" si="0"/>
        <v>36498</v>
      </c>
      <c r="M7" s="280">
        <f t="shared" si="0"/>
        <v>3933</v>
      </c>
      <c r="N7" s="280">
        <f t="shared" si="0"/>
        <v>41095</v>
      </c>
      <c r="O7" s="280">
        <f t="shared" si="0"/>
        <v>61640</v>
      </c>
      <c r="P7" s="280">
        <f t="shared" si="0"/>
        <v>437433</v>
      </c>
      <c r="Q7" s="280">
        <f t="shared" si="0"/>
        <v>427307</v>
      </c>
      <c r="R7" s="280">
        <f t="shared" si="0"/>
        <v>10126</v>
      </c>
      <c r="S7" s="280">
        <f t="shared" si="0"/>
        <v>7743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1646</v>
      </c>
      <c r="Y7" s="280">
        <f t="shared" si="0"/>
        <v>737</v>
      </c>
      <c r="Z7" s="280">
        <f t="shared" si="0"/>
        <v>69664</v>
      </c>
      <c r="AA7" s="280">
        <f t="shared" si="0"/>
        <v>41095</v>
      </c>
      <c r="AB7" s="280">
        <f t="shared" si="0"/>
        <v>11487</v>
      </c>
      <c r="AC7" s="280">
        <f t="shared" si="0"/>
        <v>17082</v>
      </c>
      <c r="AD7" s="280">
        <f t="shared" si="0"/>
        <v>8482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677</v>
      </c>
      <c r="AI7" s="280">
        <f t="shared" si="0"/>
        <v>4727</v>
      </c>
      <c r="AJ7" s="280">
        <f t="shared" si="0"/>
        <v>3196</v>
      </c>
    </row>
    <row r="8" spans="1:36" ht="12" customHeight="1">
      <c r="A8" s="282" t="s">
        <v>174</v>
      </c>
      <c r="B8" s="283" t="s">
        <v>549</v>
      </c>
      <c r="C8" s="282" t="s">
        <v>578</v>
      </c>
      <c r="D8" s="280">
        <f>SUM(E8,F8,N8,O8)</f>
        <v>109660</v>
      </c>
      <c r="E8" s="280">
        <f>+Q8</f>
        <v>82935</v>
      </c>
      <c r="F8" s="280">
        <f>SUM(G8:M8)</f>
        <v>11636</v>
      </c>
      <c r="G8" s="280">
        <v>4022</v>
      </c>
      <c r="H8" s="280">
        <v>0</v>
      </c>
      <c r="I8" s="280">
        <v>0</v>
      </c>
      <c r="J8" s="280">
        <v>0</v>
      </c>
      <c r="K8" s="280">
        <v>0</v>
      </c>
      <c r="L8" s="280">
        <v>7614</v>
      </c>
      <c r="M8" s="280">
        <v>0</v>
      </c>
      <c r="N8" s="280">
        <f>+AA8</f>
        <v>6060</v>
      </c>
      <c r="O8" s="280">
        <f>+'資源化量内訳'!X8</f>
        <v>9029</v>
      </c>
      <c r="P8" s="280">
        <f>+SUM(Q8,R8)</f>
        <v>82935</v>
      </c>
      <c r="Q8" s="280">
        <v>82935</v>
      </c>
      <c r="R8" s="280">
        <f>+SUM(S8,T8,U8,V8,W8,X8,Y8)</f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f>SUM(AA8:AC8)</f>
        <v>10730</v>
      </c>
      <c r="AA8" s="280">
        <v>6060</v>
      </c>
      <c r="AB8" s="280">
        <v>0</v>
      </c>
      <c r="AC8" s="280">
        <f>SUM(AD8:AJ8)</f>
        <v>4670</v>
      </c>
      <c r="AD8" s="280">
        <v>2784</v>
      </c>
      <c r="AE8" s="280">
        <v>0</v>
      </c>
      <c r="AF8" s="280">
        <v>0</v>
      </c>
      <c r="AG8" s="280">
        <v>0</v>
      </c>
      <c r="AH8" s="280">
        <v>0</v>
      </c>
      <c r="AI8" s="280">
        <v>1886</v>
      </c>
      <c r="AJ8" s="280">
        <v>0</v>
      </c>
    </row>
    <row r="9" spans="1:36" ht="12" customHeight="1">
      <c r="A9" s="282" t="s">
        <v>174</v>
      </c>
      <c r="B9" s="283" t="s">
        <v>550</v>
      </c>
      <c r="C9" s="282" t="s">
        <v>579</v>
      </c>
      <c r="D9" s="280">
        <f aca="true" t="shared" si="1" ref="D9:D36">SUM(E9,F9,N9,O9)</f>
        <v>115534</v>
      </c>
      <c r="E9" s="280">
        <f aca="true" t="shared" si="2" ref="E9:E36">+Q9</f>
        <v>81925</v>
      </c>
      <c r="F9" s="280">
        <f aca="true" t="shared" si="3" ref="F9:F36">SUM(G9:M9)</f>
        <v>1900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1900</v>
      </c>
      <c r="M9" s="280">
        <v>0</v>
      </c>
      <c r="N9" s="280">
        <f aca="true" t="shared" si="4" ref="N9:N36">+AA9</f>
        <v>17556</v>
      </c>
      <c r="O9" s="280">
        <f>+'資源化量内訳'!X9</f>
        <v>14153</v>
      </c>
      <c r="P9" s="280">
        <f aca="true" t="shared" si="5" ref="P9:P36">+SUM(Q9,R9)</f>
        <v>81925</v>
      </c>
      <c r="Q9" s="280">
        <v>81925</v>
      </c>
      <c r="R9" s="280">
        <f aca="true" t="shared" si="6" ref="R9:R36">+SUM(S9,T9,U9,V9,W9,X9,Y9)</f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36">SUM(AA9:AC9)</f>
        <v>17556</v>
      </c>
      <c r="AA9" s="280">
        <v>17556</v>
      </c>
      <c r="AB9" s="280">
        <v>0</v>
      </c>
      <c r="AC9" s="280">
        <f aca="true" t="shared" si="8" ref="AC9:AC36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174</v>
      </c>
      <c r="B10" s="283" t="s">
        <v>551</v>
      </c>
      <c r="C10" s="282" t="s">
        <v>580</v>
      </c>
      <c r="D10" s="280">
        <f t="shared" si="1"/>
        <v>55721</v>
      </c>
      <c r="E10" s="280">
        <f t="shared" si="2"/>
        <v>44964</v>
      </c>
      <c r="F10" s="280">
        <f t="shared" si="3"/>
        <v>5372</v>
      </c>
      <c r="G10" s="280">
        <v>2827</v>
      </c>
      <c r="H10" s="280">
        <v>0</v>
      </c>
      <c r="I10" s="280">
        <v>0</v>
      </c>
      <c r="J10" s="280">
        <v>0</v>
      </c>
      <c r="K10" s="280">
        <v>0</v>
      </c>
      <c r="L10" s="280">
        <v>2545</v>
      </c>
      <c r="M10" s="280">
        <v>0</v>
      </c>
      <c r="N10" s="280">
        <f t="shared" si="4"/>
        <v>912</v>
      </c>
      <c r="O10" s="280">
        <f>+'資源化量内訳'!X10</f>
        <v>4473</v>
      </c>
      <c r="P10" s="280">
        <f t="shared" si="5"/>
        <v>46353</v>
      </c>
      <c r="Q10" s="280">
        <v>44964</v>
      </c>
      <c r="R10" s="280">
        <f t="shared" si="6"/>
        <v>1389</v>
      </c>
      <c r="S10" s="280">
        <v>1389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1135</v>
      </c>
      <c r="AA10" s="280">
        <v>912</v>
      </c>
      <c r="AB10" s="280">
        <v>0</v>
      </c>
      <c r="AC10" s="280">
        <f t="shared" si="8"/>
        <v>223</v>
      </c>
      <c r="AD10" s="280">
        <v>223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</row>
    <row r="11" spans="1:36" ht="12" customHeight="1">
      <c r="A11" s="282" t="s">
        <v>174</v>
      </c>
      <c r="B11" s="283" t="s">
        <v>552</v>
      </c>
      <c r="C11" s="282" t="s">
        <v>581</v>
      </c>
      <c r="D11" s="280">
        <f t="shared" si="1"/>
        <v>61628</v>
      </c>
      <c r="E11" s="280">
        <f t="shared" si="2"/>
        <v>51477</v>
      </c>
      <c r="F11" s="280">
        <f t="shared" si="3"/>
        <v>7899</v>
      </c>
      <c r="G11" s="280">
        <v>4395</v>
      </c>
      <c r="H11" s="280">
        <v>0</v>
      </c>
      <c r="I11" s="280">
        <v>0</v>
      </c>
      <c r="J11" s="280">
        <v>0</v>
      </c>
      <c r="K11" s="280">
        <v>2031</v>
      </c>
      <c r="L11" s="280">
        <v>1473</v>
      </c>
      <c r="M11" s="280">
        <v>0</v>
      </c>
      <c r="N11" s="280">
        <f t="shared" si="4"/>
        <v>1126</v>
      </c>
      <c r="O11" s="280">
        <f>+'資源化量内訳'!X11</f>
        <v>1126</v>
      </c>
      <c r="P11" s="280">
        <f t="shared" si="5"/>
        <v>52587</v>
      </c>
      <c r="Q11" s="280">
        <v>51477</v>
      </c>
      <c r="R11" s="280">
        <f t="shared" si="6"/>
        <v>1110</v>
      </c>
      <c r="S11" s="280">
        <v>1110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8236</v>
      </c>
      <c r="AA11" s="280">
        <v>1126</v>
      </c>
      <c r="AB11" s="280">
        <v>5164</v>
      </c>
      <c r="AC11" s="280">
        <f t="shared" si="8"/>
        <v>1946</v>
      </c>
      <c r="AD11" s="280">
        <v>1945</v>
      </c>
      <c r="AE11" s="280">
        <v>0</v>
      </c>
      <c r="AF11" s="280">
        <v>0</v>
      </c>
      <c r="AG11" s="280">
        <v>0</v>
      </c>
      <c r="AH11" s="280">
        <v>0</v>
      </c>
      <c r="AI11" s="280">
        <v>1</v>
      </c>
      <c r="AJ11" s="280">
        <v>0</v>
      </c>
    </row>
    <row r="12" spans="1:36" ht="12" customHeight="1">
      <c r="A12" s="282" t="s">
        <v>174</v>
      </c>
      <c r="B12" s="283" t="s">
        <v>553</v>
      </c>
      <c r="C12" s="282" t="s">
        <v>582</v>
      </c>
      <c r="D12" s="280">
        <f t="shared" si="1"/>
        <v>53393</v>
      </c>
      <c r="E12" s="280">
        <f t="shared" si="2"/>
        <v>0</v>
      </c>
      <c r="F12" s="280">
        <f t="shared" si="3"/>
        <v>42907</v>
      </c>
      <c r="G12" s="280">
        <v>0</v>
      </c>
      <c r="H12" s="280">
        <v>0</v>
      </c>
      <c r="I12" s="280">
        <v>0</v>
      </c>
      <c r="J12" s="280">
        <v>0</v>
      </c>
      <c r="K12" s="280">
        <v>38474</v>
      </c>
      <c r="L12" s="280">
        <v>4433</v>
      </c>
      <c r="M12" s="280">
        <v>0</v>
      </c>
      <c r="N12" s="280">
        <f t="shared" si="4"/>
        <v>1885</v>
      </c>
      <c r="O12" s="280">
        <f>+'資源化量内訳'!X12</f>
        <v>8601</v>
      </c>
      <c r="P12" s="280">
        <f t="shared" si="5"/>
        <v>0</v>
      </c>
      <c r="Q12" s="280">
        <v>0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3596</v>
      </c>
      <c r="AA12" s="280">
        <v>1885</v>
      </c>
      <c r="AB12" s="280">
        <v>0</v>
      </c>
      <c r="AC12" s="280">
        <f t="shared" si="8"/>
        <v>1711</v>
      </c>
      <c r="AD12" s="280">
        <v>0</v>
      </c>
      <c r="AE12" s="280">
        <v>0</v>
      </c>
      <c r="AF12" s="280">
        <v>0</v>
      </c>
      <c r="AG12" s="280">
        <v>0</v>
      </c>
      <c r="AH12" s="280">
        <v>288</v>
      </c>
      <c r="AI12" s="280">
        <v>1423</v>
      </c>
      <c r="AJ12" s="280">
        <v>0</v>
      </c>
    </row>
    <row r="13" spans="1:36" ht="12" customHeight="1">
      <c r="A13" s="282" t="s">
        <v>174</v>
      </c>
      <c r="B13" s="283" t="s">
        <v>554</v>
      </c>
      <c r="C13" s="282" t="s">
        <v>583</v>
      </c>
      <c r="D13" s="280">
        <f t="shared" si="1"/>
        <v>71058</v>
      </c>
      <c r="E13" s="280">
        <f t="shared" si="2"/>
        <v>53531</v>
      </c>
      <c r="F13" s="280">
        <f t="shared" si="3"/>
        <v>10108</v>
      </c>
      <c r="G13" s="280">
        <v>5904</v>
      </c>
      <c r="H13" s="280">
        <v>0</v>
      </c>
      <c r="I13" s="280">
        <v>0</v>
      </c>
      <c r="J13" s="280">
        <v>0</v>
      </c>
      <c r="K13" s="280">
        <v>0</v>
      </c>
      <c r="L13" s="280">
        <v>271</v>
      </c>
      <c r="M13" s="280">
        <v>3933</v>
      </c>
      <c r="N13" s="280">
        <f t="shared" si="4"/>
        <v>448</v>
      </c>
      <c r="O13" s="280">
        <f>+'資源化量内訳'!X13</f>
        <v>6971</v>
      </c>
      <c r="P13" s="280">
        <f t="shared" si="5"/>
        <v>56283</v>
      </c>
      <c r="Q13" s="280">
        <v>53531</v>
      </c>
      <c r="R13" s="280">
        <f t="shared" si="6"/>
        <v>2752</v>
      </c>
      <c r="S13" s="280">
        <v>2015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737</v>
      </c>
      <c r="Z13" s="280">
        <f t="shared" si="7"/>
        <v>6649</v>
      </c>
      <c r="AA13" s="280">
        <v>448</v>
      </c>
      <c r="AB13" s="280">
        <v>0</v>
      </c>
      <c r="AC13" s="280">
        <f t="shared" si="8"/>
        <v>6201</v>
      </c>
      <c r="AD13" s="280">
        <v>3005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3196</v>
      </c>
    </row>
    <row r="14" spans="1:36" ht="12" customHeight="1">
      <c r="A14" s="282" t="s">
        <v>174</v>
      </c>
      <c r="B14" s="283" t="s">
        <v>555</v>
      </c>
      <c r="C14" s="282" t="s">
        <v>584</v>
      </c>
      <c r="D14" s="280">
        <f t="shared" si="1"/>
        <v>26204</v>
      </c>
      <c r="E14" s="280">
        <f t="shared" si="2"/>
        <v>18423</v>
      </c>
      <c r="F14" s="280">
        <f t="shared" si="3"/>
        <v>3758</v>
      </c>
      <c r="G14" s="280">
        <v>1653</v>
      </c>
      <c r="H14" s="280">
        <v>0</v>
      </c>
      <c r="I14" s="280">
        <v>0</v>
      </c>
      <c r="J14" s="280">
        <v>0</v>
      </c>
      <c r="K14" s="280">
        <v>0</v>
      </c>
      <c r="L14" s="280">
        <v>2105</v>
      </c>
      <c r="M14" s="280">
        <v>0</v>
      </c>
      <c r="N14" s="280">
        <f t="shared" si="4"/>
        <v>2637</v>
      </c>
      <c r="O14" s="280">
        <f>+'資源化量内訳'!X14</f>
        <v>1386</v>
      </c>
      <c r="P14" s="280">
        <f t="shared" si="5"/>
        <v>21116</v>
      </c>
      <c r="Q14" s="280">
        <v>18423</v>
      </c>
      <c r="R14" s="280">
        <f t="shared" si="6"/>
        <v>2693</v>
      </c>
      <c r="S14" s="280">
        <v>1382</v>
      </c>
      <c r="T14" s="280">
        <v>0</v>
      </c>
      <c r="U14" s="280">
        <v>0</v>
      </c>
      <c r="V14" s="280">
        <v>0</v>
      </c>
      <c r="W14" s="280">
        <v>0</v>
      </c>
      <c r="X14" s="280">
        <v>1311</v>
      </c>
      <c r="Y14" s="280">
        <v>0</v>
      </c>
      <c r="Z14" s="280">
        <f t="shared" si="7"/>
        <v>3863</v>
      </c>
      <c r="AA14" s="280">
        <v>2637</v>
      </c>
      <c r="AB14" s="280">
        <v>1226</v>
      </c>
      <c r="AC14" s="280">
        <f t="shared" si="8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174</v>
      </c>
      <c r="B15" s="283" t="s">
        <v>556</v>
      </c>
      <c r="C15" s="282" t="s">
        <v>585</v>
      </c>
      <c r="D15" s="280">
        <f t="shared" si="1"/>
        <v>9007</v>
      </c>
      <c r="E15" s="280">
        <f t="shared" si="2"/>
        <v>7361</v>
      </c>
      <c r="F15" s="280">
        <f t="shared" si="3"/>
        <v>125</v>
      </c>
      <c r="G15" s="280">
        <v>125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f t="shared" si="4"/>
        <v>106</v>
      </c>
      <c r="O15" s="280">
        <f>+'資源化量内訳'!X15</f>
        <v>1415</v>
      </c>
      <c r="P15" s="280">
        <f t="shared" si="5"/>
        <v>7361</v>
      </c>
      <c r="Q15" s="280">
        <v>7361</v>
      </c>
      <c r="R15" s="280">
        <f t="shared" si="6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106</v>
      </c>
      <c r="AA15" s="280">
        <v>106</v>
      </c>
      <c r="AB15" s="280">
        <v>0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174</v>
      </c>
      <c r="B16" s="283" t="s">
        <v>557</v>
      </c>
      <c r="C16" s="282" t="s">
        <v>586</v>
      </c>
      <c r="D16" s="280">
        <f t="shared" si="1"/>
        <v>19094</v>
      </c>
      <c r="E16" s="280">
        <f t="shared" si="2"/>
        <v>13816</v>
      </c>
      <c r="F16" s="280">
        <f t="shared" si="3"/>
        <v>2743</v>
      </c>
      <c r="G16" s="280">
        <v>1631</v>
      </c>
      <c r="H16" s="280">
        <v>1088</v>
      </c>
      <c r="I16" s="280">
        <v>0</v>
      </c>
      <c r="J16" s="280">
        <v>0</v>
      </c>
      <c r="K16" s="280">
        <v>0</v>
      </c>
      <c r="L16" s="280">
        <v>24</v>
      </c>
      <c r="M16" s="280">
        <v>0</v>
      </c>
      <c r="N16" s="280">
        <f t="shared" si="4"/>
        <v>0</v>
      </c>
      <c r="O16" s="280">
        <f>+'資源化量内訳'!X16</f>
        <v>2535</v>
      </c>
      <c r="P16" s="280">
        <f t="shared" si="5"/>
        <v>15119</v>
      </c>
      <c r="Q16" s="280">
        <v>13816</v>
      </c>
      <c r="R16" s="280">
        <f t="shared" si="6"/>
        <v>1303</v>
      </c>
      <c r="S16" s="280">
        <v>1303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448</v>
      </c>
      <c r="AA16" s="280">
        <v>0</v>
      </c>
      <c r="AB16" s="280">
        <v>448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174</v>
      </c>
      <c r="B17" s="283" t="s">
        <v>558</v>
      </c>
      <c r="C17" s="282" t="s">
        <v>587</v>
      </c>
      <c r="D17" s="280">
        <f t="shared" si="1"/>
        <v>12132</v>
      </c>
      <c r="E17" s="280">
        <f t="shared" si="2"/>
        <v>9655</v>
      </c>
      <c r="F17" s="280">
        <f t="shared" si="3"/>
        <v>834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834</v>
      </c>
      <c r="M17" s="280">
        <v>0</v>
      </c>
      <c r="N17" s="280">
        <f t="shared" si="4"/>
        <v>1643</v>
      </c>
      <c r="O17" s="280">
        <f>+'資源化量内訳'!X17</f>
        <v>0</v>
      </c>
      <c r="P17" s="280">
        <f t="shared" si="5"/>
        <v>9655</v>
      </c>
      <c r="Q17" s="280">
        <v>9655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3108</v>
      </c>
      <c r="AA17" s="280">
        <v>1643</v>
      </c>
      <c r="AB17" s="280">
        <v>1465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174</v>
      </c>
      <c r="B18" s="283" t="s">
        <v>559</v>
      </c>
      <c r="C18" s="282" t="s">
        <v>588</v>
      </c>
      <c r="D18" s="280">
        <f t="shared" si="1"/>
        <v>8206</v>
      </c>
      <c r="E18" s="280">
        <f t="shared" si="2"/>
        <v>5770</v>
      </c>
      <c r="F18" s="280">
        <f t="shared" si="3"/>
        <v>949</v>
      </c>
      <c r="G18" s="280">
        <v>0</v>
      </c>
      <c r="H18" s="280">
        <v>190</v>
      </c>
      <c r="I18" s="280">
        <v>0</v>
      </c>
      <c r="J18" s="280">
        <v>0</v>
      </c>
      <c r="K18" s="280">
        <v>285</v>
      </c>
      <c r="L18" s="280">
        <v>474</v>
      </c>
      <c r="M18" s="280">
        <v>0</v>
      </c>
      <c r="N18" s="280">
        <f t="shared" si="4"/>
        <v>182</v>
      </c>
      <c r="O18" s="280">
        <f>+'資源化量内訳'!X18</f>
        <v>1305</v>
      </c>
      <c r="P18" s="280">
        <f t="shared" si="5"/>
        <v>5770</v>
      </c>
      <c r="Q18" s="280">
        <v>5770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187</v>
      </c>
      <c r="AA18" s="280">
        <v>182</v>
      </c>
      <c r="AB18" s="280">
        <v>0</v>
      </c>
      <c r="AC18" s="280">
        <f t="shared" si="8"/>
        <v>5</v>
      </c>
      <c r="AD18" s="280">
        <v>0</v>
      </c>
      <c r="AE18" s="280">
        <v>0</v>
      </c>
      <c r="AF18" s="280">
        <v>0</v>
      </c>
      <c r="AG18" s="280">
        <v>0</v>
      </c>
      <c r="AH18" s="280">
        <v>5</v>
      </c>
      <c r="AI18" s="280">
        <v>0</v>
      </c>
      <c r="AJ18" s="280">
        <v>0</v>
      </c>
    </row>
    <row r="19" spans="1:36" ht="12" customHeight="1">
      <c r="A19" s="282" t="s">
        <v>174</v>
      </c>
      <c r="B19" s="283" t="s">
        <v>560</v>
      </c>
      <c r="C19" s="282" t="s">
        <v>589</v>
      </c>
      <c r="D19" s="280">
        <f t="shared" si="1"/>
        <v>12888</v>
      </c>
      <c r="E19" s="280">
        <f t="shared" si="2"/>
        <v>7790</v>
      </c>
      <c r="F19" s="280">
        <f t="shared" si="3"/>
        <v>3542</v>
      </c>
      <c r="G19" s="280">
        <v>0</v>
      </c>
      <c r="H19" s="280">
        <v>0</v>
      </c>
      <c r="I19" s="280">
        <v>0</v>
      </c>
      <c r="J19" s="280">
        <v>0</v>
      </c>
      <c r="K19" s="280">
        <v>1749</v>
      </c>
      <c r="L19" s="280">
        <v>1793</v>
      </c>
      <c r="M19" s="280">
        <v>0</v>
      </c>
      <c r="N19" s="280">
        <f t="shared" si="4"/>
        <v>718</v>
      </c>
      <c r="O19" s="280">
        <f>+'資源化量内訳'!X19</f>
        <v>838</v>
      </c>
      <c r="P19" s="280">
        <f t="shared" si="5"/>
        <v>8056</v>
      </c>
      <c r="Q19" s="280">
        <v>7790</v>
      </c>
      <c r="R19" s="280">
        <f t="shared" si="6"/>
        <v>266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266</v>
      </c>
      <c r="Y19" s="280">
        <v>0</v>
      </c>
      <c r="Z19" s="280">
        <f t="shared" si="7"/>
        <v>880</v>
      </c>
      <c r="AA19" s="280">
        <v>718</v>
      </c>
      <c r="AB19" s="280">
        <v>0</v>
      </c>
      <c r="AC19" s="280">
        <f t="shared" si="8"/>
        <v>162</v>
      </c>
      <c r="AD19" s="280">
        <v>0</v>
      </c>
      <c r="AE19" s="280">
        <v>0</v>
      </c>
      <c r="AF19" s="280">
        <v>0</v>
      </c>
      <c r="AG19" s="280">
        <v>0</v>
      </c>
      <c r="AH19" s="280">
        <v>13</v>
      </c>
      <c r="AI19" s="280">
        <v>149</v>
      </c>
      <c r="AJ19" s="280">
        <v>0</v>
      </c>
    </row>
    <row r="20" spans="1:36" ht="12" customHeight="1">
      <c r="A20" s="282" t="s">
        <v>174</v>
      </c>
      <c r="B20" s="283" t="s">
        <v>561</v>
      </c>
      <c r="C20" s="282" t="s">
        <v>590</v>
      </c>
      <c r="D20" s="280">
        <f t="shared" si="1"/>
        <v>23651</v>
      </c>
      <c r="E20" s="280">
        <f t="shared" si="2"/>
        <v>16259</v>
      </c>
      <c r="F20" s="280">
        <f t="shared" si="3"/>
        <v>3290</v>
      </c>
      <c r="G20" s="280">
        <v>614</v>
      </c>
      <c r="H20" s="280">
        <v>1</v>
      </c>
      <c r="I20" s="280">
        <v>0</v>
      </c>
      <c r="J20" s="280">
        <v>0</v>
      </c>
      <c r="K20" s="280">
        <v>1384</v>
      </c>
      <c r="L20" s="280">
        <v>1291</v>
      </c>
      <c r="M20" s="280">
        <v>0</v>
      </c>
      <c r="N20" s="280">
        <f t="shared" si="4"/>
        <v>2357</v>
      </c>
      <c r="O20" s="280">
        <f>+'資源化量内訳'!X20</f>
        <v>1745</v>
      </c>
      <c r="P20" s="280">
        <f t="shared" si="5"/>
        <v>16259</v>
      </c>
      <c r="Q20" s="280">
        <v>16259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5009</v>
      </c>
      <c r="AA20" s="280">
        <v>2357</v>
      </c>
      <c r="AB20" s="280">
        <v>2315</v>
      </c>
      <c r="AC20" s="280">
        <f t="shared" si="8"/>
        <v>337</v>
      </c>
      <c r="AD20" s="280">
        <v>323</v>
      </c>
      <c r="AE20" s="280">
        <v>0</v>
      </c>
      <c r="AF20" s="280">
        <v>0</v>
      </c>
      <c r="AG20" s="280">
        <v>0</v>
      </c>
      <c r="AH20" s="280">
        <v>14</v>
      </c>
      <c r="AI20" s="280">
        <v>0</v>
      </c>
      <c r="AJ20" s="280">
        <v>0</v>
      </c>
    </row>
    <row r="21" spans="1:36" ht="12" customHeight="1">
      <c r="A21" s="282" t="s">
        <v>174</v>
      </c>
      <c r="B21" s="283" t="s">
        <v>562</v>
      </c>
      <c r="C21" s="282" t="s">
        <v>591</v>
      </c>
      <c r="D21" s="280">
        <f t="shared" si="1"/>
        <v>30933</v>
      </c>
      <c r="E21" s="280">
        <f t="shared" si="2"/>
        <v>1767</v>
      </c>
      <c r="F21" s="280">
        <f t="shared" si="3"/>
        <v>26388</v>
      </c>
      <c r="G21" s="280">
        <v>214</v>
      </c>
      <c r="H21" s="280">
        <v>0</v>
      </c>
      <c r="I21" s="280">
        <v>0</v>
      </c>
      <c r="J21" s="280">
        <v>0</v>
      </c>
      <c r="K21" s="280">
        <v>21587</v>
      </c>
      <c r="L21" s="280">
        <v>4587</v>
      </c>
      <c r="M21" s="280">
        <v>0</v>
      </c>
      <c r="N21" s="280">
        <f t="shared" si="4"/>
        <v>566</v>
      </c>
      <c r="O21" s="280">
        <f>+'資源化量内訳'!X21</f>
        <v>2212</v>
      </c>
      <c r="P21" s="280">
        <f t="shared" si="5"/>
        <v>2022</v>
      </c>
      <c r="Q21" s="280">
        <v>1767</v>
      </c>
      <c r="R21" s="280">
        <f t="shared" si="6"/>
        <v>255</v>
      </c>
      <c r="S21" s="280">
        <v>186</v>
      </c>
      <c r="T21" s="280">
        <v>0</v>
      </c>
      <c r="U21" s="280">
        <v>0</v>
      </c>
      <c r="V21" s="280">
        <v>0</v>
      </c>
      <c r="W21" s="280">
        <v>0</v>
      </c>
      <c r="X21" s="280">
        <v>69</v>
      </c>
      <c r="Y21" s="280">
        <v>0</v>
      </c>
      <c r="Z21" s="280">
        <f t="shared" si="7"/>
        <v>1588</v>
      </c>
      <c r="AA21" s="280">
        <v>566</v>
      </c>
      <c r="AB21" s="280">
        <v>121</v>
      </c>
      <c r="AC21" s="280">
        <f t="shared" si="8"/>
        <v>901</v>
      </c>
      <c r="AD21" s="280">
        <v>0</v>
      </c>
      <c r="AE21" s="280">
        <v>0</v>
      </c>
      <c r="AF21" s="280">
        <v>0</v>
      </c>
      <c r="AG21" s="280">
        <v>0</v>
      </c>
      <c r="AH21" s="280">
        <v>110</v>
      </c>
      <c r="AI21" s="280">
        <v>791</v>
      </c>
      <c r="AJ21" s="280">
        <v>0</v>
      </c>
    </row>
    <row r="22" spans="1:36" ht="12" customHeight="1">
      <c r="A22" s="282" t="s">
        <v>174</v>
      </c>
      <c r="B22" s="283" t="s">
        <v>563</v>
      </c>
      <c r="C22" s="282" t="s">
        <v>592</v>
      </c>
      <c r="D22" s="280">
        <f t="shared" si="1"/>
        <v>1744</v>
      </c>
      <c r="E22" s="280">
        <f t="shared" si="2"/>
        <v>0</v>
      </c>
      <c r="F22" s="280">
        <f t="shared" si="3"/>
        <v>1472</v>
      </c>
      <c r="G22" s="280">
        <v>0</v>
      </c>
      <c r="H22" s="280">
        <v>0</v>
      </c>
      <c r="I22" s="280">
        <v>0</v>
      </c>
      <c r="J22" s="280">
        <v>0</v>
      </c>
      <c r="K22" s="280">
        <v>1306</v>
      </c>
      <c r="L22" s="280">
        <v>166</v>
      </c>
      <c r="M22" s="280">
        <v>0</v>
      </c>
      <c r="N22" s="280">
        <f t="shared" si="4"/>
        <v>0</v>
      </c>
      <c r="O22" s="280">
        <f>+'資源化量内訳'!X22</f>
        <v>272</v>
      </c>
      <c r="P22" s="280">
        <f t="shared" si="5"/>
        <v>0</v>
      </c>
      <c r="Q22" s="280">
        <v>0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70</v>
      </c>
      <c r="AA22" s="280">
        <v>0</v>
      </c>
      <c r="AB22" s="280">
        <v>0</v>
      </c>
      <c r="AC22" s="280">
        <f t="shared" si="8"/>
        <v>70</v>
      </c>
      <c r="AD22" s="280">
        <v>0</v>
      </c>
      <c r="AE22" s="280">
        <v>0</v>
      </c>
      <c r="AF22" s="280">
        <v>0</v>
      </c>
      <c r="AG22" s="280">
        <v>0</v>
      </c>
      <c r="AH22" s="280">
        <v>10</v>
      </c>
      <c r="AI22" s="280">
        <v>60</v>
      </c>
      <c r="AJ22" s="280">
        <v>0</v>
      </c>
    </row>
    <row r="23" spans="1:36" ht="12" customHeight="1">
      <c r="A23" s="282" t="s">
        <v>174</v>
      </c>
      <c r="B23" s="283" t="s">
        <v>564</v>
      </c>
      <c r="C23" s="282" t="s">
        <v>593</v>
      </c>
      <c r="D23" s="280">
        <f t="shared" si="1"/>
        <v>7550</v>
      </c>
      <c r="E23" s="280">
        <f t="shared" si="2"/>
        <v>0</v>
      </c>
      <c r="F23" s="280">
        <f t="shared" si="3"/>
        <v>5521</v>
      </c>
      <c r="G23" s="280">
        <v>0</v>
      </c>
      <c r="H23" s="280">
        <v>0</v>
      </c>
      <c r="I23" s="280">
        <v>0</v>
      </c>
      <c r="J23" s="280">
        <v>0</v>
      </c>
      <c r="K23" s="280">
        <v>4803</v>
      </c>
      <c r="L23" s="280">
        <v>718</v>
      </c>
      <c r="M23" s="280">
        <v>0</v>
      </c>
      <c r="N23" s="280">
        <f t="shared" si="4"/>
        <v>1069</v>
      </c>
      <c r="O23" s="280">
        <f>+'資源化量内訳'!X23</f>
        <v>960</v>
      </c>
      <c r="P23" s="280">
        <f t="shared" si="5"/>
        <v>0</v>
      </c>
      <c r="Q23" s="280">
        <v>0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1336</v>
      </c>
      <c r="AA23" s="280">
        <v>1069</v>
      </c>
      <c r="AB23" s="280">
        <v>0</v>
      </c>
      <c r="AC23" s="280">
        <f t="shared" si="8"/>
        <v>267</v>
      </c>
      <c r="AD23" s="280">
        <v>0</v>
      </c>
      <c r="AE23" s="280">
        <v>0</v>
      </c>
      <c r="AF23" s="280">
        <v>0</v>
      </c>
      <c r="AG23" s="280">
        <v>0</v>
      </c>
      <c r="AH23" s="280">
        <v>36</v>
      </c>
      <c r="AI23" s="280">
        <v>231</v>
      </c>
      <c r="AJ23" s="280">
        <v>0</v>
      </c>
    </row>
    <row r="24" spans="1:36" ht="12" customHeight="1">
      <c r="A24" s="282" t="s">
        <v>174</v>
      </c>
      <c r="B24" s="283" t="s">
        <v>565</v>
      </c>
      <c r="C24" s="282" t="s">
        <v>594</v>
      </c>
      <c r="D24" s="280">
        <f t="shared" si="1"/>
        <v>12650</v>
      </c>
      <c r="E24" s="280">
        <f t="shared" si="2"/>
        <v>9755</v>
      </c>
      <c r="F24" s="280">
        <f t="shared" si="3"/>
        <v>593</v>
      </c>
      <c r="G24" s="280">
        <v>0</v>
      </c>
      <c r="H24" s="280">
        <v>91</v>
      </c>
      <c r="I24" s="280">
        <v>0</v>
      </c>
      <c r="J24" s="280">
        <v>0</v>
      </c>
      <c r="K24" s="280">
        <v>0</v>
      </c>
      <c r="L24" s="280">
        <v>502</v>
      </c>
      <c r="M24" s="280">
        <v>0</v>
      </c>
      <c r="N24" s="280">
        <f t="shared" si="4"/>
        <v>0</v>
      </c>
      <c r="O24" s="280">
        <f>+'資源化量内訳'!X24</f>
        <v>2302</v>
      </c>
      <c r="P24" s="280">
        <f t="shared" si="5"/>
        <v>9755</v>
      </c>
      <c r="Q24" s="280">
        <v>9755</v>
      </c>
      <c r="R24" s="280">
        <f t="shared" si="6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7"/>
        <v>184</v>
      </c>
      <c r="AA24" s="280">
        <v>0</v>
      </c>
      <c r="AB24" s="280">
        <v>0</v>
      </c>
      <c r="AC24" s="280">
        <f t="shared" si="8"/>
        <v>184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184</v>
      </c>
      <c r="AJ24" s="280">
        <v>0</v>
      </c>
    </row>
    <row r="25" spans="1:36" ht="12" customHeight="1">
      <c r="A25" s="282" t="s">
        <v>174</v>
      </c>
      <c r="B25" s="283" t="s">
        <v>566</v>
      </c>
      <c r="C25" s="282" t="s">
        <v>595</v>
      </c>
      <c r="D25" s="280">
        <f t="shared" si="1"/>
        <v>2146</v>
      </c>
      <c r="E25" s="280">
        <f t="shared" si="2"/>
        <v>1423</v>
      </c>
      <c r="F25" s="280">
        <f t="shared" si="3"/>
        <v>454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454</v>
      </c>
      <c r="M25" s="280">
        <v>0</v>
      </c>
      <c r="N25" s="280">
        <f t="shared" si="4"/>
        <v>269</v>
      </c>
      <c r="O25" s="280">
        <f>+'資源化量内訳'!X25</f>
        <v>0</v>
      </c>
      <c r="P25" s="280">
        <f t="shared" si="5"/>
        <v>1423</v>
      </c>
      <c r="Q25" s="280">
        <v>1423</v>
      </c>
      <c r="R25" s="280">
        <f t="shared" si="6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334</v>
      </c>
      <c r="AA25" s="280">
        <v>269</v>
      </c>
      <c r="AB25" s="280">
        <v>65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174</v>
      </c>
      <c r="B26" s="283" t="s">
        <v>567</v>
      </c>
      <c r="C26" s="282" t="s">
        <v>596</v>
      </c>
      <c r="D26" s="280">
        <f t="shared" si="1"/>
        <v>3403</v>
      </c>
      <c r="E26" s="280">
        <f t="shared" si="2"/>
        <v>2314</v>
      </c>
      <c r="F26" s="280">
        <f t="shared" si="3"/>
        <v>611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611</v>
      </c>
      <c r="M26" s="280">
        <v>0</v>
      </c>
      <c r="N26" s="280">
        <f t="shared" si="4"/>
        <v>478</v>
      </c>
      <c r="O26" s="280">
        <f>+'資源化量内訳'!X26</f>
        <v>0</v>
      </c>
      <c r="P26" s="280">
        <f t="shared" si="5"/>
        <v>2314</v>
      </c>
      <c r="Q26" s="280">
        <v>2314</v>
      </c>
      <c r="R26" s="280">
        <f t="shared" si="6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7"/>
        <v>610</v>
      </c>
      <c r="AA26" s="280">
        <v>478</v>
      </c>
      <c r="AB26" s="280">
        <v>132</v>
      </c>
      <c r="AC26" s="280">
        <f t="shared" si="8"/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174</v>
      </c>
      <c r="B27" s="283" t="s">
        <v>568</v>
      </c>
      <c r="C27" s="282" t="s">
        <v>597</v>
      </c>
      <c r="D27" s="280">
        <f t="shared" si="1"/>
        <v>4293</v>
      </c>
      <c r="E27" s="280">
        <f t="shared" si="2"/>
        <v>2255</v>
      </c>
      <c r="F27" s="280">
        <f t="shared" si="3"/>
        <v>1489</v>
      </c>
      <c r="G27" s="280">
        <v>236</v>
      </c>
      <c r="H27" s="280">
        <v>0</v>
      </c>
      <c r="I27" s="280">
        <v>0</v>
      </c>
      <c r="J27" s="280">
        <v>0</v>
      </c>
      <c r="K27" s="280">
        <v>979</v>
      </c>
      <c r="L27" s="280">
        <v>274</v>
      </c>
      <c r="M27" s="280">
        <v>0</v>
      </c>
      <c r="N27" s="280">
        <f t="shared" si="4"/>
        <v>300</v>
      </c>
      <c r="O27" s="280">
        <f>+'資源化量内訳'!X27</f>
        <v>249</v>
      </c>
      <c r="P27" s="280">
        <f t="shared" si="5"/>
        <v>2255</v>
      </c>
      <c r="Q27" s="280">
        <v>2255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319</v>
      </c>
      <c r="AA27" s="280">
        <v>300</v>
      </c>
      <c r="AB27" s="280">
        <v>0</v>
      </c>
      <c r="AC27" s="280">
        <f t="shared" si="8"/>
        <v>19</v>
      </c>
      <c r="AD27" s="280">
        <v>18</v>
      </c>
      <c r="AE27" s="280">
        <v>0</v>
      </c>
      <c r="AF27" s="280">
        <v>0</v>
      </c>
      <c r="AG27" s="280">
        <v>0</v>
      </c>
      <c r="AH27" s="280">
        <v>0</v>
      </c>
      <c r="AI27" s="280">
        <v>1</v>
      </c>
      <c r="AJ27" s="280">
        <v>0</v>
      </c>
    </row>
    <row r="28" spans="1:36" ht="12" customHeight="1">
      <c r="A28" s="282" t="s">
        <v>174</v>
      </c>
      <c r="B28" s="283" t="s">
        <v>569</v>
      </c>
      <c r="C28" s="282" t="s">
        <v>598</v>
      </c>
      <c r="D28" s="280">
        <f t="shared" si="1"/>
        <v>7553</v>
      </c>
      <c r="E28" s="280">
        <f t="shared" si="2"/>
        <v>6021</v>
      </c>
      <c r="F28" s="280">
        <f t="shared" si="3"/>
        <v>1392</v>
      </c>
      <c r="G28" s="280">
        <v>379</v>
      </c>
      <c r="H28" s="280">
        <v>0</v>
      </c>
      <c r="I28" s="280">
        <v>0</v>
      </c>
      <c r="J28" s="280">
        <v>0</v>
      </c>
      <c r="K28" s="280">
        <v>0</v>
      </c>
      <c r="L28" s="280">
        <v>1013</v>
      </c>
      <c r="M28" s="280">
        <v>0</v>
      </c>
      <c r="N28" s="280">
        <f t="shared" si="4"/>
        <v>140</v>
      </c>
      <c r="O28" s="280">
        <f>+'資源化量内訳'!X28</f>
        <v>0</v>
      </c>
      <c r="P28" s="280">
        <f t="shared" si="5"/>
        <v>6232</v>
      </c>
      <c r="Q28" s="280">
        <v>6021</v>
      </c>
      <c r="R28" s="280">
        <f t="shared" si="6"/>
        <v>211</v>
      </c>
      <c r="S28" s="280">
        <v>211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166</v>
      </c>
      <c r="AA28" s="280">
        <v>140</v>
      </c>
      <c r="AB28" s="280">
        <v>0</v>
      </c>
      <c r="AC28" s="280">
        <f t="shared" si="8"/>
        <v>26</v>
      </c>
      <c r="AD28" s="280">
        <v>26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174</v>
      </c>
      <c r="B29" s="283" t="s">
        <v>570</v>
      </c>
      <c r="C29" s="282" t="s">
        <v>599</v>
      </c>
      <c r="D29" s="280">
        <f t="shared" si="1"/>
        <v>3360</v>
      </c>
      <c r="E29" s="280">
        <f t="shared" si="2"/>
        <v>0</v>
      </c>
      <c r="F29" s="280">
        <f t="shared" si="3"/>
        <v>3340</v>
      </c>
      <c r="G29" s="280">
        <v>119</v>
      </c>
      <c r="H29" s="280">
        <v>300</v>
      </c>
      <c r="I29" s="280">
        <v>0</v>
      </c>
      <c r="J29" s="280">
        <v>0</v>
      </c>
      <c r="K29" s="280">
        <v>2548</v>
      </c>
      <c r="L29" s="280">
        <v>373</v>
      </c>
      <c r="M29" s="280">
        <v>0</v>
      </c>
      <c r="N29" s="280">
        <f t="shared" si="4"/>
        <v>0</v>
      </c>
      <c r="O29" s="280">
        <f>+'資源化量内訳'!X29</f>
        <v>20</v>
      </c>
      <c r="P29" s="280">
        <f t="shared" si="5"/>
        <v>0</v>
      </c>
      <c r="Q29" s="280">
        <v>0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39</v>
      </c>
      <c r="AA29" s="280">
        <v>0</v>
      </c>
      <c r="AB29" s="280">
        <v>0</v>
      </c>
      <c r="AC29" s="280">
        <f t="shared" si="8"/>
        <v>39</v>
      </c>
      <c r="AD29" s="280">
        <v>38</v>
      </c>
      <c r="AE29" s="280">
        <v>0</v>
      </c>
      <c r="AF29" s="280">
        <v>0</v>
      </c>
      <c r="AG29" s="280">
        <v>0</v>
      </c>
      <c r="AH29" s="280">
        <v>0</v>
      </c>
      <c r="AI29" s="280">
        <v>1</v>
      </c>
      <c r="AJ29" s="280">
        <v>0</v>
      </c>
    </row>
    <row r="30" spans="1:36" ht="12" customHeight="1">
      <c r="A30" s="282" t="s">
        <v>174</v>
      </c>
      <c r="B30" s="283" t="s">
        <v>571</v>
      </c>
      <c r="C30" s="282" t="s">
        <v>600</v>
      </c>
      <c r="D30" s="280">
        <f t="shared" si="1"/>
        <v>4846</v>
      </c>
      <c r="E30" s="280">
        <f t="shared" si="2"/>
        <v>3766</v>
      </c>
      <c r="F30" s="280">
        <f t="shared" si="3"/>
        <v>482</v>
      </c>
      <c r="G30" s="280">
        <v>219</v>
      </c>
      <c r="H30" s="280">
        <v>0</v>
      </c>
      <c r="I30" s="280">
        <v>0</v>
      </c>
      <c r="J30" s="280">
        <v>0</v>
      </c>
      <c r="K30" s="280">
        <v>0</v>
      </c>
      <c r="L30" s="280">
        <v>263</v>
      </c>
      <c r="M30" s="280">
        <v>0</v>
      </c>
      <c r="N30" s="280">
        <f t="shared" si="4"/>
        <v>0</v>
      </c>
      <c r="O30" s="280">
        <f>+'資源化量内訳'!X30</f>
        <v>598</v>
      </c>
      <c r="P30" s="280">
        <f t="shared" si="5"/>
        <v>3858</v>
      </c>
      <c r="Q30" s="280">
        <v>3766</v>
      </c>
      <c r="R30" s="280">
        <f t="shared" si="6"/>
        <v>92</v>
      </c>
      <c r="S30" s="280">
        <v>92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20</v>
      </c>
      <c r="AA30" s="280">
        <v>0</v>
      </c>
      <c r="AB30" s="280">
        <v>0</v>
      </c>
      <c r="AC30" s="280">
        <f t="shared" si="8"/>
        <v>20</v>
      </c>
      <c r="AD30" s="280">
        <v>20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174</v>
      </c>
      <c r="B31" s="283" t="s">
        <v>572</v>
      </c>
      <c r="C31" s="282" t="s">
        <v>601</v>
      </c>
      <c r="D31" s="280">
        <f t="shared" si="1"/>
        <v>2537</v>
      </c>
      <c r="E31" s="280">
        <f t="shared" si="2"/>
        <v>1994</v>
      </c>
      <c r="F31" s="280">
        <f t="shared" si="3"/>
        <v>543</v>
      </c>
      <c r="G31" s="280">
        <v>58</v>
      </c>
      <c r="H31" s="280">
        <v>0</v>
      </c>
      <c r="I31" s="280">
        <v>0</v>
      </c>
      <c r="J31" s="280">
        <v>0</v>
      </c>
      <c r="K31" s="280">
        <v>0</v>
      </c>
      <c r="L31" s="280">
        <v>485</v>
      </c>
      <c r="M31" s="280">
        <v>0</v>
      </c>
      <c r="N31" s="280">
        <f t="shared" si="4"/>
        <v>0</v>
      </c>
      <c r="O31" s="280">
        <f>+'資源化量内訳'!X31</f>
        <v>0</v>
      </c>
      <c r="P31" s="280">
        <f t="shared" si="5"/>
        <v>2049</v>
      </c>
      <c r="Q31" s="280">
        <v>1994</v>
      </c>
      <c r="R31" s="280">
        <f t="shared" si="6"/>
        <v>55</v>
      </c>
      <c r="S31" s="280">
        <v>55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f t="shared" si="7"/>
        <v>0</v>
      </c>
      <c r="AA31" s="280">
        <v>0</v>
      </c>
      <c r="AB31" s="280">
        <v>0</v>
      </c>
      <c r="AC31" s="280">
        <f t="shared" si="8"/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</row>
    <row r="32" spans="1:36" ht="12" customHeight="1">
      <c r="A32" s="282" t="s">
        <v>174</v>
      </c>
      <c r="B32" s="283" t="s">
        <v>573</v>
      </c>
      <c r="C32" s="282" t="s">
        <v>602</v>
      </c>
      <c r="D32" s="280">
        <f t="shared" si="1"/>
        <v>2881</v>
      </c>
      <c r="E32" s="280">
        <f t="shared" si="2"/>
        <v>0</v>
      </c>
      <c r="F32" s="280">
        <f t="shared" si="3"/>
        <v>2865</v>
      </c>
      <c r="G32" s="280">
        <v>100</v>
      </c>
      <c r="H32" s="280">
        <v>0</v>
      </c>
      <c r="I32" s="280">
        <v>0</v>
      </c>
      <c r="J32" s="280">
        <v>0</v>
      </c>
      <c r="K32" s="280">
        <v>2623</v>
      </c>
      <c r="L32" s="280">
        <v>142</v>
      </c>
      <c r="M32" s="280">
        <v>0</v>
      </c>
      <c r="N32" s="280">
        <f t="shared" si="4"/>
        <v>0</v>
      </c>
      <c r="O32" s="280">
        <f>+'資源化量内訳'!X32</f>
        <v>16</v>
      </c>
      <c r="P32" s="280">
        <f t="shared" si="5"/>
        <v>0</v>
      </c>
      <c r="Q32" s="280">
        <v>0</v>
      </c>
      <c r="R32" s="280">
        <f t="shared" si="6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7"/>
        <v>36</v>
      </c>
      <c r="AA32" s="280">
        <v>0</v>
      </c>
      <c r="AB32" s="280">
        <v>0</v>
      </c>
      <c r="AC32" s="280">
        <f t="shared" si="8"/>
        <v>36</v>
      </c>
      <c r="AD32" s="280">
        <v>36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174</v>
      </c>
      <c r="B33" s="283" t="s">
        <v>574</v>
      </c>
      <c r="C33" s="282" t="s">
        <v>603</v>
      </c>
      <c r="D33" s="280">
        <f t="shared" si="1"/>
        <v>5581</v>
      </c>
      <c r="E33" s="280">
        <f t="shared" si="2"/>
        <v>4106</v>
      </c>
      <c r="F33" s="280">
        <f t="shared" si="3"/>
        <v>685</v>
      </c>
      <c r="G33" s="280">
        <v>214</v>
      </c>
      <c r="H33" s="280">
        <v>0</v>
      </c>
      <c r="I33" s="280">
        <v>0</v>
      </c>
      <c r="J33" s="280">
        <v>0</v>
      </c>
      <c r="K33" s="280">
        <v>0</v>
      </c>
      <c r="L33" s="280">
        <v>471</v>
      </c>
      <c r="M33" s="280">
        <v>0</v>
      </c>
      <c r="N33" s="280">
        <f t="shared" si="4"/>
        <v>181</v>
      </c>
      <c r="O33" s="280">
        <f>+'資源化量内訳'!X33</f>
        <v>609</v>
      </c>
      <c r="P33" s="280">
        <f t="shared" si="5"/>
        <v>4106</v>
      </c>
      <c r="Q33" s="280">
        <v>4106</v>
      </c>
      <c r="R33" s="280">
        <f t="shared" si="6"/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796</v>
      </c>
      <c r="AA33" s="280">
        <v>181</v>
      </c>
      <c r="AB33" s="280">
        <v>551</v>
      </c>
      <c r="AC33" s="280">
        <f t="shared" si="8"/>
        <v>64</v>
      </c>
      <c r="AD33" s="280">
        <v>64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174</v>
      </c>
      <c r="B34" s="283" t="s">
        <v>575</v>
      </c>
      <c r="C34" s="282" t="s">
        <v>604</v>
      </c>
      <c r="D34" s="280">
        <f t="shared" si="1"/>
        <v>9666</v>
      </c>
      <c r="E34" s="280">
        <f t="shared" si="2"/>
        <v>0</v>
      </c>
      <c r="F34" s="280">
        <f t="shared" si="3"/>
        <v>6839</v>
      </c>
      <c r="G34" s="280">
        <v>0</v>
      </c>
      <c r="H34" s="280">
        <v>0</v>
      </c>
      <c r="I34" s="280">
        <v>0</v>
      </c>
      <c r="J34" s="280">
        <v>0</v>
      </c>
      <c r="K34" s="280">
        <v>6636</v>
      </c>
      <c r="L34" s="280">
        <v>203</v>
      </c>
      <c r="M34" s="280">
        <v>0</v>
      </c>
      <c r="N34" s="280">
        <f t="shared" si="4"/>
        <v>2002</v>
      </c>
      <c r="O34" s="280">
        <f>+'資源化量内訳'!X34</f>
        <v>825</v>
      </c>
      <c r="P34" s="280">
        <f t="shared" si="5"/>
        <v>0</v>
      </c>
      <c r="Q34" s="280">
        <v>0</v>
      </c>
      <c r="R34" s="280">
        <f t="shared" si="6"/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7"/>
        <v>2122</v>
      </c>
      <c r="AA34" s="280">
        <v>2002</v>
      </c>
      <c r="AB34" s="280">
        <v>0</v>
      </c>
      <c r="AC34" s="280">
        <f t="shared" si="8"/>
        <v>120</v>
      </c>
      <c r="AD34" s="280">
        <v>0</v>
      </c>
      <c r="AE34" s="280">
        <v>0</v>
      </c>
      <c r="AF34" s="280">
        <v>0</v>
      </c>
      <c r="AG34" s="280">
        <v>0</v>
      </c>
      <c r="AH34" s="280">
        <v>120</v>
      </c>
      <c r="AI34" s="280">
        <v>0</v>
      </c>
      <c r="AJ34" s="280">
        <v>0</v>
      </c>
    </row>
    <row r="35" spans="1:36" ht="12" customHeight="1">
      <c r="A35" s="282" t="s">
        <v>174</v>
      </c>
      <c r="B35" s="283" t="s">
        <v>576</v>
      </c>
      <c r="C35" s="282" t="s">
        <v>605</v>
      </c>
      <c r="D35" s="280">
        <f t="shared" si="1"/>
        <v>2903</v>
      </c>
      <c r="E35" s="280">
        <f t="shared" si="2"/>
        <v>0</v>
      </c>
      <c r="F35" s="280">
        <f t="shared" si="3"/>
        <v>2740</v>
      </c>
      <c r="G35" s="280">
        <v>0</v>
      </c>
      <c r="H35" s="280">
        <v>0</v>
      </c>
      <c r="I35" s="280">
        <v>0</v>
      </c>
      <c r="J35" s="280">
        <v>0</v>
      </c>
      <c r="K35" s="280">
        <v>2072</v>
      </c>
      <c r="L35" s="280">
        <v>668</v>
      </c>
      <c r="M35" s="280">
        <v>0</v>
      </c>
      <c r="N35" s="280">
        <f t="shared" si="4"/>
        <v>163</v>
      </c>
      <c r="O35" s="280">
        <f>+'資源化量内訳'!X35</f>
        <v>0</v>
      </c>
      <c r="P35" s="280">
        <f t="shared" si="5"/>
        <v>0</v>
      </c>
      <c r="Q35" s="280">
        <v>0</v>
      </c>
      <c r="R35" s="280">
        <f t="shared" si="6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7"/>
        <v>198</v>
      </c>
      <c r="AA35" s="280">
        <v>163</v>
      </c>
      <c r="AB35" s="280">
        <v>0</v>
      </c>
      <c r="AC35" s="280">
        <f t="shared" si="8"/>
        <v>35</v>
      </c>
      <c r="AD35" s="280">
        <v>0</v>
      </c>
      <c r="AE35" s="280">
        <v>0</v>
      </c>
      <c r="AF35" s="280">
        <v>0</v>
      </c>
      <c r="AG35" s="280">
        <v>0</v>
      </c>
      <c r="AH35" s="280">
        <v>35</v>
      </c>
      <c r="AI35" s="280">
        <v>0</v>
      </c>
      <c r="AJ35" s="280">
        <v>0</v>
      </c>
    </row>
    <row r="36" spans="1:36" ht="12" customHeight="1">
      <c r="A36" s="282" t="s">
        <v>174</v>
      </c>
      <c r="B36" s="283" t="s">
        <v>577</v>
      </c>
      <c r="C36" s="282" t="s">
        <v>606</v>
      </c>
      <c r="D36" s="280">
        <f t="shared" si="1"/>
        <v>3847</v>
      </c>
      <c r="E36" s="280">
        <f t="shared" si="2"/>
        <v>0</v>
      </c>
      <c r="F36" s="280">
        <f t="shared" si="3"/>
        <v>3550</v>
      </c>
      <c r="G36" s="280">
        <v>0</v>
      </c>
      <c r="H36" s="280">
        <v>88</v>
      </c>
      <c r="I36" s="280">
        <v>0</v>
      </c>
      <c r="J36" s="280">
        <v>0</v>
      </c>
      <c r="K36" s="280">
        <v>2651</v>
      </c>
      <c r="L36" s="280">
        <v>811</v>
      </c>
      <c r="M36" s="280">
        <v>0</v>
      </c>
      <c r="N36" s="280">
        <f t="shared" si="4"/>
        <v>297</v>
      </c>
      <c r="O36" s="280">
        <f>+'資源化量内訳'!X36</f>
        <v>0</v>
      </c>
      <c r="P36" s="280">
        <f t="shared" si="5"/>
        <v>0</v>
      </c>
      <c r="Q36" s="280">
        <v>0</v>
      </c>
      <c r="R36" s="280">
        <f t="shared" si="6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343</v>
      </c>
      <c r="AA36" s="280">
        <v>297</v>
      </c>
      <c r="AB36" s="280">
        <v>0</v>
      </c>
      <c r="AC36" s="280">
        <f t="shared" si="8"/>
        <v>46</v>
      </c>
      <c r="AD36" s="280">
        <v>0</v>
      </c>
      <c r="AE36" s="280">
        <v>0</v>
      </c>
      <c r="AF36" s="280">
        <v>0</v>
      </c>
      <c r="AG36" s="280">
        <v>0</v>
      </c>
      <c r="AH36" s="280">
        <v>46</v>
      </c>
      <c r="AI36" s="280">
        <v>0</v>
      </c>
      <c r="AJ36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609</v>
      </c>
      <c r="B7" s="278" t="s">
        <v>610</v>
      </c>
      <c r="C7" s="279" t="s">
        <v>611</v>
      </c>
      <c r="D7" s="280">
        <f aca="true" t="shared" si="0" ref="D7:AI7">SUM(D8:D36)</f>
        <v>220232</v>
      </c>
      <c r="E7" s="280">
        <f t="shared" si="0"/>
        <v>75608</v>
      </c>
      <c r="F7" s="280">
        <f t="shared" si="0"/>
        <v>225</v>
      </c>
      <c r="G7" s="280">
        <f t="shared" si="0"/>
        <v>652</v>
      </c>
      <c r="H7" s="280">
        <f t="shared" si="0"/>
        <v>17266</v>
      </c>
      <c r="I7" s="280">
        <f t="shared" si="0"/>
        <v>11370</v>
      </c>
      <c r="J7" s="280">
        <f t="shared" si="0"/>
        <v>3564</v>
      </c>
      <c r="K7" s="280">
        <f t="shared" si="0"/>
        <v>76</v>
      </c>
      <c r="L7" s="280">
        <f t="shared" si="0"/>
        <v>9149</v>
      </c>
      <c r="M7" s="280">
        <f t="shared" si="0"/>
        <v>5544</v>
      </c>
      <c r="N7" s="280">
        <f t="shared" si="0"/>
        <v>824</v>
      </c>
      <c r="O7" s="280">
        <f t="shared" si="0"/>
        <v>0</v>
      </c>
      <c r="P7" s="280">
        <f t="shared" si="0"/>
        <v>45299</v>
      </c>
      <c r="Q7" s="280">
        <f t="shared" si="0"/>
        <v>48519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226</v>
      </c>
      <c r="V7" s="280">
        <f t="shared" si="0"/>
        <v>59</v>
      </c>
      <c r="W7" s="280">
        <f t="shared" si="0"/>
        <v>1851</v>
      </c>
      <c r="X7" s="280">
        <f t="shared" si="0"/>
        <v>61640</v>
      </c>
      <c r="Y7" s="280">
        <f t="shared" si="0"/>
        <v>45658</v>
      </c>
      <c r="Z7" s="280">
        <f t="shared" si="0"/>
        <v>137</v>
      </c>
      <c r="AA7" s="280">
        <f t="shared" si="0"/>
        <v>415</v>
      </c>
      <c r="AB7" s="280">
        <f t="shared" si="0"/>
        <v>5196</v>
      </c>
      <c r="AC7" s="280">
        <f t="shared" si="0"/>
        <v>3619</v>
      </c>
      <c r="AD7" s="280">
        <f t="shared" si="0"/>
        <v>949</v>
      </c>
      <c r="AE7" s="280">
        <f t="shared" si="0"/>
        <v>31</v>
      </c>
      <c r="AF7" s="280">
        <f t="shared" si="0"/>
        <v>118</v>
      </c>
      <c r="AG7" s="280">
        <f t="shared" si="0"/>
        <v>4763</v>
      </c>
      <c r="AH7" s="280">
        <f t="shared" si="0"/>
        <v>0</v>
      </c>
      <c r="AI7" s="280">
        <f t="shared" si="0"/>
        <v>0</v>
      </c>
      <c r="AJ7" s="280">
        <f aca="true" t="shared" si="1" ref="AJ7:BO7">SUM(AJ8:AJ36)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28</v>
      </c>
      <c r="AQ7" s="280">
        <f t="shared" si="1"/>
        <v>726</v>
      </c>
      <c r="AR7" s="280">
        <f t="shared" si="1"/>
        <v>131197</v>
      </c>
      <c r="AS7" s="280">
        <f t="shared" si="1"/>
        <v>3646</v>
      </c>
      <c r="AT7" s="280">
        <f t="shared" si="1"/>
        <v>20</v>
      </c>
      <c r="AU7" s="280">
        <f t="shared" si="1"/>
        <v>66</v>
      </c>
      <c r="AV7" s="280">
        <f t="shared" si="1"/>
        <v>11818</v>
      </c>
      <c r="AW7" s="280">
        <f t="shared" si="1"/>
        <v>7638</v>
      </c>
      <c r="AX7" s="280">
        <f t="shared" si="1"/>
        <v>2610</v>
      </c>
      <c r="AY7" s="280">
        <f t="shared" si="1"/>
        <v>45</v>
      </c>
      <c r="AZ7" s="280">
        <f t="shared" si="1"/>
        <v>9031</v>
      </c>
      <c r="BA7" s="280">
        <f t="shared" si="1"/>
        <v>299</v>
      </c>
      <c r="BB7" s="280">
        <f t="shared" si="1"/>
        <v>824</v>
      </c>
      <c r="BC7" s="280">
        <f t="shared" si="1"/>
        <v>0</v>
      </c>
      <c r="BD7" s="280">
        <f t="shared" si="1"/>
        <v>45299</v>
      </c>
      <c r="BE7" s="280">
        <f t="shared" si="1"/>
        <v>48519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226</v>
      </c>
      <c r="BJ7" s="280">
        <f t="shared" si="1"/>
        <v>31</v>
      </c>
      <c r="BK7" s="280">
        <f t="shared" si="1"/>
        <v>1125</v>
      </c>
      <c r="BL7" s="280">
        <f t="shared" si="1"/>
        <v>27395</v>
      </c>
      <c r="BM7" s="280">
        <f t="shared" si="1"/>
        <v>26304</v>
      </c>
      <c r="BN7" s="280">
        <f t="shared" si="1"/>
        <v>68</v>
      </c>
      <c r="BO7" s="280">
        <f t="shared" si="1"/>
        <v>171</v>
      </c>
      <c r="BP7" s="280">
        <f aca="true" t="shared" si="2" ref="BP7:CE7">SUM(BP8:BP36)</f>
        <v>252</v>
      </c>
      <c r="BQ7" s="280">
        <f t="shared" si="2"/>
        <v>113</v>
      </c>
      <c r="BR7" s="280">
        <f t="shared" si="2"/>
        <v>5</v>
      </c>
      <c r="BS7" s="280">
        <f t="shared" si="2"/>
        <v>0</v>
      </c>
      <c r="BT7" s="280">
        <f t="shared" si="2"/>
        <v>0</v>
      </c>
      <c r="BU7" s="280">
        <f t="shared" si="2"/>
        <v>482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COUNTIF(CF8:CF36,"有る")</f>
        <v>27</v>
      </c>
    </row>
    <row r="8" spans="1:84" ht="12" customHeight="1">
      <c r="A8" s="282" t="s">
        <v>174</v>
      </c>
      <c r="B8" s="283" t="s">
        <v>549</v>
      </c>
      <c r="C8" s="282" t="s">
        <v>578</v>
      </c>
      <c r="D8" s="280">
        <f aca="true" t="shared" si="3" ref="D8:W8">SUM(X8,AR8,BL8)</f>
        <v>32969</v>
      </c>
      <c r="E8" s="280">
        <f t="shared" si="3"/>
        <v>12269</v>
      </c>
      <c r="F8" s="280">
        <f t="shared" si="3"/>
        <v>6</v>
      </c>
      <c r="G8" s="280">
        <f t="shared" si="3"/>
        <v>0</v>
      </c>
      <c r="H8" s="280">
        <f t="shared" si="3"/>
        <v>1298</v>
      </c>
      <c r="I8" s="280">
        <f t="shared" si="3"/>
        <v>820</v>
      </c>
      <c r="J8" s="280">
        <f t="shared" si="3"/>
        <v>747</v>
      </c>
      <c r="K8" s="280">
        <f t="shared" si="3"/>
        <v>0</v>
      </c>
      <c r="L8" s="280">
        <f t="shared" si="3"/>
        <v>4171</v>
      </c>
      <c r="M8" s="280">
        <f t="shared" si="3"/>
        <v>900</v>
      </c>
      <c r="N8" s="280">
        <f t="shared" si="3"/>
        <v>0</v>
      </c>
      <c r="O8" s="280">
        <f t="shared" si="3"/>
        <v>0</v>
      </c>
      <c r="P8" s="280">
        <f t="shared" si="3"/>
        <v>12729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29</v>
      </c>
      <c r="X8" s="280">
        <f>SUM(Y8:AQ8)</f>
        <v>9029</v>
      </c>
      <c r="Y8" s="280">
        <v>8204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796</v>
      </c>
      <c r="AH8" s="285" t="s">
        <v>607</v>
      </c>
      <c r="AI8" s="285" t="s">
        <v>607</v>
      </c>
      <c r="AJ8" s="285" t="s">
        <v>607</v>
      </c>
      <c r="AK8" s="285" t="s">
        <v>607</v>
      </c>
      <c r="AL8" s="285" t="s">
        <v>607</v>
      </c>
      <c r="AM8" s="285" t="s">
        <v>607</v>
      </c>
      <c r="AN8" s="285" t="s">
        <v>607</v>
      </c>
      <c r="AO8" s="285" t="s">
        <v>607</v>
      </c>
      <c r="AP8" s="280">
        <v>0</v>
      </c>
      <c r="AQ8" s="280">
        <v>29</v>
      </c>
      <c r="AR8" s="280">
        <f>'施設資源化量内訳'!D8</f>
        <v>19695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1238</v>
      </c>
      <c r="AW8" s="280">
        <f>'施設資源化量内訳'!I8</f>
        <v>810</v>
      </c>
      <c r="AX8" s="280">
        <f>'施設資源化量内訳'!J8</f>
        <v>747</v>
      </c>
      <c r="AY8" s="280">
        <f>'施設資源化量内訳'!K8</f>
        <v>0</v>
      </c>
      <c r="AZ8" s="280">
        <f>'施設資源化量内訳'!L8</f>
        <v>4171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12729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4245</v>
      </c>
      <c r="BM8" s="280">
        <v>4065</v>
      </c>
      <c r="BN8" s="280">
        <v>6</v>
      </c>
      <c r="BO8" s="280">
        <v>0</v>
      </c>
      <c r="BP8" s="280">
        <v>60</v>
      </c>
      <c r="BQ8" s="280">
        <v>10</v>
      </c>
      <c r="BR8" s="280">
        <v>0</v>
      </c>
      <c r="BS8" s="280">
        <v>0</v>
      </c>
      <c r="BT8" s="280">
        <v>0</v>
      </c>
      <c r="BU8" s="280">
        <v>104</v>
      </c>
      <c r="BV8" s="285" t="s">
        <v>607</v>
      </c>
      <c r="BW8" s="285" t="s">
        <v>607</v>
      </c>
      <c r="BX8" s="285" t="s">
        <v>607</v>
      </c>
      <c r="BY8" s="285" t="s">
        <v>607</v>
      </c>
      <c r="BZ8" s="285" t="s">
        <v>607</v>
      </c>
      <c r="CA8" s="285" t="s">
        <v>607</v>
      </c>
      <c r="CB8" s="285" t="s">
        <v>607</v>
      </c>
      <c r="CC8" s="285" t="s">
        <v>607</v>
      </c>
      <c r="CD8" s="284">
        <v>0</v>
      </c>
      <c r="CE8" s="280">
        <v>0</v>
      </c>
      <c r="CF8" s="280" t="s">
        <v>608</v>
      </c>
    </row>
    <row r="9" spans="1:84" ht="12" customHeight="1">
      <c r="A9" s="282" t="s">
        <v>174</v>
      </c>
      <c r="B9" s="283" t="s">
        <v>550</v>
      </c>
      <c r="C9" s="282" t="s">
        <v>579</v>
      </c>
      <c r="D9" s="280">
        <f aca="true" t="shared" si="4" ref="D9:D36">SUM(X9,AR9,BL9)</f>
        <v>32334</v>
      </c>
      <c r="E9" s="280">
        <f aca="true" t="shared" si="5" ref="E9:E36">SUM(Y9,AS9,BM9)</f>
        <v>14878</v>
      </c>
      <c r="F9" s="280">
        <f aca="true" t="shared" si="6" ref="F9:F36">SUM(Z9,AT9,BN9)</f>
        <v>0</v>
      </c>
      <c r="G9" s="280">
        <f aca="true" t="shared" si="7" ref="G9:G36">SUM(AA9,AU9,BO9)</f>
        <v>0</v>
      </c>
      <c r="H9" s="280">
        <f aca="true" t="shared" si="8" ref="H9:H36">SUM(AB9,AV9,BP9)</f>
        <v>2438</v>
      </c>
      <c r="I9" s="280">
        <f aca="true" t="shared" si="9" ref="I9:I36">SUM(AC9,AW9,BQ9)</f>
        <v>1900</v>
      </c>
      <c r="J9" s="280">
        <f aca="true" t="shared" si="10" ref="J9:J36">SUM(AD9,AX9,BR9)</f>
        <v>474</v>
      </c>
      <c r="K9" s="280">
        <f aca="true" t="shared" si="11" ref="K9:K36">SUM(AE9,AY9,BS9)</f>
        <v>0</v>
      </c>
      <c r="L9" s="280">
        <f aca="true" t="shared" si="12" ref="L9:L36">SUM(AF9,AZ9,BT9)</f>
        <v>0</v>
      </c>
      <c r="M9" s="280">
        <f aca="true" t="shared" si="13" ref="M9:M36">SUM(AG9,BA9,BU9)</f>
        <v>1959</v>
      </c>
      <c r="N9" s="280">
        <f aca="true" t="shared" si="14" ref="N9:N36">SUM(AH9,BB9,BV9)</f>
        <v>0</v>
      </c>
      <c r="O9" s="280">
        <f aca="true" t="shared" si="15" ref="O9:O36">SUM(AI9,BC9,BW9)</f>
        <v>0</v>
      </c>
      <c r="P9" s="280">
        <f aca="true" t="shared" si="16" ref="P9:P36">SUM(AJ9,BD9,BX9)</f>
        <v>10582</v>
      </c>
      <c r="Q9" s="280">
        <f aca="true" t="shared" si="17" ref="Q9:Q36">SUM(AK9,BE9,BY9)</f>
        <v>0</v>
      </c>
      <c r="R9" s="280">
        <f aca="true" t="shared" si="18" ref="R9:R36">SUM(AL9,BF9,BZ9)</f>
        <v>0</v>
      </c>
      <c r="S9" s="280">
        <f aca="true" t="shared" si="19" ref="S9:S36">SUM(AM9,BG9,CA9)</f>
        <v>0</v>
      </c>
      <c r="T9" s="280">
        <f aca="true" t="shared" si="20" ref="T9:T36">SUM(AN9,BH9,CB9)</f>
        <v>0</v>
      </c>
      <c r="U9" s="280">
        <f aca="true" t="shared" si="21" ref="U9:U36">SUM(AO9,BI9,CC9)</f>
        <v>0</v>
      </c>
      <c r="V9" s="280">
        <f aca="true" t="shared" si="22" ref="V9:V36">SUM(AP9,BJ9,CD9)</f>
        <v>0</v>
      </c>
      <c r="W9" s="280">
        <f aca="true" t="shared" si="23" ref="W9:W36">SUM(AQ9,BK9,CE9)</f>
        <v>103</v>
      </c>
      <c r="X9" s="280">
        <f aca="true" t="shared" si="24" ref="X9:X36">SUM(Y9:AQ9)</f>
        <v>14153</v>
      </c>
      <c r="Y9" s="280">
        <v>9244</v>
      </c>
      <c r="Z9" s="280">
        <v>0</v>
      </c>
      <c r="AA9" s="280">
        <v>0</v>
      </c>
      <c r="AB9" s="280">
        <v>2438</v>
      </c>
      <c r="AC9" s="280">
        <v>0</v>
      </c>
      <c r="AD9" s="280">
        <v>474</v>
      </c>
      <c r="AE9" s="280">
        <v>0</v>
      </c>
      <c r="AF9" s="280">
        <v>0</v>
      </c>
      <c r="AG9" s="280">
        <v>1894</v>
      </c>
      <c r="AH9" s="285" t="s">
        <v>607</v>
      </c>
      <c r="AI9" s="285" t="s">
        <v>607</v>
      </c>
      <c r="AJ9" s="285" t="s">
        <v>607</v>
      </c>
      <c r="AK9" s="285" t="s">
        <v>607</v>
      </c>
      <c r="AL9" s="285" t="s">
        <v>607</v>
      </c>
      <c r="AM9" s="285" t="s">
        <v>607</v>
      </c>
      <c r="AN9" s="285" t="s">
        <v>607</v>
      </c>
      <c r="AO9" s="285" t="s">
        <v>607</v>
      </c>
      <c r="AP9" s="280">
        <v>0</v>
      </c>
      <c r="AQ9" s="280">
        <v>103</v>
      </c>
      <c r="AR9" s="280">
        <f>'施設資源化量内訳'!D9</f>
        <v>12482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0</v>
      </c>
      <c r="AW9" s="280">
        <f>'施設資源化量内訳'!I9</f>
        <v>1900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10582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36">SUM(BM9:CE9)</f>
        <v>5699</v>
      </c>
      <c r="BM9" s="280">
        <v>5634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65</v>
      </c>
      <c r="BV9" s="285" t="s">
        <v>607</v>
      </c>
      <c r="BW9" s="285" t="s">
        <v>607</v>
      </c>
      <c r="BX9" s="285" t="s">
        <v>607</v>
      </c>
      <c r="BY9" s="285" t="s">
        <v>607</v>
      </c>
      <c r="BZ9" s="285" t="s">
        <v>607</v>
      </c>
      <c r="CA9" s="285" t="s">
        <v>607</v>
      </c>
      <c r="CB9" s="285" t="s">
        <v>607</v>
      </c>
      <c r="CC9" s="285" t="s">
        <v>607</v>
      </c>
      <c r="CD9" s="284">
        <v>0</v>
      </c>
      <c r="CE9" s="280">
        <v>0</v>
      </c>
      <c r="CF9" s="280" t="s">
        <v>608</v>
      </c>
    </row>
    <row r="10" spans="1:84" ht="12" customHeight="1">
      <c r="A10" s="282" t="s">
        <v>174</v>
      </c>
      <c r="B10" s="283" t="s">
        <v>551</v>
      </c>
      <c r="C10" s="282" t="s">
        <v>580</v>
      </c>
      <c r="D10" s="280">
        <f t="shared" si="4"/>
        <v>15799</v>
      </c>
      <c r="E10" s="280">
        <f t="shared" si="5"/>
        <v>6683</v>
      </c>
      <c r="F10" s="280">
        <f t="shared" si="6"/>
        <v>56</v>
      </c>
      <c r="G10" s="280">
        <f t="shared" si="7"/>
        <v>0</v>
      </c>
      <c r="H10" s="280">
        <f t="shared" si="8"/>
        <v>1340</v>
      </c>
      <c r="I10" s="280">
        <f t="shared" si="9"/>
        <v>1220</v>
      </c>
      <c r="J10" s="280">
        <f t="shared" si="10"/>
        <v>336</v>
      </c>
      <c r="K10" s="280">
        <f t="shared" si="11"/>
        <v>0</v>
      </c>
      <c r="L10" s="280">
        <f t="shared" si="12"/>
        <v>1007</v>
      </c>
      <c r="M10" s="280">
        <f t="shared" si="13"/>
        <v>124</v>
      </c>
      <c r="N10" s="280">
        <f t="shared" si="14"/>
        <v>0</v>
      </c>
      <c r="O10" s="280">
        <f t="shared" si="15"/>
        <v>0</v>
      </c>
      <c r="P10" s="280">
        <f t="shared" si="16"/>
        <v>4824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12</v>
      </c>
      <c r="W10" s="280">
        <f t="shared" si="23"/>
        <v>197</v>
      </c>
      <c r="X10" s="280">
        <f t="shared" si="24"/>
        <v>4473</v>
      </c>
      <c r="Y10" s="280">
        <v>3961</v>
      </c>
      <c r="Z10" s="280">
        <v>33</v>
      </c>
      <c r="AA10" s="280">
        <v>0</v>
      </c>
      <c r="AB10" s="280">
        <v>61</v>
      </c>
      <c r="AC10" s="280">
        <v>132</v>
      </c>
      <c r="AD10" s="280">
        <v>0</v>
      </c>
      <c r="AE10" s="280">
        <v>0</v>
      </c>
      <c r="AF10" s="280">
        <v>0</v>
      </c>
      <c r="AG10" s="280">
        <v>89</v>
      </c>
      <c r="AH10" s="285" t="s">
        <v>607</v>
      </c>
      <c r="AI10" s="285" t="s">
        <v>607</v>
      </c>
      <c r="AJ10" s="285" t="s">
        <v>607</v>
      </c>
      <c r="AK10" s="285" t="s">
        <v>607</v>
      </c>
      <c r="AL10" s="285" t="s">
        <v>607</v>
      </c>
      <c r="AM10" s="285" t="s">
        <v>607</v>
      </c>
      <c r="AN10" s="285" t="s">
        <v>607</v>
      </c>
      <c r="AO10" s="285" t="s">
        <v>607</v>
      </c>
      <c r="AP10" s="280">
        <v>0</v>
      </c>
      <c r="AQ10" s="280">
        <v>197</v>
      </c>
      <c r="AR10" s="280">
        <f>'施設資源化量内訳'!D10</f>
        <v>8471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1215</v>
      </c>
      <c r="AW10" s="280">
        <f>'施設資源化量内訳'!I10</f>
        <v>1077</v>
      </c>
      <c r="AX10" s="280">
        <f>'施設資源化量内訳'!J10</f>
        <v>336</v>
      </c>
      <c r="AY10" s="280">
        <f>'施設資源化量内訳'!K10</f>
        <v>0</v>
      </c>
      <c r="AZ10" s="280">
        <f>'施設資源化量内訳'!L10</f>
        <v>1007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4824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12</v>
      </c>
      <c r="BK10" s="280">
        <f>'施設資源化量内訳'!W10</f>
        <v>0</v>
      </c>
      <c r="BL10" s="280">
        <f t="shared" si="25"/>
        <v>2855</v>
      </c>
      <c r="BM10" s="280">
        <v>2722</v>
      </c>
      <c r="BN10" s="280">
        <v>23</v>
      </c>
      <c r="BO10" s="280">
        <v>0</v>
      </c>
      <c r="BP10" s="280">
        <v>64</v>
      </c>
      <c r="BQ10" s="280">
        <v>11</v>
      </c>
      <c r="BR10" s="280">
        <v>0</v>
      </c>
      <c r="BS10" s="280">
        <v>0</v>
      </c>
      <c r="BT10" s="280">
        <v>0</v>
      </c>
      <c r="BU10" s="280">
        <v>35</v>
      </c>
      <c r="BV10" s="285" t="s">
        <v>607</v>
      </c>
      <c r="BW10" s="285" t="s">
        <v>607</v>
      </c>
      <c r="BX10" s="285" t="s">
        <v>607</v>
      </c>
      <c r="BY10" s="285" t="s">
        <v>607</v>
      </c>
      <c r="BZ10" s="285" t="s">
        <v>607</v>
      </c>
      <c r="CA10" s="285" t="s">
        <v>607</v>
      </c>
      <c r="CB10" s="285" t="s">
        <v>607</v>
      </c>
      <c r="CC10" s="285" t="s">
        <v>607</v>
      </c>
      <c r="CD10" s="284">
        <v>0</v>
      </c>
      <c r="CE10" s="280">
        <v>0</v>
      </c>
      <c r="CF10" s="280" t="s">
        <v>608</v>
      </c>
    </row>
    <row r="11" spans="1:84" ht="12" customHeight="1">
      <c r="A11" s="282" t="s">
        <v>174</v>
      </c>
      <c r="B11" s="283" t="s">
        <v>552</v>
      </c>
      <c r="C11" s="282" t="s">
        <v>581</v>
      </c>
      <c r="D11" s="280">
        <f t="shared" si="4"/>
        <v>11064</v>
      </c>
      <c r="E11" s="280">
        <f t="shared" si="5"/>
        <v>5790</v>
      </c>
      <c r="F11" s="280">
        <f t="shared" si="6"/>
        <v>19</v>
      </c>
      <c r="G11" s="280">
        <f t="shared" si="7"/>
        <v>0</v>
      </c>
      <c r="H11" s="280">
        <f t="shared" si="8"/>
        <v>1393</v>
      </c>
      <c r="I11" s="280">
        <f t="shared" si="9"/>
        <v>844</v>
      </c>
      <c r="J11" s="280">
        <f t="shared" si="10"/>
        <v>191</v>
      </c>
      <c r="K11" s="280">
        <f t="shared" si="11"/>
        <v>15</v>
      </c>
      <c r="L11" s="280">
        <f t="shared" si="12"/>
        <v>362</v>
      </c>
      <c r="M11" s="280">
        <f t="shared" si="13"/>
        <v>229</v>
      </c>
      <c r="N11" s="280">
        <f t="shared" si="14"/>
        <v>0</v>
      </c>
      <c r="O11" s="280">
        <f t="shared" si="15"/>
        <v>0</v>
      </c>
      <c r="P11" s="280">
        <f t="shared" si="16"/>
        <v>1011</v>
      </c>
      <c r="Q11" s="280">
        <f t="shared" si="17"/>
        <v>1185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25</v>
      </c>
      <c r="X11" s="280">
        <f t="shared" si="24"/>
        <v>1126</v>
      </c>
      <c r="Y11" s="280">
        <v>995</v>
      </c>
      <c r="Z11" s="280">
        <v>6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118</v>
      </c>
      <c r="AH11" s="285" t="s">
        <v>607</v>
      </c>
      <c r="AI11" s="285" t="s">
        <v>607</v>
      </c>
      <c r="AJ11" s="285" t="s">
        <v>607</v>
      </c>
      <c r="AK11" s="285" t="s">
        <v>607</v>
      </c>
      <c r="AL11" s="285" t="s">
        <v>607</v>
      </c>
      <c r="AM11" s="285" t="s">
        <v>607</v>
      </c>
      <c r="AN11" s="285" t="s">
        <v>607</v>
      </c>
      <c r="AO11" s="285" t="s">
        <v>607</v>
      </c>
      <c r="AP11" s="280">
        <v>0</v>
      </c>
      <c r="AQ11" s="280">
        <v>7</v>
      </c>
      <c r="AR11" s="280">
        <f>'施設資源化量内訳'!D11</f>
        <v>5008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1393</v>
      </c>
      <c r="AW11" s="280">
        <f>'施設資源化量内訳'!I11</f>
        <v>833</v>
      </c>
      <c r="AX11" s="280">
        <f>'施設資源化量内訳'!J11</f>
        <v>191</v>
      </c>
      <c r="AY11" s="280">
        <f>'施設資源化量内訳'!K11</f>
        <v>15</v>
      </c>
      <c r="AZ11" s="280">
        <f>'施設資源化量内訳'!L11</f>
        <v>362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1011</v>
      </c>
      <c r="BE11" s="280">
        <f>'施設資源化量内訳'!Q11</f>
        <v>1185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18</v>
      </c>
      <c r="BL11" s="280">
        <f t="shared" si="25"/>
        <v>4930</v>
      </c>
      <c r="BM11" s="280">
        <v>4795</v>
      </c>
      <c r="BN11" s="280">
        <v>13</v>
      </c>
      <c r="BO11" s="280">
        <v>0</v>
      </c>
      <c r="BP11" s="280">
        <v>0</v>
      </c>
      <c r="BQ11" s="280">
        <v>11</v>
      </c>
      <c r="BR11" s="280">
        <v>0</v>
      </c>
      <c r="BS11" s="280">
        <v>0</v>
      </c>
      <c r="BT11" s="280">
        <v>0</v>
      </c>
      <c r="BU11" s="280">
        <v>111</v>
      </c>
      <c r="BV11" s="285" t="s">
        <v>607</v>
      </c>
      <c r="BW11" s="285" t="s">
        <v>607</v>
      </c>
      <c r="BX11" s="285" t="s">
        <v>607</v>
      </c>
      <c r="BY11" s="285" t="s">
        <v>607</v>
      </c>
      <c r="BZ11" s="285" t="s">
        <v>607</v>
      </c>
      <c r="CA11" s="285" t="s">
        <v>607</v>
      </c>
      <c r="CB11" s="285" t="s">
        <v>607</v>
      </c>
      <c r="CC11" s="285" t="s">
        <v>607</v>
      </c>
      <c r="CD11" s="284">
        <v>0</v>
      </c>
      <c r="CE11" s="280">
        <v>0</v>
      </c>
      <c r="CF11" s="280" t="s">
        <v>608</v>
      </c>
    </row>
    <row r="12" spans="1:84" ht="12" customHeight="1">
      <c r="A12" s="282" t="s">
        <v>174</v>
      </c>
      <c r="B12" s="283" t="s">
        <v>553</v>
      </c>
      <c r="C12" s="282" t="s">
        <v>582</v>
      </c>
      <c r="D12" s="280">
        <f t="shared" si="4"/>
        <v>32905</v>
      </c>
      <c r="E12" s="280">
        <f t="shared" si="5"/>
        <v>6652</v>
      </c>
      <c r="F12" s="280">
        <f t="shared" si="6"/>
        <v>39</v>
      </c>
      <c r="G12" s="280">
        <f t="shared" si="7"/>
        <v>0</v>
      </c>
      <c r="H12" s="280">
        <f t="shared" si="8"/>
        <v>1361</v>
      </c>
      <c r="I12" s="280">
        <f t="shared" si="9"/>
        <v>807</v>
      </c>
      <c r="J12" s="280">
        <f t="shared" si="10"/>
        <v>201</v>
      </c>
      <c r="K12" s="280">
        <f t="shared" si="11"/>
        <v>0</v>
      </c>
      <c r="L12" s="280">
        <f t="shared" si="12"/>
        <v>1798</v>
      </c>
      <c r="M12" s="280">
        <f t="shared" si="13"/>
        <v>561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21434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52</v>
      </c>
      <c r="X12" s="280">
        <f t="shared" si="24"/>
        <v>8601</v>
      </c>
      <c r="Y12" s="280">
        <v>6603</v>
      </c>
      <c r="Z12" s="280">
        <v>39</v>
      </c>
      <c r="AA12" s="280">
        <v>0</v>
      </c>
      <c r="AB12" s="280">
        <v>345</v>
      </c>
      <c r="AC12" s="280">
        <v>807</v>
      </c>
      <c r="AD12" s="280">
        <v>201</v>
      </c>
      <c r="AE12" s="280">
        <v>0</v>
      </c>
      <c r="AF12" s="280">
        <v>0</v>
      </c>
      <c r="AG12" s="280">
        <v>554</v>
      </c>
      <c r="AH12" s="285" t="s">
        <v>607</v>
      </c>
      <c r="AI12" s="285" t="s">
        <v>607</v>
      </c>
      <c r="AJ12" s="285" t="s">
        <v>607</v>
      </c>
      <c r="AK12" s="285" t="s">
        <v>607</v>
      </c>
      <c r="AL12" s="285" t="s">
        <v>607</v>
      </c>
      <c r="AM12" s="285" t="s">
        <v>607</v>
      </c>
      <c r="AN12" s="285" t="s">
        <v>607</v>
      </c>
      <c r="AO12" s="285" t="s">
        <v>607</v>
      </c>
      <c r="AP12" s="280">
        <v>0</v>
      </c>
      <c r="AQ12" s="280">
        <v>52</v>
      </c>
      <c r="AR12" s="280">
        <f>'施設資源化量内訳'!D12</f>
        <v>24304</v>
      </c>
      <c r="AS12" s="280">
        <f>'施設資源化量内訳'!E12</f>
        <v>49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1016</v>
      </c>
      <c r="AW12" s="280">
        <f>'施設資源化量内訳'!I12</f>
        <v>0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1798</v>
      </c>
      <c r="BA12" s="280">
        <f>'施設資源化量内訳'!M12</f>
        <v>7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21434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607</v>
      </c>
      <c r="BW12" s="285" t="s">
        <v>607</v>
      </c>
      <c r="BX12" s="285" t="s">
        <v>607</v>
      </c>
      <c r="BY12" s="285" t="s">
        <v>607</v>
      </c>
      <c r="BZ12" s="285" t="s">
        <v>607</v>
      </c>
      <c r="CA12" s="285" t="s">
        <v>607</v>
      </c>
      <c r="CB12" s="285" t="s">
        <v>607</v>
      </c>
      <c r="CC12" s="285" t="s">
        <v>607</v>
      </c>
      <c r="CD12" s="284">
        <v>0</v>
      </c>
      <c r="CE12" s="280">
        <v>0</v>
      </c>
      <c r="CF12" s="280" t="s">
        <v>608</v>
      </c>
    </row>
    <row r="13" spans="1:84" ht="12" customHeight="1">
      <c r="A13" s="282" t="s">
        <v>174</v>
      </c>
      <c r="B13" s="283" t="s">
        <v>554</v>
      </c>
      <c r="C13" s="282" t="s">
        <v>583</v>
      </c>
      <c r="D13" s="280">
        <f t="shared" si="4"/>
        <v>19179</v>
      </c>
      <c r="E13" s="280">
        <f t="shared" si="5"/>
        <v>8133</v>
      </c>
      <c r="F13" s="280">
        <f t="shared" si="6"/>
        <v>25</v>
      </c>
      <c r="G13" s="280">
        <f t="shared" si="7"/>
        <v>0</v>
      </c>
      <c r="H13" s="280">
        <f t="shared" si="8"/>
        <v>1892</v>
      </c>
      <c r="I13" s="280">
        <f t="shared" si="9"/>
        <v>842</v>
      </c>
      <c r="J13" s="280">
        <f t="shared" si="10"/>
        <v>271</v>
      </c>
      <c r="K13" s="280">
        <f t="shared" si="11"/>
        <v>0</v>
      </c>
      <c r="L13" s="280">
        <f t="shared" si="12"/>
        <v>0</v>
      </c>
      <c r="M13" s="280">
        <f t="shared" si="13"/>
        <v>428</v>
      </c>
      <c r="N13" s="280">
        <f t="shared" si="14"/>
        <v>0</v>
      </c>
      <c r="O13" s="280">
        <f t="shared" si="15"/>
        <v>0</v>
      </c>
      <c r="P13" s="280">
        <f t="shared" si="16"/>
        <v>7588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6971</v>
      </c>
      <c r="Y13" s="280">
        <v>4817</v>
      </c>
      <c r="Z13" s="280">
        <v>14</v>
      </c>
      <c r="AA13" s="280">
        <v>0</v>
      </c>
      <c r="AB13" s="280">
        <v>965</v>
      </c>
      <c r="AC13" s="280">
        <v>791</v>
      </c>
      <c r="AD13" s="280">
        <v>0</v>
      </c>
      <c r="AE13" s="280">
        <v>0</v>
      </c>
      <c r="AF13" s="280">
        <v>0</v>
      </c>
      <c r="AG13" s="280">
        <v>384</v>
      </c>
      <c r="AH13" s="285" t="s">
        <v>607</v>
      </c>
      <c r="AI13" s="285" t="s">
        <v>607</v>
      </c>
      <c r="AJ13" s="285" t="s">
        <v>607</v>
      </c>
      <c r="AK13" s="285" t="s">
        <v>607</v>
      </c>
      <c r="AL13" s="285" t="s">
        <v>607</v>
      </c>
      <c r="AM13" s="285" t="s">
        <v>607</v>
      </c>
      <c r="AN13" s="285" t="s">
        <v>607</v>
      </c>
      <c r="AO13" s="285" t="s">
        <v>607</v>
      </c>
      <c r="AP13" s="280">
        <v>0</v>
      </c>
      <c r="AQ13" s="280">
        <v>0</v>
      </c>
      <c r="AR13" s="280">
        <f>'施設資源化量内訳'!D13</f>
        <v>8743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884</v>
      </c>
      <c r="AW13" s="280">
        <f>'施設資源化量内訳'!I13</f>
        <v>0</v>
      </c>
      <c r="AX13" s="280">
        <f>'施設資源化量内訳'!J13</f>
        <v>271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7588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3465</v>
      </c>
      <c r="BM13" s="280">
        <v>3316</v>
      </c>
      <c r="BN13" s="280">
        <v>11</v>
      </c>
      <c r="BO13" s="280">
        <v>0</v>
      </c>
      <c r="BP13" s="280">
        <v>43</v>
      </c>
      <c r="BQ13" s="280">
        <v>51</v>
      </c>
      <c r="BR13" s="280">
        <v>0</v>
      </c>
      <c r="BS13" s="280">
        <v>0</v>
      </c>
      <c r="BT13" s="280">
        <v>0</v>
      </c>
      <c r="BU13" s="280">
        <v>44</v>
      </c>
      <c r="BV13" s="285" t="s">
        <v>607</v>
      </c>
      <c r="BW13" s="285" t="s">
        <v>607</v>
      </c>
      <c r="BX13" s="285" t="s">
        <v>607</v>
      </c>
      <c r="BY13" s="285" t="s">
        <v>607</v>
      </c>
      <c r="BZ13" s="285" t="s">
        <v>607</v>
      </c>
      <c r="CA13" s="285" t="s">
        <v>607</v>
      </c>
      <c r="CB13" s="285" t="s">
        <v>607</v>
      </c>
      <c r="CC13" s="285" t="s">
        <v>607</v>
      </c>
      <c r="CD13" s="284">
        <v>0</v>
      </c>
      <c r="CE13" s="280">
        <v>0</v>
      </c>
      <c r="CF13" s="280" t="s">
        <v>608</v>
      </c>
    </row>
    <row r="14" spans="1:84" ht="12" customHeight="1">
      <c r="A14" s="282" t="s">
        <v>174</v>
      </c>
      <c r="B14" s="283" t="s">
        <v>555</v>
      </c>
      <c r="C14" s="282" t="s">
        <v>584</v>
      </c>
      <c r="D14" s="280">
        <f t="shared" si="4"/>
        <v>2998</v>
      </c>
      <c r="E14" s="280">
        <f t="shared" si="5"/>
        <v>585</v>
      </c>
      <c r="F14" s="280">
        <f t="shared" si="6"/>
        <v>2</v>
      </c>
      <c r="G14" s="280">
        <f t="shared" si="7"/>
        <v>88</v>
      </c>
      <c r="H14" s="280">
        <f t="shared" si="8"/>
        <v>647</v>
      </c>
      <c r="I14" s="280">
        <f t="shared" si="9"/>
        <v>664</v>
      </c>
      <c r="J14" s="280">
        <f t="shared" si="10"/>
        <v>168</v>
      </c>
      <c r="K14" s="280">
        <f t="shared" si="11"/>
        <v>5</v>
      </c>
      <c r="L14" s="280">
        <f t="shared" si="12"/>
        <v>322</v>
      </c>
      <c r="M14" s="280">
        <f t="shared" si="13"/>
        <v>64</v>
      </c>
      <c r="N14" s="280">
        <f t="shared" si="14"/>
        <v>0</v>
      </c>
      <c r="O14" s="280">
        <f t="shared" si="15"/>
        <v>0</v>
      </c>
      <c r="P14" s="280">
        <f t="shared" si="16"/>
        <v>204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206</v>
      </c>
      <c r="V14" s="280">
        <f t="shared" si="22"/>
        <v>13</v>
      </c>
      <c r="W14" s="280">
        <f t="shared" si="23"/>
        <v>30</v>
      </c>
      <c r="X14" s="280">
        <f t="shared" si="24"/>
        <v>1386</v>
      </c>
      <c r="Y14" s="280">
        <v>585</v>
      </c>
      <c r="Z14" s="280">
        <v>2</v>
      </c>
      <c r="AA14" s="280">
        <v>88</v>
      </c>
      <c r="AB14" s="280">
        <v>119</v>
      </c>
      <c r="AC14" s="280">
        <v>485</v>
      </c>
      <c r="AD14" s="280">
        <v>0</v>
      </c>
      <c r="AE14" s="280">
        <v>0</v>
      </c>
      <c r="AF14" s="280">
        <v>0</v>
      </c>
      <c r="AG14" s="280">
        <v>64</v>
      </c>
      <c r="AH14" s="285" t="s">
        <v>607</v>
      </c>
      <c r="AI14" s="285" t="s">
        <v>607</v>
      </c>
      <c r="AJ14" s="285" t="s">
        <v>607</v>
      </c>
      <c r="AK14" s="285" t="s">
        <v>607</v>
      </c>
      <c r="AL14" s="285" t="s">
        <v>607</v>
      </c>
      <c r="AM14" s="285" t="s">
        <v>607</v>
      </c>
      <c r="AN14" s="285" t="s">
        <v>607</v>
      </c>
      <c r="AO14" s="285" t="s">
        <v>607</v>
      </c>
      <c r="AP14" s="280">
        <v>13</v>
      </c>
      <c r="AQ14" s="280">
        <v>30</v>
      </c>
      <c r="AR14" s="280">
        <f>'施設資源化量内訳'!D14</f>
        <v>1612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528</v>
      </c>
      <c r="AW14" s="280">
        <f>'施設資源化量内訳'!I14</f>
        <v>179</v>
      </c>
      <c r="AX14" s="280">
        <f>'施設資源化量内訳'!J14</f>
        <v>168</v>
      </c>
      <c r="AY14" s="280">
        <f>'施設資源化量内訳'!K14</f>
        <v>5</v>
      </c>
      <c r="AZ14" s="280">
        <f>'施設資源化量内訳'!L14</f>
        <v>322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204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206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607</v>
      </c>
      <c r="BW14" s="285" t="s">
        <v>607</v>
      </c>
      <c r="BX14" s="285" t="s">
        <v>607</v>
      </c>
      <c r="BY14" s="285" t="s">
        <v>607</v>
      </c>
      <c r="BZ14" s="285" t="s">
        <v>607</v>
      </c>
      <c r="CA14" s="285" t="s">
        <v>607</v>
      </c>
      <c r="CB14" s="285" t="s">
        <v>607</v>
      </c>
      <c r="CC14" s="285" t="s">
        <v>607</v>
      </c>
      <c r="CD14" s="284">
        <v>0</v>
      </c>
      <c r="CE14" s="280">
        <v>0</v>
      </c>
      <c r="CF14" s="280" t="s">
        <v>608</v>
      </c>
    </row>
    <row r="15" spans="1:84" ht="12" customHeight="1">
      <c r="A15" s="282" t="s">
        <v>174</v>
      </c>
      <c r="B15" s="283" t="s">
        <v>556</v>
      </c>
      <c r="C15" s="282" t="s">
        <v>585</v>
      </c>
      <c r="D15" s="280">
        <f t="shared" si="4"/>
        <v>2154</v>
      </c>
      <c r="E15" s="280">
        <f t="shared" si="5"/>
        <v>656</v>
      </c>
      <c r="F15" s="280">
        <f t="shared" si="6"/>
        <v>6</v>
      </c>
      <c r="G15" s="280">
        <f t="shared" si="7"/>
        <v>0</v>
      </c>
      <c r="H15" s="280">
        <f t="shared" si="8"/>
        <v>373</v>
      </c>
      <c r="I15" s="280">
        <f t="shared" si="9"/>
        <v>214</v>
      </c>
      <c r="J15" s="280">
        <f t="shared" si="10"/>
        <v>38</v>
      </c>
      <c r="K15" s="280">
        <f t="shared" si="11"/>
        <v>3</v>
      </c>
      <c r="L15" s="280">
        <f t="shared" si="12"/>
        <v>0</v>
      </c>
      <c r="M15" s="280">
        <f t="shared" si="13"/>
        <v>159</v>
      </c>
      <c r="N15" s="280">
        <f t="shared" si="14"/>
        <v>0</v>
      </c>
      <c r="O15" s="280">
        <f t="shared" si="15"/>
        <v>0</v>
      </c>
      <c r="P15" s="280">
        <f t="shared" si="16"/>
        <v>687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18</v>
      </c>
      <c r="X15" s="280">
        <f t="shared" si="24"/>
        <v>1415</v>
      </c>
      <c r="Y15" s="280">
        <v>604</v>
      </c>
      <c r="Z15" s="280">
        <v>6</v>
      </c>
      <c r="AA15" s="280">
        <v>0</v>
      </c>
      <c r="AB15" s="280">
        <v>373</v>
      </c>
      <c r="AC15" s="280">
        <v>214</v>
      </c>
      <c r="AD15" s="280">
        <v>38</v>
      </c>
      <c r="AE15" s="280">
        <v>3</v>
      </c>
      <c r="AF15" s="280">
        <v>0</v>
      </c>
      <c r="AG15" s="280">
        <v>159</v>
      </c>
      <c r="AH15" s="285" t="s">
        <v>607</v>
      </c>
      <c r="AI15" s="285" t="s">
        <v>607</v>
      </c>
      <c r="AJ15" s="285" t="s">
        <v>607</v>
      </c>
      <c r="AK15" s="285" t="s">
        <v>607</v>
      </c>
      <c r="AL15" s="285" t="s">
        <v>607</v>
      </c>
      <c r="AM15" s="285" t="s">
        <v>607</v>
      </c>
      <c r="AN15" s="285" t="s">
        <v>607</v>
      </c>
      <c r="AO15" s="285" t="s">
        <v>607</v>
      </c>
      <c r="AP15" s="280">
        <v>0</v>
      </c>
      <c r="AQ15" s="280">
        <v>18</v>
      </c>
      <c r="AR15" s="280">
        <f>'施設資源化量内訳'!D15</f>
        <v>687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0</v>
      </c>
      <c r="AW15" s="280">
        <f>'施設資源化量内訳'!I15</f>
        <v>0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687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52</v>
      </c>
      <c r="BM15" s="280">
        <v>52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607</v>
      </c>
      <c r="BW15" s="285" t="s">
        <v>607</v>
      </c>
      <c r="BX15" s="285" t="s">
        <v>607</v>
      </c>
      <c r="BY15" s="285" t="s">
        <v>607</v>
      </c>
      <c r="BZ15" s="285" t="s">
        <v>607</v>
      </c>
      <c r="CA15" s="285" t="s">
        <v>607</v>
      </c>
      <c r="CB15" s="285" t="s">
        <v>607</v>
      </c>
      <c r="CC15" s="285" t="s">
        <v>607</v>
      </c>
      <c r="CD15" s="284">
        <v>0</v>
      </c>
      <c r="CE15" s="280">
        <v>0</v>
      </c>
      <c r="CF15" s="280" t="s">
        <v>608</v>
      </c>
    </row>
    <row r="16" spans="1:84" ht="12" customHeight="1">
      <c r="A16" s="282" t="s">
        <v>174</v>
      </c>
      <c r="B16" s="283" t="s">
        <v>557</v>
      </c>
      <c r="C16" s="282" t="s">
        <v>586</v>
      </c>
      <c r="D16" s="280">
        <f t="shared" si="4"/>
        <v>6386</v>
      </c>
      <c r="E16" s="280">
        <f t="shared" si="5"/>
        <v>2372</v>
      </c>
      <c r="F16" s="280">
        <f t="shared" si="6"/>
        <v>12</v>
      </c>
      <c r="G16" s="280">
        <f t="shared" si="7"/>
        <v>0</v>
      </c>
      <c r="H16" s="280">
        <f t="shared" si="8"/>
        <v>832</v>
      </c>
      <c r="I16" s="280">
        <f t="shared" si="9"/>
        <v>269</v>
      </c>
      <c r="J16" s="280">
        <f t="shared" si="10"/>
        <v>26</v>
      </c>
      <c r="K16" s="280">
        <f t="shared" si="11"/>
        <v>1</v>
      </c>
      <c r="L16" s="280">
        <f t="shared" si="12"/>
        <v>0</v>
      </c>
      <c r="M16" s="280">
        <f t="shared" si="13"/>
        <v>8</v>
      </c>
      <c r="N16" s="280">
        <f t="shared" si="14"/>
        <v>326</v>
      </c>
      <c r="O16" s="280">
        <f t="shared" si="15"/>
        <v>0</v>
      </c>
      <c r="P16" s="280">
        <f t="shared" si="16"/>
        <v>2443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97</v>
      </c>
      <c r="X16" s="280">
        <f t="shared" si="24"/>
        <v>2535</v>
      </c>
      <c r="Y16" s="280">
        <v>1971</v>
      </c>
      <c r="Z16" s="280">
        <v>12</v>
      </c>
      <c r="AA16" s="280">
        <v>0</v>
      </c>
      <c r="AB16" s="280">
        <v>185</v>
      </c>
      <c r="AC16" s="280">
        <v>265</v>
      </c>
      <c r="AD16" s="280">
        <v>0</v>
      </c>
      <c r="AE16" s="280">
        <v>1</v>
      </c>
      <c r="AF16" s="280">
        <v>0</v>
      </c>
      <c r="AG16" s="280">
        <v>4</v>
      </c>
      <c r="AH16" s="285" t="s">
        <v>607</v>
      </c>
      <c r="AI16" s="285" t="s">
        <v>607</v>
      </c>
      <c r="AJ16" s="285" t="s">
        <v>607</v>
      </c>
      <c r="AK16" s="285" t="s">
        <v>607</v>
      </c>
      <c r="AL16" s="285" t="s">
        <v>607</v>
      </c>
      <c r="AM16" s="285" t="s">
        <v>607</v>
      </c>
      <c r="AN16" s="285" t="s">
        <v>607</v>
      </c>
      <c r="AO16" s="285" t="s">
        <v>607</v>
      </c>
      <c r="AP16" s="280">
        <v>0</v>
      </c>
      <c r="AQ16" s="280">
        <v>97</v>
      </c>
      <c r="AR16" s="280">
        <f>'施設資源化量内訳'!D16</f>
        <v>3425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632</v>
      </c>
      <c r="AW16" s="280">
        <f>'施設資源化量内訳'!I16</f>
        <v>0</v>
      </c>
      <c r="AX16" s="280">
        <f>'施設資源化量内訳'!J16</f>
        <v>24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326</v>
      </c>
      <c r="BC16" s="280">
        <f>'施設資源化量内訳'!O16</f>
        <v>0</v>
      </c>
      <c r="BD16" s="280">
        <f>'施設資源化量内訳'!P16</f>
        <v>2443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426</v>
      </c>
      <c r="BM16" s="280">
        <v>401</v>
      </c>
      <c r="BN16" s="280">
        <v>0</v>
      </c>
      <c r="BO16" s="280">
        <v>0</v>
      </c>
      <c r="BP16" s="280">
        <v>15</v>
      </c>
      <c r="BQ16" s="280">
        <v>4</v>
      </c>
      <c r="BR16" s="280">
        <v>2</v>
      </c>
      <c r="BS16" s="280">
        <v>0</v>
      </c>
      <c r="BT16" s="280">
        <v>0</v>
      </c>
      <c r="BU16" s="280">
        <v>4</v>
      </c>
      <c r="BV16" s="285" t="s">
        <v>607</v>
      </c>
      <c r="BW16" s="285" t="s">
        <v>607</v>
      </c>
      <c r="BX16" s="285" t="s">
        <v>607</v>
      </c>
      <c r="BY16" s="285" t="s">
        <v>607</v>
      </c>
      <c r="BZ16" s="285" t="s">
        <v>607</v>
      </c>
      <c r="CA16" s="285" t="s">
        <v>607</v>
      </c>
      <c r="CB16" s="285" t="s">
        <v>607</v>
      </c>
      <c r="CC16" s="285" t="s">
        <v>607</v>
      </c>
      <c r="CD16" s="284">
        <v>0</v>
      </c>
      <c r="CE16" s="280">
        <v>0</v>
      </c>
      <c r="CF16" s="280" t="s">
        <v>608</v>
      </c>
    </row>
    <row r="17" spans="1:84" ht="12" customHeight="1">
      <c r="A17" s="282" t="s">
        <v>174</v>
      </c>
      <c r="B17" s="283" t="s">
        <v>558</v>
      </c>
      <c r="C17" s="282" t="s">
        <v>587</v>
      </c>
      <c r="D17" s="280">
        <f t="shared" si="4"/>
        <v>1481</v>
      </c>
      <c r="E17" s="280">
        <f t="shared" si="5"/>
        <v>762</v>
      </c>
      <c r="F17" s="280">
        <f t="shared" si="6"/>
        <v>0</v>
      </c>
      <c r="G17" s="280">
        <f t="shared" si="7"/>
        <v>49</v>
      </c>
      <c r="H17" s="280">
        <f t="shared" si="8"/>
        <v>217</v>
      </c>
      <c r="I17" s="280">
        <f t="shared" si="9"/>
        <v>206</v>
      </c>
      <c r="J17" s="280">
        <f t="shared" si="10"/>
        <v>47</v>
      </c>
      <c r="K17" s="280">
        <f t="shared" si="11"/>
        <v>0</v>
      </c>
      <c r="L17" s="280">
        <f t="shared" si="12"/>
        <v>189</v>
      </c>
      <c r="M17" s="280">
        <f t="shared" si="13"/>
        <v>11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607</v>
      </c>
      <c r="AI17" s="285" t="s">
        <v>607</v>
      </c>
      <c r="AJ17" s="285" t="s">
        <v>607</v>
      </c>
      <c r="AK17" s="285" t="s">
        <v>607</v>
      </c>
      <c r="AL17" s="285" t="s">
        <v>607</v>
      </c>
      <c r="AM17" s="285" t="s">
        <v>607</v>
      </c>
      <c r="AN17" s="285" t="s">
        <v>607</v>
      </c>
      <c r="AO17" s="285" t="s">
        <v>607</v>
      </c>
      <c r="AP17" s="280">
        <v>0</v>
      </c>
      <c r="AQ17" s="280">
        <v>0</v>
      </c>
      <c r="AR17" s="280">
        <f>'施設資源化量内訳'!D17</f>
        <v>834</v>
      </c>
      <c r="AS17" s="280">
        <f>'施設資源化量内訳'!E17</f>
        <v>138</v>
      </c>
      <c r="AT17" s="280">
        <f>'施設資源化量内訳'!F17</f>
        <v>0</v>
      </c>
      <c r="AU17" s="280">
        <f>'施設資源化量内訳'!G17</f>
        <v>49</v>
      </c>
      <c r="AV17" s="280">
        <f>'施設資源化量内訳'!H17</f>
        <v>210</v>
      </c>
      <c r="AW17" s="280">
        <f>'施設資源化量内訳'!I17</f>
        <v>204</v>
      </c>
      <c r="AX17" s="280">
        <f>'施設資源化量内訳'!J17</f>
        <v>44</v>
      </c>
      <c r="AY17" s="280">
        <f>'施設資源化量内訳'!K17</f>
        <v>0</v>
      </c>
      <c r="AZ17" s="280">
        <f>'施設資源化量内訳'!L17</f>
        <v>189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647</v>
      </c>
      <c r="BM17" s="280">
        <v>624</v>
      </c>
      <c r="BN17" s="280">
        <v>0</v>
      </c>
      <c r="BO17" s="280">
        <v>0</v>
      </c>
      <c r="BP17" s="280">
        <v>7</v>
      </c>
      <c r="BQ17" s="280">
        <v>2</v>
      </c>
      <c r="BR17" s="280">
        <v>3</v>
      </c>
      <c r="BS17" s="280">
        <v>0</v>
      </c>
      <c r="BT17" s="280">
        <v>0</v>
      </c>
      <c r="BU17" s="280">
        <v>11</v>
      </c>
      <c r="BV17" s="285" t="s">
        <v>607</v>
      </c>
      <c r="BW17" s="285" t="s">
        <v>607</v>
      </c>
      <c r="BX17" s="285" t="s">
        <v>607</v>
      </c>
      <c r="BY17" s="285" t="s">
        <v>607</v>
      </c>
      <c r="BZ17" s="285" t="s">
        <v>607</v>
      </c>
      <c r="CA17" s="285" t="s">
        <v>607</v>
      </c>
      <c r="CB17" s="285" t="s">
        <v>607</v>
      </c>
      <c r="CC17" s="285" t="s">
        <v>607</v>
      </c>
      <c r="CD17" s="284">
        <v>0</v>
      </c>
      <c r="CE17" s="280">
        <v>0</v>
      </c>
      <c r="CF17" s="280" t="s">
        <v>608</v>
      </c>
    </row>
    <row r="18" spans="1:84" ht="12" customHeight="1">
      <c r="A18" s="282" t="s">
        <v>174</v>
      </c>
      <c r="B18" s="283" t="s">
        <v>559</v>
      </c>
      <c r="C18" s="282" t="s">
        <v>588</v>
      </c>
      <c r="D18" s="280">
        <f t="shared" si="4"/>
        <v>2722</v>
      </c>
      <c r="E18" s="280">
        <f t="shared" si="5"/>
        <v>894</v>
      </c>
      <c r="F18" s="280">
        <f t="shared" si="6"/>
        <v>2</v>
      </c>
      <c r="G18" s="280">
        <f t="shared" si="7"/>
        <v>0</v>
      </c>
      <c r="H18" s="280">
        <f t="shared" si="8"/>
        <v>131</v>
      </c>
      <c r="I18" s="280">
        <f t="shared" si="9"/>
        <v>220</v>
      </c>
      <c r="J18" s="280">
        <f t="shared" si="10"/>
        <v>43</v>
      </c>
      <c r="K18" s="280">
        <f t="shared" si="11"/>
        <v>5</v>
      </c>
      <c r="L18" s="280">
        <f t="shared" si="12"/>
        <v>0</v>
      </c>
      <c r="M18" s="280">
        <f t="shared" si="13"/>
        <v>50</v>
      </c>
      <c r="N18" s="280">
        <f t="shared" si="14"/>
        <v>18</v>
      </c>
      <c r="O18" s="280">
        <f t="shared" si="15"/>
        <v>0</v>
      </c>
      <c r="P18" s="280">
        <f t="shared" si="16"/>
        <v>784</v>
      </c>
      <c r="Q18" s="280">
        <f t="shared" si="17"/>
        <v>141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4</v>
      </c>
      <c r="W18" s="280">
        <f t="shared" si="23"/>
        <v>430</v>
      </c>
      <c r="X18" s="280">
        <f t="shared" si="24"/>
        <v>1305</v>
      </c>
      <c r="Y18" s="280">
        <v>894</v>
      </c>
      <c r="Z18" s="280">
        <v>2</v>
      </c>
      <c r="AA18" s="280">
        <v>0</v>
      </c>
      <c r="AB18" s="280">
        <v>87</v>
      </c>
      <c r="AC18" s="280">
        <v>220</v>
      </c>
      <c r="AD18" s="280">
        <v>43</v>
      </c>
      <c r="AE18" s="280">
        <v>5</v>
      </c>
      <c r="AF18" s="280">
        <v>0</v>
      </c>
      <c r="AG18" s="280">
        <v>50</v>
      </c>
      <c r="AH18" s="285" t="s">
        <v>607</v>
      </c>
      <c r="AI18" s="285" t="s">
        <v>607</v>
      </c>
      <c r="AJ18" s="285" t="s">
        <v>607</v>
      </c>
      <c r="AK18" s="285" t="s">
        <v>607</v>
      </c>
      <c r="AL18" s="285" t="s">
        <v>607</v>
      </c>
      <c r="AM18" s="285" t="s">
        <v>607</v>
      </c>
      <c r="AN18" s="285" t="s">
        <v>607</v>
      </c>
      <c r="AO18" s="285" t="s">
        <v>607</v>
      </c>
      <c r="AP18" s="280">
        <v>4</v>
      </c>
      <c r="AQ18" s="280">
        <v>0</v>
      </c>
      <c r="AR18" s="280">
        <f>'施設資源化量内訳'!D18</f>
        <v>1417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44</v>
      </c>
      <c r="AW18" s="280">
        <f>'施設資源化量内訳'!I18</f>
        <v>0</v>
      </c>
      <c r="AX18" s="280">
        <f>'施設資源化量内訳'!J18</f>
        <v>0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18</v>
      </c>
      <c r="BC18" s="280">
        <f>'施設資源化量内訳'!O18</f>
        <v>0</v>
      </c>
      <c r="BD18" s="280">
        <f>'施設資源化量内訳'!P18</f>
        <v>784</v>
      </c>
      <c r="BE18" s="280">
        <f>'施設資源化量内訳'!Q18</f>
        <v>141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430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607</v>
      </c>
      <c r="BW18" s="285" t="s">
        <v>607</v>
      </c>
      <c r="BX18" s="285" t="s">
        <v>607</v>
      </c>
      <c r="BY18" s="285" t="s">
        <v>607</v>
      </c>
      <c r="BZ18" s="285" t="s">
        <v>607</v>
      </c>
      <c r="CA18" s="285" t="s">
        <v>607</v>
      </c>
      <c r="CB18" s="285" t="s">
        <v>607</v>
      </c>
      <c r="CC18" s="285" t="s">
        <v>607</v>
      </c>
      <c r="CD18" s="284">
        <v>0</v>
      </c>
      <c r="CE18" s="280">
        <v>0</v>
      </c>
      <c r="CF18" s="280" t="s">
        <v>608</v>
      </c>
    </row>
    <row r="19" spans="1:84" ht="12" customHeight="1">
      <c r="A19" s="282" t="s">
        <v>174</v>
      </c>
      <c r="B19" s="283" t="s">
        <v>560</v>
      </c>
      <c r="C19" s="282" t="s">
        <v>589</v>
      </c>
      <c r="D19" s="280">
        <f t="shared" si="4"/>
        <v>4718</v>
      </c>
      <c r="E19" s="280">
        <f t="shared" si="5"/>
        <v>886</v>
      </c>
      <c r="F19" s="280">
        <f t="shared" si="6"/>
        <v>6</v>
      </c>
      <c r="G19" s="280">
        <f t="shared" si="7"/>
        <v>222</v>
      </c>
      <c r="H19" s="280">
        <f t="shared" si="8"/>
        <v>467</v>
      </c>
      <c r="I19" s="280">
        <f t="shared" si="9"/>
        <v>270</v>
      </c>
      <c r="J19" s="280">
        <f t="shared" si="10"/>
        <v>69</v>
      </c>
      <c r="K19" s="280">
        <f t="shared" si="11"/>
        <v>0</v>
      </c>
      <c r="L19" s="280">
        <f t="shared" si="12"/>
        <v>343</v>
      </c>
      <c r="M19" s="280">
        <f t="shared" si="13"/>
        <v>71</v>
      </c>
      <c r="N19" s="280">
        <f t="shared" si="14"/>
        <v>0</v>
      </c>
      <c r="O19" s="280">
        <f t="shared" si="15"/>
        <v>0</v>
      </c>
      <c r="P19" s="280">
        <f t="shared" si="16"/>
        <v>933</v>
      </c>
      <c r="Q19" s="280">
        <f t="shared" si="17"/>
        <v>964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18</v>
      </c>
      <c r="W19" s="280">
        <f t="shared" si="23"/>
        <v>469</v>
      </c>
      <c r="X19" s="280">
        <f t="shared" si="24"/>
        <v>838</v>
      </c>
      <c r="Y19" s="280">
        <v>332</v>
      </c>
      <c r="Z19" s="280">
        <v>5</v>
      </c>
      <c r="AA19" s="280">
        <v>71</v>
      </c>
      <c r="AB19" s="280">
        <v>119</v>
      </c>
      <c r="AC19" s="280">
        <v>269</v>
      </c>
      <c r="AD19" s="280">
        <v>0</v>
      </c>
      <c r="AE19" s="280">
        <v>0</v>
      </c>
      <c r="AF19" s="280">
        <v>0</v>
      </c>
      <c r="AG19" s="280">
        <v>42</v>
      </c>
      <c r="AH19" s="285" t="s">
        <v>607</v>
      </c>
      <c r="AI19" s="285" t="s">
        <v>607</v>
      </c>
      <c r="AJ19" s="285" t="s">
        <v>607</v>
      </c>
      <c r="AK19" s="285" t="s">
        <v>607</v>
      </c>
      <c r="AL19" s="285" t="s">
        <v>607</v>
      </c>
      <c r="AM19" s="285" t="s">
        <v>607</v>
      </c>
      <c r="AN19" s="285" t="s">
        <v>607</v>
      </c>
      <c r="AO19" s="285" t="s">
        <v>607</v>
      </c>
      <c r="AP19" s="280">
        <v>0</v>
      </c>
      <c r="AQ19" s="280">
        <v>0</v>
      </c>
      <c r="AR19" s="280">
        <f>'施設資源化量内訳'!D19</f>
        <v>3140</v>
      </c>
      <c r="AS19" s="280">
        <f>'施設資源化量内訳'!E19</f>
        <v>2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341</v>
      </c>
      <c r="AW19" s="280">
        <f>'施設資源化量内訳'!I19</f>
        <v>0</v>
      </c>
      <c r="AX19" s="280">
        <f>'施設資源化量内訳'!J19</f>
        <v>69</v>
      </c>
      <c r="AY19" s="280">
        <f>'施設資源化量内訳'!K19</f>
        <v>0</v>
      </c>
      <c r="AZ19" s="280">
        <f>'施設資源化量内訳'!L19</f>
        <v>343</v>
      </c>
      <c r="BA19" s="280">
        <f>'施設資源化量内訳'!M19</f>
        <v>1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933</v>
      </c>
      <c r="BE19" s="280">
        <f>'施設資源化量内訳'!Q19</f>
        <v>964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18</v>
      </c>
      <c r="BK19" s="280">
        <f>'施設資源化量内訳'!W19</f>
        <v>469</v>
      </c>
      <c r="BL19" s="280">
        <f t="shared" si="25"/>
        <v>740</v>
      </c>
      <c r="BM19" s="280">
        <v>552</v>
      </c>
      <c r="BN19" s="280">
        <v>1</v>
      </c>
      <c r="BO19" s="280">
        <v>151</v>
      </c>
      <c r="BP19" s="280">
        <v>7</v>
      </c>
      <c r="BQ19" s="280">
        <v>1</v>
      </c>
      <c r="BR19" s="280">
        <v>0</v>
      </c>
      <c r="BS19" s="280">
        <v>0</v>
      </c>
      <c r="BT19" s="280">
        <v>0</v>
      </c>
      <c r="BU19" s="280">
        <v>28</v>
      </c>
      <c r="BV19" s="285" t="s">
        <v>607</v>
      </c>
      <c r="BW19" s="285" t="s">
        <v>607</v>
      </c>
      <c r="BX19" s="285" t="s">
        <v>607</v>
      </c>
      <c r="BY19" s="285" t="s">
        <v>607</v>
      </c>
      <c r="BZ19" s="285" t="s">
        <v>607</v>
      </c>
      <c r="CA19" s="285" t="s">
        <v>607</v>
      </c>
      <c r="CB19" s="285" t="s">
        <v>607</v>
      </c>
      <c r="CC19" s="285" t="s">
        <v>607</v>
      </c>
      <c r="CD19" s="284">
        <v>0</v>
      </c>
      <c r="CE19" s="280">
        <v>0</v>
      </c>
      <c r="CF19" s="280" t="s">
        <v>608</v>
      </c>
    </row>
    <row r="20" spans="1:84" ht="12" customHeight="1">
      <c r="A20" s="282" t="s">
        <v>174</v>
      </c>
      <c r="B20" s="283" t="s">
        <v>561</v>
      </c>
      <c r="C20" s="282" t="s">
        <v>590</v>
      </c>
      <c r="D20" s="280">
        <f t="shared" si="4"/>
        <v>4243</v>
      </c>
      <c r="E20" s="280">
        <f t="shared" si="5"/>
        <v>2322</v>
      </c>
      <c r="F20" s="280">
        <f t="shared" si="6"/>
        <v>11</v>
      </c>
      <c r="G20" s="280">
        <f t="shared" si="7"/>
        <v>77</v>
      </c>
      <c r="H20" s="280">
        <f t="shared" si="8"/>
        <v>597</v>
      </c>
      <c r="I20" s="280">
        <f t="shared" si="9"/>
        <v>134</v>
      </c>
      <c r="J20" s="280">
        <f t="shared" si="10"/>
        <v>130</v>
      </c>
      <c r="K20" s="280">
        <f t="shared" si="11"/>
        <v>22</v>
      </c>
      <c r="L20" s="280">
        <f t="shared" si="12"/>
        <v>130</v>
      </c>
      <c r="M20" s="280">
        <f t="shared" si="13"/>
        <v>9</v>
      </c>
      <c r="N20" s="280">
        <f t="shared" si="14"/>
        <v>1</v>
      </c>
      <c r="O20" s="280">
        <f t="shared" si="15"/>
        <v>0</v>
      </c>
      <c r="P20" s="280">
        <f t="shared" si="16"/>
        <v>228</v>
      </c>
      <c r="Q20" s="280">
        <f t="shared" si="17"/>
        <v>551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31</v>
      </c>
      <c r="X20" s="280">
        <f t="shared" si="24"/>
        <v>1745</v>
      </c>
      <c r="Y20" s="280">
        <v>1416</v>
      </c>
      <c r="Z20" s="280">
        <v>4</v>
      </c>
      <c r="AA20" s="280">
        <v>77</v>
      </c>
      <c r="AB20" s="280">
        <v>74</v>
      </c>
      <c r="AC20" s="280">
        <v>6</v>
      </c>
      <c r="AD20" s="280">
        <v>92</v>
      </c>
      <c r="AE20" s="280">
        <v>18</v>
      </c>
      <c r="AF20" s="280">
        <v>40</v>
      </c>
      <c r="AG20" s="280">
        <v>0</v>
      </c>
      <c r="AH20" s="285" t="s">
        <v>607</v>
      </c>
      <c r="AI20" s="285" t="s">
        <v>607</v>
      </c>
      <c r="AJ20" s="285" t="s">
        <v>607</v>
      </c>
      <c r="AK20" s="285" t="s">
        <v>607</v>
      </c>
      <c r="AL20" s="285" t="s">
        <v>607</v>
      </c>
      <c r="AM20" s="285" t="s">
        <v>607</v>
      </c>
      <c r="AN20" s="285" t="s">
        <v>607</v>
      </c>
      <c r="AO20" s="285" t="s">
        <v>607</v>
      </c>
      <c r="AP20" s="280">
        <v>0</v>
      </c>
      <c r="AQ20" s="280">
        <v>18</v>
      </c>
      <c r="AR20" s="280">
        <f>'施設資源化量内訳'!D20</f>
        <v>2192</v>
      </c>
      <c r="AS20" s="280">
        <f>'施設資源化量内訳'!E20</f>
        <v>630</v>
      </c>
      <c r="AT20" s="280">
        <f>'施設資源化量内訳'!F20</f>
        <v>4</v>
      </c>
      <c r="AU20" s="280">
        <f>'施設資源化量内訳'!G20</f>
        <v>0</v>
      </c>
      <c r="AV20" s="280">
        <f>'施設資源化量内訳'!H20</f>
        <v>513</v>
      </c>
      <c r="AW20" s="280">
        <f>'施設資源化量内訳'!I20</f>
        <v>117</v>
      </c>
      <c r="AX20" s="280">
        <f>'施設資源化量内訳'!J20</f>
        <v>38</v>
      </c>
      <c r="AY20" s="280">
        <f>'施設資源化量内訳'!K20</f>
        <v>4</v>
      </c>
      <c r="AZ20" s="280">
        <f>'施設資源化量内訳'!L20</f>
        <v>90</v>
      </c>
      <c r="BA20" s="280">
        <f>'施設資源化量内訳'!M20</f>
        <v>3</v>
      </c>
      <c r="BB20" s="280">
        <f>'施設資源化量内訳'!N20</f>
        <v>1</v>
      </c>
      <c r="BC20" s="280">
        <f>'施設資源化量内訳'!O20</f>
        <v>0</v>
      </c>
      <c r="BD20" s="280">
        <f>'施設資源化量内訳'!P20</f>
        <v>228</v>
      </c>
      <c r="BE20" s="280">
        <f>'施設資源化量内訳'!Q20</f>
        <v>551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13</v>
      </c>
      <c r="BL20" s="280">
        <f t="shared" si="25"/>
        <v>306</v>
      </c>
      <c r="BM20" s="280">
        <v>276</v>
      </c>
      <c r="BN20" s="280">
        <v>3</v>
      </c>
      <c r="BO20" s="280">
        <v>0</v>
      </c>
      <c r="BP20" s="280">
        <v>10</v>
      </c>
      <c r="BQ20" s="280">
        <v>11</v>
      </c>
      <c r="BR20" s="280">
        <v>0</v>
      </c>
      <c r="BS20" s="280">
        <v>0</v>
      </c>
      <c r="BT20" s="280">
        <v>0</v>
      </c>
      <c r="BU20" s="280">
        <v>6</v>
      </c>
      <c r="BV20" s="285" t="s">
        <v>607</v>
      </c>
      <c r="BW20" s="285" t="s">
        <v>607</v>
      </c>
      <c r="BX20" s="285" t="s">
        <v>607</v>
      </c>
      <c r="BY20" s="285" t="s">
        <v>607</v>
      </c>
      <c r="BZ20" s="285" t="s">
        <v>607</v>
      </c>
      <c r="CA20" s="285" t="s">
        <v>607</v>
      </c>
      <c r="CB20" s="285" t="s">
        <v>607</v>
      </c>
      <c r="CC20" s="285" t="s">
        <v>607</v>
      </c>
      <c r="CD20" s="284">
        <v>0</v>
      </c>
      <c r="CE20" s="280">
        <v>0</v>
      </c>
      <c r="CF20" s="280" t="s">
        <v>608</v>
      </c>
    </row>
    <row r="21" spans="1:84" ht="12" customHeight="1">
      <c r="A21" s="282" t="s">
        <v>174</v>
      </c>
      <c r="B21" s="283" t="s">
        <v>562</v>
      </c>
      <c r="C21" s="282" t="s">
        <v>591</v>
      </c>
      <c r="D21" s="280">
        <f t="shared" si="4"/>
        <v>19764</v>
      </c>
      <c r="E21" s="280">
        <f t="shared" si="5"/>
        <v>3338</v>
      </c>
      <c r="F21" s="280">
        <f t="shared" si="6"/>
        <v>1</v>
      </c>
      <c r="G21" s="280">
        <f t="shared" si="7"/>
        <v>23</v>
      </c>
      <c r="H21" s="280">
        <f t="shared" si="8"/>
        <v>2228</v>
      </c>
      <c r="I21" s="280">
        <f t="shared" si="9"/>
        <v>1390</v>
      </c>
      <c r="J21" s="280">
        <f t="shared" si="10"/>
        <v>373</v>
      </c>
      <c r="K21" s="280">
        <f t="shared" si="11"/>
        <v>1</v>
      </c>
      <c r="L21" s="280">
        <f t="shared" si="12"/>
        <v>0</v>
      </c>
      <c r="M21" s="280">
        <f t="shared" si="13"/>
        <v>278</v>
      </c>
      <c r="N21" s="280">
        <f t="shared" si="14"/>
        <v>0</v>
      </c>
      <c r="O21" s="280">
        <f t="shared" si="15"/>
        <v>0</v>
      </c>
      <c r="P21" s="280">
        <f t="shared" si="16"/>
        <v>20</v>
      </c>
      <c r="Q21" s="280">
        <f t="shared" si="17"/>
        <v>12079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20</v>
      </c>
      <c r="V21" s="280">
        <f t="shared" si="22"/>
        <v>10</v>
      </c>
      <c r="W21" s="280">
        <f t="shared" si="23"/>
        <v>3</v>
      </c>
      <c r="X21" s="280">
        <f t="shared" si="24"/>
        <v>2212</v>
      </c>
      <c r="Y21" s="280">
        <v>1795</v>
      </c>
      <c r="Z21" s="280">
        <v>1</v>
      </c>
      <c r="AA21" s="280">
        <v>23</v>
      </c>
      <c r="AB21" s="280">
        <v>39</v>
      </c>
      <c r="AC21" s="280">
        <v>63</v>
      </c>
      <c r="AD21" s="280">
        <v>0</v>
      </c>
      <c r="AE21" s="280">
        <v>0</v>
      </c>
      <c r="AF21" s="280">
        <v>0</v>
      </c>
      <c r="AG21" s="280">
        <v>278</v>
      </c>
      <c r="AH21" s="285" t="s">
        <v>607</v>
      </c>
      <c r="AI21" s="285" t="s">
        <v>607</v>
      </c>
      <c r="AJ21" s="285" t="s">
        <v>607</v>
      </c>
      <c r="AK21" s="285" t="s">
        <v>607</v>
      </c>
      <c r="AL21" s="285" t="s">
        <v>607</v>
      </c>
      <c r="AM21" s="285" t="s">
        <v>607</v>
      </c>
      <c r="AN21" s="285" t="s">
        <v>607</v>
      </c>
      <c r="AO21" s="285" t="s">
        <v>607</v>
      </c>
      <c r="AP21" s="280">
        <v>10</v>
      </c>
      <c r="AQ21" s="280">
        <v>3</v>
      </c>
      <c r="AR21" s="280">
        <f>'施設資源化量内訳'!D21</f>
        <v>16009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2189</v>
      </c>
      <c r="AW21" s="280">
        <f>'施設資源化量内訳'!I21</f>
        <v>1327</v>
      </c>
      <c r="AX21" s="280">
        <f>'施設資源化量内訳'!J21</f>
        <v>373</v>
      </c>
      <c r="AY21" s="280">
        <f>'施設資源化量内訳'!K21</f>
        <v>1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20</v>
      </c>
      <c r="BE21" s="280">
        <f>'施設資源化量内訳'!Q21</f>
        <v>12079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20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1543</v>
      </c>
      <c r="BM21" s="280">
        <v>1543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607</v>
      </c>
      <c r="BW21" s="285" t="s">
        <v>607</v>
      </c>
      <c r="BX21" s="285" t="s">
        <v>607</v>
      </c>
      <c r="BY21" s="285" t="s">
        <v>607</v>
      </c>
      <c r="BZ21" s="285" t="s">
        <v>607</v>
      </c>
      <c r="CA21" s="285" t="s">
        <v>607</v>
      </c>
      <c r="CB21" s="285" t="s">
        <v>607</v>
      </c>
      <c r="CC21" s="285" t="s">
        <v>607</v>
      </c>
      <c r="CD21" s="284">
        <v>0</v>
      </c>
      <c r="CE21" s="280">
        <v>0</v>
      </c>
      <c r="CF21" s="280" t="s">
        <v>608</v>
      </c>
    </row>
    <row r="22" spans="1:84" ht="12" customHeight="1">
      <c r="A22" s="282" t="s">
        <v>174</v>
      </c>
      <c r="B22" s="283" t="s">
        <v>563</v>
      </c>
      <c r="C22" s="282" t="s">
        <v>592</v>
      </c>
      <c r="D22" s="280">
        <f t="shared" si="4"/>
        <v>1189</v>
      </c>
      <c r="E22" s="280">
        <f t="shared" si="5"/>
        <v>240</v>
      </c>
      <c r="F22" s="280">
        <f t="shared" si="6"/>
        <v>1</v>
      </c>
      <c r="G22" s="280">
        <f t="shared" si="7"/>
        <v>44</v>
      </c>
      <c r="H22" s="280">
        <f t="shared" si="8"/>
        <v>56</v>
      </c>
      <c r="I22" s="280">
        <f t="shared" si="9"/>
        <v>46</v>
      </c>
      <c r="J22" s="280">
        <f t="shared" si="10"/>
        <v>6</v>
      </c>
      <c r="K22" s="280">
        <f t="shared" si="11"/>
        <v>1</v>
      </c>
      <c r="L22" s="280">
        <f t="shared" si="12"/>
        <v>49</v>
      </c>
      <c r="M22" s="280">
        <f t="shared" si="13"/>
        <v>18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727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1</v>
      </c>
      <c r="W22" s="280">
        <f t="shared" si="23"/>
        <v>0</v>
      </c>
      <c r="X22" s="280">
        <f t="shared" si="24"/>
        <v>272</v>
      </c>
      <c r="Y22" s="280">
        <v>163</v>
      </c>
      <c r="Z22" s="280">
        <v>1</v>
      </c>
      <c r="AA22" s="280">
        <v>27</v>
      </c>
      <c r="AB22" s="280">
        <v>10</v>
      </c>
      <c r="AC22" s="280">
        <v>46</v>
      </c>
      <c r="AD22" s="280">
        <v>6</v>
      </c>
      <c r="AE22" s="280">
        <v>1</v>
      </c>
      <c r="AF22" s="280">
        <v>0</v>
      </c>
      <c r="AG22" s="280">
        <v>17</v>
      </c>
      <c r="AH22" s="285" t="s">
        <v>607</v>
      </c>
      <c r="AI22" s="285" t="s">
        <v>607</v>
      </c>
      <c r="AJ22" s="285" t="s">
        <v>607</v>
      </c>
      <c r="AK22" s="285" t="s">
        <v>607</v>
      </c>
      <c r="AL22" s="285" t="s">
        <v>607</v>
      </c>
      <c r="AM22" s="285" t="s">
        <v>607</v>
      </c>
      <c r="AN22" s="285" t="s">
        <v>607</v>
      </c>
      <c r="AO22" s="285" t="s">
        <v>607</v>
      </c>
      <c r="AP22" s="280">
        <v>1</v>
      </c>
      <c r="AQ22" s="280">
        <v>0</v>
      </c>
      <c r="AR22" s="280">
        <f>'施設資源化量内訳'!D22</f>
        <v>821</v>
      </c>
      <c r="AS22" s="280">
        <f>'施設資源化量内訳'!E22</f>
        <v>2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43</v>
      </c>
      <c r="AW22" s="280">
        <f>'施設資源化量内訳'!I22</f>
        <v>0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49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727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96</v>
      </c>
      <c r="BM22" s="280">
        <v>75</v>
      </c>
      <c r="BN22" s="280">
        <v>0</v>
      </c>
      <c r="BO22" s="280">
        <v>17</v>
      </c>
      <c r="BP22" s="280">
        <v>3</v>
      </c>
      <c r="BQ22" s="280">
        <v>0</v>
      </c>
      <c r="BR22" s="280">
        <v>0</v>
      </c>
      <c r="BS22" s="280">
        <v>0</v>
      </c>
      <c r="BT22" s="280">
        <v>0</v>
      </c>
      <c r="BU22" s="280">
        <v>1</v>
      </c>
      <c r="BV22" s="285" t="s">
        <v>607</v>
      </c>
      <c r="BW22" s="285" t="s">
        <v>607</v>
      </c>
      <c r="BX22" s="285" t="s">
        <v>607</v>
      </c>
      <c r="BY22" s="285" t="s">
        <v>607</v>
      </c>
      <c r="BZ22" s="285" t="s">
        <v>607</v>
      </c>
      <c r="CA22" s="285" t="s">
        <v>607</v>
      </c>
      <c r="CB22" s="285" t="s">
        <v>607</v>
      </c>
      <c r="CC22" s="285" t="s">
        <v>607</v>
      </c>
      <c r="CD22" s="284">
        <v>0</v>
      </c>
      <c r="CE22" s="280">
        <v>0</v>
      </c>
      <c r="CF22" s="280"/>
    </row>
    <row r="23" spans="1:84" ht="12" customHeight="1">
      <c r="A23" s="282" t="s">
        <v>174</v>
      </c>
      <c r="B23" s="283" t="s">
        <v>564</v>
      </c>
      <c r="C23" s="282" t="s">
        <v>593</v>
      </c>
      <c r="D23" s="280">
        <f t="shared" si="4"/>
        <v>4802</v>
      </c>
      <c r="E23" s="280">
        <f t="shared" si="5"/>
        <v>1265</v>
      </c>
      <c r="F23" s="280">
        <f t="shared" si="6"/>
        <v>7</v>
      </c>
      <c r="G23" s="280">
        <f t="shared" si="7"/>
        <v>0</v>
      </c>
      <c r="H23" s="280">
        <f t="shared" si="8"/>
        <v>225</v>
      </c>
      <c r="I23" s="280">
        <f t="shared" si="9"/>
        <v>129</v>
      </c>
      <c r="J23" s="280">
        <f t="shared" si="10"/>
        <v>47</v>
      </c>
      <c r="K23" s="280">
        <f t="shared" si="11"/>
        <v>0</v>
      </c>
      <c r="L23" s="280">
        <f t="shared" si="12"/>
        <v>341</v>
      </c>
      <c r="M23" s="280">
        <f t="shared" si="13"/>
        <v>113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2675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960</v>
      </c>
      <c r="Y23" s="280">
        <v>656</v>
      </c>
      <c r="Z23" s="280">
        <v>2</v>
      </c>
      <c r="AA23" s="280">
        <v>0</v>
      </c>
      <c r="AB23" s="280">
        <v>49</v>
      </c>
      <c r="AC23" s="280">
        <v>129</v>
      </c>
      <c r="AD23" s="280">
        <v>47</v>
      </c>
      <c r="AE23" s="280">
        <v>0</v>
      </c>
      <c r="AF23" s="280">
        <v>0</v>
      </c>
      <c r="AG23" s="280">
        <v>77</v>
      </c>
      <c r="AH23" s="285" t="s">
        <v>607</v>
      </c>
      <c r="AI23" s="285" t="s">
        <v>607</v>
      </c>
      <c r="AJ23" s="285" t="s">
        <v>607</v>
      </c>
      <c r="AK23" s="285" t="s">
        <v>607</v>
      </c>
      <c r="AL23" s="285" t="s">
        <v>607</v>
      </c>
      <c r="AM23" s="285" t="s">
        <v>607</v>
      </c>
      <c r="AN23" s="285" t="s">
        <v>607</v>
      </c>
      <c r="AO23" s="285" t="s">
        <v>607</v>
      </c>
      <c r="AP23" s="280">
        <v>0</v>
      </c>
      <c r="AQ23" s="280">
        <v>0</v>
      </c>
      <c r="AR23" s="280">
        <f>'施設資源化量内訳'!D23</f>
        <v>3190</v>
      </c>
      <c r="AS23" s="280">
        <f>'施設資源化量内訳'!E23</f>
        <v>8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165</v>
      </c>
      <c r="AW23" s="280">
        <f>'施設資源化量内訳'!I23</f>
        <v>0</v>
      </c>
      <c r="AX23" s="280">
        <f>'施設資源化量内訳'!J23</f>
        <v>0</v>
      </c>
      <c r="AY23" s="280">
        <f>'施設資源化量内訳'!K23</f>
        <v>0</v>
      </c>
      <c r="AZ23" s="280">
        <f>'施設資源化量内訳'!L23</f>
        <v>341</v>
      </c>
      <c r="BA23" s="280">
        <f>'施設資源化量内訳'!M23</f>
        <v>1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2675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652</v>
      </c>
      <c r="BM23" s="280">
        <v>601</v>
      </c>
      <c r="BN23" s="280">
        <v>5</v>
      </c>
      <c r="BO23" s="280">
        <v>0</v>
      </c>
      <c r="BP23" s="280">
        <v>11</v>
      </c>
      <c r="BQ23" s="280">
        <v>0</v>
      </c>
      <c r="BR23" s="280">
        <v>0</v>
      </c>
      <c r="BS23" s="280">
        <v>0</v>
      </c>
      <c r="BT23" s="280">
        <v>0</v>
      </c>
      <c r="BU23" s="280">
        <v>35</v>
      </c>
      <c r="BV23" s="285" t="s">
        <v>607</v>
      </c>
      <c r="BW23" s="285" t="s">
        <v>607</v>
      </c>
      <c r="BX23" s="285" t="s">
        <v>607</v>
      </c>
      <c r="BY23" s="285" t="s">
        <v>607</v>
      </c>
      <c r="BZ23" s="285" t="s">
        <v>607</v>
      </c>
      <c r="CA23" s="285" t="s">
        <v>607</v>
      </c>
      <c r="CB23" s="285" t="s">
        <v>607</v>
      </c>
      <c r="CC23" s="285" t="s">
        <v>607</v>
      </c>
      <c r="CD23" s="284">
        <v>0</v>
      </c>
      <c r="CE23" s="280">
        <v>0</v>
      </c>
      <c r="CF23" s="280" t="s">
        <v>608</v>
      </c>
    </row>
    <row r="24" spans="1:84" ht="12" customHeight="1">
      <c r="A24" s="282" t="s">
        <v>174</v>
      </c>
      <c r="B24" s="283" t="s">
        <v>565</v>
      </c>
      <c r="C24" s="282" t="s">
        <v>594</v>
      </c>
      <c r="D24" s="280">
        <f t="shared" si="4"/>
        <v>3974</v>
      </c>
      <c r="E24" s="280">
        <f t="shared" si="5"/>
        <v>1657</v>
      </c>
      <c r="F24" s="280">
        <f t="shared" si="6"/>
        <v>0</v>
      </c>
      <c r="G24" s="280">
        <f t="shared" si="7"/>
        <v>129</v>
      </c>
      <c r="H24" s="280">
        <f t="shared" si="8"/>
        <v>328</v>
      </c>
      <c r="I24" s="280">
        <f t="shared" si="9"/>
        <v>191</v>
      </c>
      <c r="J24" s="280">
        <f t="shared" si="10"/>
        <v>55</v>
      </c>
      <c r="K24" s="280">
        <f t="shared" si="11"/>
        <v>0</v>
      </c>
      <c r="L24" s="280">
        <f t="shared" si="12"/>
        <v>89</v>
      </c>
      <c r="M24" s="280">
        <f t="shared" si="13"/>
        <v>171</v>
      </c>
      <c r="N24" s="280">
        <f t="shared" si="14"/>
        <v>91</v>
      </c>
      <c r="O24" s="280">
        <f t="shared" si="15"/>
        <v>0</v>
      </c>
      <c r="P24" s="280">
        <f t="shared" si="16"/>
        <v>1263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2302</v>
      </c>
      <c r="Y24" s="280">
        <v>1456</v>
      </c>
      <c r="Z24" s="280">
        <v>0</v>
      </c>
      <c r="AA24" s="280">
        <v>114</v>
      </c>
      <c r="AB24" s="280">
        <v>288</v>
      </c>
      <c r="AC24" s="280">
        <v>168</v>
      </c>
      <c r="AD24" s="280">
        <v>48</v>
      </c>
      <c r="AE24" s="280">
        <v>0</v>
      </c>
      <c r="AF24" s="280">
        <v>78</v>
      </c>
      <c r="AG24" s="280">
        <v>150</v>
      </c>
      <c r="AH24" s="285" t="s">
        <v>607</v>
      </c>
      <c r="AI24" s="285" t="s">
        <v>607</v>
      </c>
      <c r="AJ24" s="285" t="s">
        <v>607</v>
      </c>
      <c r="AK24" s="285" t="s">
        <v>607</v>
      </c>
      <c r="AL24" s="285" t="s">
        <v>607</v>
      </c>
      <c r="AM24" s="285" t="s">
        <v>607</v>
      </c>
      <c r="AN24" s="285" t="s">
        <v>607</v>
      </c>
      <c r="AO24" s="285" t="s">
        <v>607</v>
      </c>
      <c r="AP24" s="280">
        <v>0</v>
      </c>
      <c r="AQ24" s="280">
        <v>0</v>
      </c>
      <c r="AR24" s="280">
        <f>'施設資源化量内訳'!D24</f>
        <v>1672</v>
      </c>
      <c r="AS24" s="280">
        <f>'施設資源化量内訳'!E24</f>
        <v>201</v>
      </c>
      <c r="AT24" s="280">
        <f>'施設資源化量内訳'!F24</f>
        <v>0</v>
      </c>
      <c r="AU24" s="280">
        <f>'施設資源化量内訳'!G24</f>
        <v>15</v>
      </c>
      <c r="AV24" s="280">
        <f>'施設資源化量内訳'!H24</f>
        <v>40</v>
      </c>
      <c r="AW24" s="280">
        <f>'施設資源化量内訳'!I24</f>
        <v>23</v>
      </c>
      <c r="AX24" s="280">
        <f>'施設資源化量内訳'!J24</f>
        <v>7</v>
      </c>
      <c r="AY24" s="280">
        <f>'施設資源化量内訳'!K24</f>
        <v>0</v>
      </c>
      <c r="AZ24" s="280">
        <f>'施設資源化量内訳'!L24</f>
        <v>11</v>
      </c>
      <c r="BA24" s="280">
        <f>'施設資源化量内訳'!M24</f>
        <v>21</v>
      </c>
      <c r="BB24" s="280">
        <f>'施設資源化量内訳'!N24</f>
        <v>91</v>
      </c>
      <c r="BC24" s="280">
        <f>'施設資源化量内訳'!O24</f>
        <v>0</v>
      </c>
      <c r="BD24" s="280">
        <f>'施設資源化量内訳'!P24</f>
        <v>1263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607</v>
      </c>
      <c r="BW24" s="285" t="s">
        <v>607</v>
      </c>
      <c r="BX24" s="285" t="s">
        <v>607</v>
      </c>
      <c r="BY24" s="285" t="s">
        <v>607</v>
      </c>
      <c r="BZ24" s="285" t="s">
        <v>607</v>
      </c>
      <c r="CA24" s="285" t="s">
        <v>607</v>
      </c>
      <c r="CB24" s="285" t="s">
        <v>607</v>
      </c>
      <c r="CC24" s="285" t="s">
        <v>607</v>
      </c>
      <c r="CD24" s="284">
        <v>0</v>
      </c>
      <c r="CE24" s="280">
        <v>0</v>
      </c>
      <c r="CF24" s="280" t="s">
        <v>608</v>
      </c>
    </row>
    <row r="25" spans="1:84" ht="12" customHeight="1">
      <c r="A25" s="282" t="s">
        <v>174</v>
      </c>
      <c r="B25" s="283" t="s">
        <v>566</v>
      </c>
      <c r="C25" s="282" t="s">
        <v>595</v>
      </c>
      <c r="D25" s="280">
        <f t="shared" si="4"/>
        <v>595</v>
      </c>
      <c r="E25" s="280">
        <f t="shared" si="5"/>
        <v>295</v>
      </c>
      <c r="F25" s="280">
        <f t="shared" si="6"/>
        <v>0</v>
      </c>
      <c r="G25" s="280">
        <f t="shared" si="7"/>
        <v>0</v>
      </c>
      <c r="H25" s="280">
        <f t="shared" si="8"/>
        <v>43</v>
      </c>
      <c r="I25" s="280">
        <f t="shared" si="9"/>
        <v>56</v>
      </c>
      <c r="J25" s="280">
        <f t="shared" si="10"/>
        <v>17</v>
      </c>
      <c r="K25" s="280">
        <f t="shared" si="11"/>
        <v>0</v>
      </c>
      <c r="L25" s="280">
        <f t="shared" si="12"/>
        <v>0</v>
      </c>
      <c r="M25" s="280">
        <f t="shared" si="13"/>
        <v>43</v>
      </c>
      <c r="N25" s="280">
        <f t="shared" si="14"/>
        <v>0</v>
      </c>
      <c r="O25" s="280">
        <f t="shared" si="15"/>
        <v>0</v>
      </c>
      <c r="P25" s="280">
        <f t="shared" si="16"/>
        <v>141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607</v>
      </c>
      <c r="AI25" s="285" t="s">
        <v>607</v>
      </c>
      <c r="AJ25" s="285" t="s">
        <v>607</v>
      </c>
      <c r="AK25" s="285" t="s">
        <v>607</v>
      </c>
      <c r="AL25" s="285" t="s">
        <v>607</v>
      </c>
      <c r="AM25" s="285" t="s">
        <v>607</v>
      </c>
      <c r="AN25" s="285" t="s">
        <v>607</v>
      </c>
      <c r="AO25" s="285" t="s">
        <v>607</v>
      </c>
      <c r="AP25" s="280">
        <v>0</v>
      </c>
      <c r="AQ25" s="280">
        <v>0</v>
      </c>
      <c r="AR25" s="280">
        <f>'施設資源化量内訳'!D25</f>
        <v>595</v>
      </c>
      <c r="AS25" s="280">
        <f>'施設資源化量内訳'!E25</f>
        <v>295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43</v>
      </c>
      <c r="AW25" s="280">
        <f>'施設資源化量内訳'!I25</f>
        <v>56</v>
      </c>
      <c r="AX25" s="280">
        <f>'施設資源化量内訳'!J25</f>
        <v>17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43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141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607</v>
      </c>
      <c r="BW25" s="285" t="s">
        <v>607</v>
      </c>
      <c r="BX25" s="285" t="s">
        <v>607</v>
      </c>
      <c r="BY25" s="285" t="s">
        <v>607</v>
      </c>
      <c r="BZ25" s="285" t="s">
        <v>607</v>
      </c>
      <c r="CA25" s="285" t="s">
        <v>607</v>
      </c>
      <c r="CB25" s="285" t="s">
        <v>607</v>
      </c>
      <c r="CC25" s="285" t="s">
        <v>607</v>
      </c>
      <c r="CD25" s="284">
        <v>0</v>
      </c>
      <c r="CE25" s="280">
        <v>0</v>
      </c>
      <c r="CF25" s="280" t="s">
        <v>608</v>
      </c>
    </row>
    <row r="26" spans="1:84" ht="12" customHeight="1">
      <c r="A26" s="282" t="s">
        <v>174</v>
      </c>
      <c r="B26" s="283" t="s">
        <v>567</v>
      </c>
      <c r="C26" s="282" t="s">
        <v>596</v>
      </c>
      <c r="D26" s="280">
        <f t="shared" si="4"/>
        <v>873</v>
      </c>
      <c r="E26" s="280">
        <f t="shared" si="5"/>
        <v>447</v>
      </c>
      <c r="F26" s="280">
        <f t="shared" si="6"/>
        <v>2</v>
      </c>
      <c r="G26" s="280">
        <f t="shared" si="7"/>
        <v>0</v>
      </c>
      <c r="H26" s="280">
        <f t="shared" si="8"/>
        <v>57</v>
      </c>
      <c r="I26" s="280">
        <f t="shared" si="9"/>
        <v>75</v>
      </c>
      <c r="J26" s="280">
        <f t="shared" si="10"/>
        <v>23</v>
      </c>
      <c r="K26" s="280">
        <f t="shared" si="11"/>
        <v>0</v>
      </c>
      <c r="L26" s="280">
        <f t="shared" si="12"/>
        <v>0</v>
      </c>
      <c r="M26" s="280">
        <f t="shared" si="13"/>
        <v>60</v>
      </c>
      <c r="N26" s="280">
        <f t="shared" si="14"/>
        <v>0</v>
      </c>
      <c r="O26" s="280">
        <f t="shared" si="15"/>
        <v>0</v>
      </c>
      <c r="P26" s="280">
        <f t="shared" si="16"/>
        <v>208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1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607</v>
      </c>
      <c r="AI26" s="285" t="s">
        <v>607</v>
      </c>
      <c r="AJ26" s="285" t="s">
        <v>607</v>
      </c>
      <c r="AK26" s="285" t="s">
        <v>607</v>
      </c>
      <c r="AL26" s="285" t="s">
        <v>607</v>
      </c>
      <c r="AM26" s="285" t="s">
        <v>607</v>
      </c>
      <c r="AN26" s="285" t="s">
        <v>607</v>
      </c>
      <c r="AO26" s="285" t="s">
        <v>607</v>
      </c>
      <c r="AP26" s="280">
        <v>0</v>
      </c>
      <c r="AQ26" s="280">
        <v>0</v>
      </c>
      <c r="AR26" s="280">
        <f>'施設資源化量内訳'!D26</f>
        <v>819</v>
      </c>
      <c r="AS26" s="280">
        <f>'施設資源化量内訳'!E26</f>
        <v>395</v>
      </c>
      <c r="AT26" s="280">
        <f>'施設資源化量内訳'!F26</f>
        <v>2</v>
      </c>
      <c r="AU26" s="280">
        <f>'施設資源化量内訳'!G26</f>
        <v>0</v>
      </c>
      <c r="AV26" s="280">
        <f>'施設資源化量内訳'!H26</f>
        <v>57</v>
      </c>
      <c r="AW26" s="280">
        <f>'施設資源化量内訳'!I26</f>
        <v>75</v>
      </c>
      <c r="AX26" s="280">
        <f>'施設資源化量内訳'!J26</f>
        <v>23</v>
      </c>
      <c r="AY26" s="280">
        <f>'施設資源化量内訳'!K26</f>
        <v>0</v>
      </c>
      <c r="AZ26" s="280">
        <f>'施設資源化量内訳'!L26</f>
        <v>0</v>
      </c>
      <c r="BA26" s="280">
        <f>'施設資源化量内訳'!M26</f>
        <v>58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208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1</v>
      </c>
      <c r="BK26" s="280">
        <f>'施設資源化量内訳'!W26</f>
        <v>0</v>
      </c>
      <c r="BL26" s="280">
        <f t="shared" si="25"/>
        <v>54</v>
      </c>
      <c r="BM26" s="280">
        <v>52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2</v>
      </c>
      <c r="BV26" s="285" t="s">
        <v>607</v>
      </c>
      <c r="BW26" s="285" t="s">
        <v>607</v>
      </c>
      <c r="BX26" s="285" t="s">
        <v>607</v>
      </c>
      <c r="BY26" s="285" t="s">
        <v>607</v>
      </c>
      <c r="BZ26" s="285" t="s">
        <v>607</v>
      </c>
      <c r="CA26" s="285" t="s">
        <v>607</v>
      </c>
      <c r="CB26" s="285" t="s">
        <v>607</v>
      </c>
      <c r="CC26" s="285" t="s">
        <v>607</v>
      </c>
      <c r="CD26" s="284">
        <v>0</v>
      </c>
      <c r="CE26" s="280">
        <v>0</v>
      </c>
      <c r="CF26" s="280" t="s">
        <v>608</v>
      </c>
    </row>
    <row r="27" spans="1:84" ht="12" customHeight="1">
      <c r="A27" s="282" t="s">
        <v>174</v>
      </c>
      <c r="B27" s="283" t="s">
        <v>568</v>
      </c>
      <c r="C27" s="282" t="s">
        <v>597</v>
      </c>
      <c r="D27" s="280">
        <f t="shared" si="4"/>
        <v>2068</v>
      </c>
      <c r="E27" s="280">
        <f t="shared" si="5"/>
        <v>676</v>
      </c>
      <c r="F27" s="280">
        <f t="shared" si="6"/>
        <v>3</v>
      </c>
      <c r="G27" s="280">
        <f t="shared" si="7"/>
        <v>10</v>
      </c>
      <c r="H27" s="280">
        <f t="shared" si="8"/>
        <v>190</v>
      </c>
      <c r="I27" s="280">
        <f t="shared" si="9"/>
        <v>119</v>
      </c>
      <c r="J27" s="280">
        <f t="shared" si="10"/>
        <v>22</v>
      </c>
      <c r="K27" s="280">
        <f t="shared" si="11"/>
        <v>0</v>
      </c>
      <c r="L27" s="280">
        <f t="shared" si="12"/>
        <v>29</v>
      </c>
      <c r="M27" s="280">
        <f t="shared" si="13"/>
        <v>37</v>
      </c>
      <c r="N27" s="280">
        <f t="shared" si="14"/>
        <v>0</v>
      </c>
      <c r="O27" s="280">
        <f t="shared" si="15"/>
        <v>0</v>
      </c>
      <c r="P27" s="280">
        <f t="shared" si="16"/>
        <v>405</v>
      </c>
      <c r="Q27" s="280">
        <f t="shared" si="17"/>
        <v>570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7</v>
      </c>
      <c r="X27" s="280">
        <f t="shared" si="24"/>
        <v>249</v>
      </c>
      <c r="Y27" s="280">
        <v>206</v>
      </c>
      <c r="Z27" s="280">
        <v>3</v>
      </c>
      <c r="AA27" s="280">
        <v>10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23</v>
      </c>
      <c r="AH27" s="285" t="s">
        <v>607</v>
      </c>
      <c r="AI27" s="285" t="s">
        <v>607</v>
      </c>
      <c r="AJ27" s="285" t="s">
        <v>607</v>
      </c>
      <c r="AK27" s="285" t="s">
        <v>607</v>
      </c>
      <c r="AL27" s="285" t="s">
        <v>607</v>
      </c>
      <c r="AM27" s="285" t="s">
        <v>607</v>
      </c>
      <c r="AN27" s="285" t="s">
        <v>607</v>
      </c>
      <c r="AO27" s="285" t="s">
        <v>607</v>
      </c>
      <c r="AP27" s="280">
        <v>0</v>
      </c>
      <c r="AQ27" s="280">
        <v>7</v>
      </c>
      <c r="AR27" s="280">
        <f>'施設資源化量内訳'!D27</f>
        <v>1327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185</v>
      </c>
      <c r="AW27" s="280">
        <f>'施設資源化量内訳'!I27</f>
        <v>116</v>
      </c>
      <c r="AX27" s="280">
        <f>'施設資源化量内訳'!J27</f>
        <v>22</v>
      </c>
      <c r="AY27" s="280">
        <f>'施設資源化量内訳'!K27</f>
        <v>0</v>
      </c>
      <c r="AZ27" s="280">
        <f>'施設資源化量内訳'!L27</f>
        <v>29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405</v>
      </c>
      <c r="BE27" s="280">
        <f>'施設資源化量内訳'!Q27</f>
        <v>570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492</v>
      </c>
      <c r="BM27" s="280">
        <v>470</v>
      </c>
      <c r="BN27" s="280">
        <v>0</v>
      </c>
      <c r="BO27" s="280">
        <v>0</v>
      </c>
      <c r="BP27" s="280">
        <v>5</v>
      </c>
      <c r="BQ27" s="280">
        <v>3</v>
      </c>
      <c r="BR27" s="280">
        <v>0</v>
      </c>
      <c r="BS27" s="280">
        <v>0</v>
      </c>
      <c r="BT27" s="280">
        <v>0</v>
      </c>
      <c r="BU27" s="280">
        <v>14</v>
      </c>
      <c r="BV27" s="285" t="s">
        <v>607</v>
      </c>
      <c r="BW27" s="285" t="s">
        <v>607</v>
      </c>
      <c r="BX27" s="285" t="s">
        <v>607</v>
      </c>
      <c r="BY27" s="285" t="s">
        <v>607</v>
      </c>
      <c r="BZ27" s="285" t="s">
        <v>607</v>
      </c>
      <c r="CA27" s="285" t="s">
        <v>607</v>
      </c>
      <c r="CB27" s="285" t="s">
        <v>607</v>
      </c>
      <c r="CC27" s="285" t="s">
        <v>607</v>
      </c>
      <c r="CD27" s="284">
        <v>0</v>
      </c>
      <c r="CE27" s="280">
        <v>0</v>
      </c>
      <c r="CF27" s="280" t="s">
        <v>608</v>
      </c>
    </row>
    <row r="28" spans="1:84" ht="12" customHeight="1">
      <c r="A28" s="282" t="s">
        <v>174</v>
      </c>
      <c r="B28" s="283" t="s">
        <v>569</v>
      </c>
      <c r="C28" s="282" t="s">
        <v>598</v>
      </c>
      <c r="D28" s="280">
        <f t="shared" si="4"/>
        <v>2355</v>
      </c>
      <c r="E28" s="280">
        <f t="shared" si="5"/>
        <v>1133</v>
      </c>
      <c r="F28" s="280">
        <f t="shared" si="6"/>
        <v>9</v>
      </c>
      <c r="G28" s="280">
        <f t="shared" si="7"/>
        <v>0</v>
      </c>
      <c r="H28" s="280">
        <f t="shared" si="8"/>
        <v>151</v>
      </c>
      <c r="I28" s="280">
        <f t="shared" si="9"/>
        <v>174</v>
      </c>
      <c r="J28" s="280">
        <f t="shared" si="10"/>
        <v>42</v>
      </c>
      <c r="K28" s="280">
        <f t="shared" si="11"/>
        <v>0</v>
      </c>
      <c r="L28" s="280">
        <f t="shared" si="12"/>
        <v>112</v>
      </c>
      <c r="M28" s="280">
        <f t="shared" si="13"/>
        <v>65</v>
      </c>
      <c r="N28" s="280">
        <f t="shared" si="14"/>
        <v>0</v>
      </c>
      <c r="O28" s="280">
        <f t="shared" si="15"/>
        <v>0</v>
      </c>
      <c r="P28" s="280">
        <f t="shared" si="16"/>
        <v>624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45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607</v>
      </c>
      <c r="AI28" s="285" t="s">
        <v>607</v>
      </c>
      <c r="AJ28" s="285" t="s">
        <v>607</v>
      </c>
      <c r="AK28" s="285" t="s">
        <v>607</v>
      </c>
      <c r="AL28" s="285" t="s">
        <v>607</v>
      </c>
      <c r="AM28" s="285" t="s">
        <v>607</v>
      </c>
      <c r="AN28" s="285" t="s">
        <v>607</v>
      </c>
      <c r="AO28" s="285" t="s">
        <v>607</v>
      </c>
      <c r="AP28" s="280">
        <v>0</v>
      </c>
      <c r="AQ28" s="280">
        <v>0</v>
      </c>
      <c r="AR28" s="280">
        <f>'施設資源化量内訳'!D28</f>
        <v>1761</v>
      </c>
      <c r="AS28" s="280">
        <f>'施設資源化量内訳'!E28</f>
        <v>572</v>
      </c>
      <c r="AT28" s="280">
        <f>'施設資源化量内訳'!F28</f>
        <v>4</v>
      </c>
      <c r="AU28" s="280">
        <f>'施設資源化量内訳'!G28</f>
        <v>0</v>
      </c>
      <c r="AV28" s="280">
        <f>'施設資源化量内訳'!H28</f>
        <v>142</v>
      </c>
      <c r="AW28" s="280">
        <f>'施設資源化量内訳'!I28</f>
        <v>174</v>
      </c>
      <c r="AX28" s="280">
        <f>'施設資源化量内訳'!J28</f>
        <v>42</v>
      </c>
      <c r="AY28" s="280">
        <f>'施設資源化量内訳'!K28</f>
        <v>0</v>
      </c>
      <c r="AZ28" s="280">
        <f>'施設資源化量内訳'!L28</f>
        <v>112</v>
      </c>
      <c r="BA28" s="280">
        <f>'施設資源化量内訳'!M28</f>
        <v>46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624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45</v>
      </c>
      <c r="BL28" s="280">
        <f t="shared" si="25"/>
        <v>594</v>
      </c>
      <c r="BM28" s="280">
        <v>561</v>
      </c>
      <c r="BN28" s="280">
        <v>5</v>
      </c>
      <c r="BO28" s="280">
        <v>0</v>
      </c>
      <c r="BP28" s="280">
        <v>9</v>
      </c>
      <c r="BQ28" s="280">
        <v>0</v>
      </c>
      <c r="BR28" s="280">
        <v>0</v>
      </c>
      <c r="BS28" s="280">
        <v>0</v>
      </c>
      <c r="BT28" s="280">
        <v>0</v>
      </c>
      <c r="BU28" s="280">
        <v>19</v>
      </c>
      <c r="BV28" s="285" t="s">
        <v>607</v>
      </c>
      <c r="BW28" s="285" t="s">
        <v>607</v>
      </c>
      <c r="BX28" s="285" t="s">
        <v>607</v>
      </c>
      <c r="BY28" s="285" t="s">
        <v>607</v>
      </c>
      <c r="BZ28" s="285" t="s">
        <v>607</v>
      </c>
      <c r="CA28" s="285" t="s">
        <v>607</v>
      </c>
      <c r="CB28" s="285" t="s">
        <v>607</v>
      </c>
      <c r="CC28" s="285" t="s">
        <v>607</v>
      </c>
      <c r="CD28" s="284">
        <v>0</v>
      </c>
      <c r="CE28" s="280">
        <v>0</v>
      </c>
      <c r="CF28" s="280" t="s">
        <v>608</v>
      </c>
    </row>
    <row r="29" spans="1:84" ht="12" customHeight="1">
      <c r="A29" s="282" t="s">
        <v>174</v>
      </c>
      <c r="B29" s="283" t="s">
        <v>570</v>
      </c>
      <c r="C29" s="282" t="s">
        <v>599</v>
      </c>
      <c r="D29" s="280">
        <f t="shared" si="4"/>
        <v>2506</v>
      </c>
      <c r="E29" s="280">
        <f t="shared" si="5"/>
        <v>452</v>
      </c>
      <c r="F29" s="280">
        <f t="shared" si="6"/>
        <v>0</v>
      </c>
      <c r="G29" s="280">
        <f t="shared" si="7"/>
        <v>0</v>
      </c>
      <c r="H29" s="280">
        <f t="shared" si="8"/>
        <v>141</v>
      </c>
      <c r="I29" s="280">
        <f t="shared" si="9"/>
        <v>102</v>
      </c>
      <c r="J29" s="280">
        <f t="shared" si="10"/>
        <v>17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300</v>
      </c>
      <c r="O29" s="280">
        <f t="shared" si="15"/>
        <v>0</v>
      </c>
      <c r="P29" s="280">
        <f t="shared" si="16"/>
        <v>0</v>
      </c>
      <c r="Q29" s="280">
        <f t="shared" si="17"/>
        <v>1487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7</v>
      </c>
      <c r="X29" s="280">
        <f t="shared" si="24"/>
        <v>20</v>
      </c>
      <c r="Y29" s="280">
        <v>13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607</v>
      </c>
      <c r="AI29" s="285" t="s">
        <v>607</v>
      </c>
      <c r="AJ29" s="285" t="s">
        <v>607</v>
      </c>
      <c r="AK29" s="285" t="s">
        <v>607</v>
      </c>
      <c r="AL29" s="285" t="s">
        <v>607</v>
      </c>
      <c r="AM29" s="285" t="s">
        <v>607</v>
      </c>
      <c r="AN29" s="285" t="s">
        <v>607</v>
      </c>
      <c r="AO29" s="285" t="s">
        <v>607</v>
      </c>
      <c r="AP29" s="280">
        <v>0</v>
      </c>
      <c r="AQ29" s="280">
        <v>7</v>
      </c>
      <c r="AR29" s="280">
        <f>'施設資源化量内訳'!D29</f>
        <v>2238</v>
      </c>
      <c r="AS29" s="280">
        <f>'施設資源化量内訳'!E29</f>
        <v>205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133</v>
      </c>
      <c r="AW29" s="280">
        <f>'施設資源化量内訳'!I29</f>
        <v>96</v>
      </c>
      <c r="AX29" s="280">
        <f>'施設資源化量内訳'!J29</f>
        <v>17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300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1487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248</v>
      </c>
      <c r="BM29" s="280">
        <v>234</v>
      </c>
      <c r="BN29" s="280">
        <v>0</v>
      </c>
      <c r="BO29" s="280">
        <v>0</v>
      </c>
      <c r="BP29" s="280">
        <v>8</v>
      </c>
      <c r="BQ29" s="280">
        <v>6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607</v>
      </c>
      <c r="BW29" s="285" t="s">
        <v>607</v>
      </c>
      <c r="BX29" s="285" t="s">
        <v>607</v>
      </c>
      <c r="BY29" s="285" t="s">
        <v>607</v>
      </c>
      <c r="BZ29" s="285" t="s">
        <v>607</v>
      </c>
      <c r="CA29" s="285" t="s">
        <v>607</v>
      </c>
      <c r="CB29" s="285" t="s">
        <v>607</v>
      </c>
      <c r="CC29" s="285" t="s">
        <v>607</v>
      </c>
      <c r="CD29" s="284">
        <v>0</v>
      </c>
      <c r="CE29" s="280">
        <v>0</v>
      </c>
      <c r="CF29" s="280" t="s">
        <v>608</v>
      </c>
    </row>
    <row r="30" spans="1:84" ht="12" customHeight="1">
      <c r="A30" s="282" t="s">
        <v>174</v>
      </c>
      <c r="B30" s="283" t="s">
        <v>571</v>
      </c>
      <c r="C30" s="282" t="s">
        <v>600</v>
      </c>
      <c r="D30" s="280">
        <f t="shared" si="4"/>
        <v>1606</v>
      </c>
      <c r="E30" s="280">
        <f t="shared" si="5"/>
        <v>776</v>
      </c>
      <c r="F30" s="280">
        <f t="shared" si="6"/>
        <v>2</v>
      </c>
      <c r="G30" s="280">
        <f t="shared" si="7"/>
        <v>8</v>
      </c>
      <c r="H30" s="280">
        <f t="shared" si="8"/>
        <v>113</v>
      </c>
      <c r="I30" s="280">
        <f t="shared" si="9"/>
        <v>100</v>
      </c>
      <c r="J30" s="280">
        <f t="shared" si="10"/>
        <v>34</v>
      </c>
      <c r="K30" s="280">
        <f t="shared" si="11"/>
        <v>0</v>
      </c>
      <c r="L30" s="280">
        <f t="shared" si="12"/>
        <v>79</v>
      </c>
      <c r="M30" s="280">
        <f t="shared" si="13"/>
        <v>38</v>
      </c>
      <c r="N30" s="280">
        <f t="shared" si="14"/>
        <v>0</v>
      </c>
      <c r="O30" s="280">
        <f t="shared" si="15"/>
        <v>0</v>
      </c>
      <c r="P30" s="280">
        <f t="shared" si="16"/>
        <v>406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50</v>
      </c>
      <c r="X30" s="280">
        <f t="shared" si="24"/>
        <v>598</v>
      </c>
      <c r="Y30" s="280">
        <v>557</v>
      </c>
      <c r="Z30" s="280">
        <v>1</v>
      </c>
      <c r="AA30" s="280">
        <v>5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35</v>
      </c>
      <c r="AH30" s="285" t="s">
        <v>607</v>
      </c>
      <c r="AI30" s="285" t="s">
        <v>607</v>
      </c>
      <c r="AJ30" s="285" t="s">
        <v>607</v>
      </c>
      <c r="AK30" s="285" t="s">
        <v>607</v>
      </c>
      <c r="AL30" s="285" t="s">
        <v>607</v>
      </c>
      <c r="AM30" s="285" t="s">
        <v>607</v>
      </c>
      <c r="AN30" s="285" t="s">
        <v>607</v>
      </c>
      <c r="AO30" s="285" t="s">
        <v>607</v>
      </c>
      <c r="AP30" s="280">
        <v>0</v>
      </c>
      <c r="AQ30" s="280">
        <v>0</v>
      </c>
      <c r="AR30" s="280">
        <f>'施設資源化量内訳'!D30</f>
        <v>776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107</v>
      </c>
      <c r="AW30" s="280">
        <f>'施設資源化量内訳'!I30</f>
        <v>100</v>
      </c>
      <c r="AX30" s="280">
        <f>'施設資源化量内訳'!J30</f>
        <v>34</v>
      </c>
      <c r="AY30" s="280">
        <f>'施設資源化量内訳'!K30</f>
        <v>0</v>
      </c>
      <c r="AZ30" s="280">
        <f>'施設資源化量内訳'!L30</f>
        <v>79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406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50</v>
      </c>
      <c r="BL30" s="280">
        <f t="shared" si="25"/>
        <v>232</v>
      </c>
      <c r="BM30" s="280">
        <v>219</v>
      </c>
      <c r="BN30" s="280">
        <v>1</v>
      </c>
      <c r="BO30" s="280">
        <v>3</v>
      </c>
      <c r="BP30" s="280">
        <v>6</v>
      </c>
      <c r="BQ30" s="280">
        <v>0</v>
      </c>
      <c r="BR30" s="280">
        <v>0</v>
      </c>
      <c r="BS30" s="280">
        <v>0</v>
      </c>
      <c r="BT30" s="280">
        <v>0</v>
      </c>
      <c r="BU30" s="280">
        <v>3</v>
      </c>
      <c r="BV30" s="285" t="s">
        <v>607</v>
      </c>
      <c r="BW30" s="285" t="s">
        <v>607</v>
      </c>
      <c r="BX30" s="285" t="s">
        <v>607</v>
      </c>
      <c r="BY30" s="285" t="s">
        <v>607</v>
      </c>
      <c r="BZ30" s="285" t="s">
        <v>607</v>
      </c>
      <c r="CA30" s="285" t="s">
        <v>607</v>
      </c>
      <c r="CB30" s="285" t="s">
        <v>607</v>
      </c>
      <c r="CC30" s="285" t="s">
        <v>607</v>
      </c>
      <c r="CD30" s="284">
        <v>0</v>
      </c>
      <c r="CE30" s="280">
        <v>0</v>
      </c>
      <c r="CF30" s="280"/>
    </row>
    <row r="31" spans="1:84" ht="12" customHeight="1">
      <c r="A31" s="282" t="s">
        <v>174</v>
      </c>
      <c r="B31" s="283" t="s">
        <v>572</v>
      </c>
      <c r="C31" s="282" t="s">
        <v>601</v>
      </c>
      <c r="D31" s="280">
        <f t="shared" si="4"/>
        <v>695</v>
      </c>
      <c r="E31" s="280">
        <f t="shared" si="5"/>
        <v>256</v>
      </c>
      <c r="F31" s="280">
        <f t="shared" si="6"/>
        <v>2</v>
      </c>
      <c r="G31" s="280">
        <f t="shared" si="7"/>
        <v>0</v>
      </c>
      <c r="H31" s="280">
        <f t="shared" si="8"/>
        <v>43</v>
      </c>
      <c r="I31" s="280">
        <f t="shared" si="9"/>
        <v>93</v>
      </c>
      <c r="J31" s="280">
        <f t="shared" si="10"/>
        <v>16</v>
      </c>
      <c r="K31" s="280">
        <f t="shared" si="11"/>
        <v>0</v>
      </c>
      <c r="L31" s="280">
        <f t="shared" si="12"/>
        <v>39</v>
      </c>
      <c r="M31" s="280">
        <f t="shared" si="13"/>
        <v>26</v>
      </c>
      <c r="N31" s="280">
        <f t="shared" si="14"/>
        <v>0</v>
      </c>
      <c r="O31" s="280">
        <f t="shared" si="15"/>
        <v>0</v>
      </c>
      <c r="P31" s="280">
        <f t="shared" si="16"/>
        <v>219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1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607</v>
      </c>
      <c r="AI31" s="285" t="s">
        <v>607</v>
      </c>
      <c r="AJ31" s="285" t="s">
        <v>607</v>
      </c>
      <c r="AK31" s="285" t="s">
        <v>607</v>
      </c>
      <c r="AL31" s="285" t="s">
        <v>607</v>
      </c>
      <c r="AM31" s="285" t="s">
        <v>607</v>
      </c>
      <c r="AN31" s="285" t="s">
        <v>607</v>
      </c>
      <c r="AO31" s="285" t="s">
        <v>607</v>
      </c>
      <c r="AP31" s="280">
        <v>0</v>
      </c>
      <c r="AQ31" s="280">
        <v>0</v>
      </c>
      <c r="AR31" s="280">
        <f>'施設資源化量内訳'!D31</f>
        <v>695</v>
      </c>
      <c r="AS31" s="280">
        <f>'施設資源化量内訳'!E31</f>
        <v>256</v>
      </c>
      <c r="AT31" s="280">
        <f>'施設資源化量内訳'!F31</f>
        <v>2</v>
      </c>
      <c r="AU31" s="280">
        <f>'施設資源化量内訳'!G31</f>
        <v>0</v>
      </c>
      <c r="AV31" s="280">
        <f>'施設資源化量内訳'!H31</f>
        <v>43</v>
      </c>
      <c r="AW31" s="280">
        <f>'施設資源化量内訳'!I31</f>
        <v>93</v>
      </c>
      <c r="AX31" s="280">
        <f>'施設資源化量内訳'!J31</f>
        <v>16</v>
      </c>
      <c r="AY31" s="280">
        <f>'施設資源化量内訳'!K31</f>
        <v>0</v>
      </c>
      <c r="AZ31" s="280">
        <f>'施設資源化量内訳'!L31</f>
        <v>39</v>
      </c>
      <c r="BA31" s="280">
        <f>'施設資源化量内訳'!M31</f>
        <v>26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219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1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607</v>
      </c>
      <c r="BW31" s="285" t="s">
        <v>607</v>
      </c>
      <c r="BX31" s="285" t="s">
        <v>607</v>
      </c>
      <c r="BY31" s="285" t="s">
        <v>607</v>
      </c>
      <c r="BZ31" s="285" t="s">
        <v>607</v>
      </c>
      <c r="CA31" s="285" t="s">
        <v>607</v>
      </c>
      <c r="CB31" s="285" t="s">
        <v>607</v>
      </c>
      <c r="CC31" s="285" t="s">
        <v>607</v>
      </c>
      <c r="CD31" s="284">
        <v>0</v>
      </c>
      <c r="CE31" s="280">
        <v>0</v>
      </c>
      <c r="CF31" s="280" t="s">
        <v>608</v>
      </c>
    </row>
    <row r="32" spans="1:84" ht="12" customHeight="1">
      <c r="A32" s="282" t="s">
        <v>174</v>
      </c>
      <c r="B32" s="283" t="s">
        <v>573</v>
      </c>
      <c r="C32" s="282" t="s">
        <v>602</v>
      </c>
      <c r="D32" s="280">
        <f t="shared" si="4"/>
        <v>1875</v>
      </c>
      <c r="E32" s="280">
        <f t="shared" si="5"/>
        <v>121</v>
      </c>
      <c r="F32" s="280">
        <f t="shared" si="6"/>
        <v>0</v>
      </c>
      <c r="G32" s="280">
        <f t="shared" si="7"/>
        <v>0</v>
      </c>
      <c r="H32" s="280">
        <f t="shared" si="8"/>
        <v>99</v>
      </c>
      <c r="I32" s="280">
        <f t="shared" si="9"/>
        <v>97</v>
      </c>
      <c r="J32" s="280">
        <f t="shared" si="10"/>
        <v>17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1534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7</v>
      </c>
      <c r="X32" s="280">
        <f t="shared" si="24"/>
        <v>16</v>
      </c>
      <c r="Y32" s="280">
        <v>9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607</v>
      </c>
      <c r="AI32" s="285" t="s">
        <v>607</v>
      </c>
      <c r="AJ32" s="285" t="s">
        <v>607</v>
      </c>
      <c r="AK32" s="285" t="s">
        <v>607</v>
      </c>
      <c r="AL32" s="285" t="s">
        <v>607</v>
      </c>
      <c r="AM32" s="285" t="s">
        <v>607</v>
      </c>
      <c r="AN32" s="285" t="s">
        <v>607</v>
      </c>
      <c r="AO32" s="285" t="s">
        <v>607</v>
      </c>
      <c r="AP32" s="280">
        <v>0</v>
      </c>
      <c r="AQ32" s="280">
        <v>7</v>
      </c>
      <c r="AR32" s="280">
        <f>'施設資源化量内訳'!D32</f>
        <v>1740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95</v>
      </c>
      <c r="AW32" s="280">
        <f>'施設資源化量内訳'!I32</f>
        <v>94</v>
      </c>
      <c r="AX32" s="280">
        <f>'施設資源化量内訳'!J32</f>
        <v>17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0</v>
      </c>
      <c r="BE32" s="280">
        <f>'施設資源化量内訳'!Q32</f>
        <v>1534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119</v>
      </c>
      <c r="BM32" s="280">
        <v>112</v>
      </c>
      <c r="BN32" s="280">
        <v>0</v>
      </c>
      <c r="BO32" s="280">
        <v>0</v>
      </c>
      <c r="BP32" s="280">
        <v>4</v>
      </c>
      <c r="BQ32" s="280">
        <v>3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607</v>
      </c>
      <c r="BW32" s="285" t="s">
        <v>607</v>
      </c>
      <c r="BX32" s="285" t="s">
        <v>607</v>
      </c>
      <c r="BY32" s="285" t="s">
        <v>607</v>
      </c>
      <c r="BZ32" s="285" t="s">
        <v>607</v>
      </c>
      <c r="CA32" s="285" t="s">
        <v>607</v>
      </c>
      <c r="CB32" s="285" t="s">
        <v>607</v>
      </c>
      <c r="CC32" s="285" t="s">
        <v>607</v>
      </c>
      <c r="CD32" s="284">
        <v>0</v>
      </c>
      <c r="CE32" s="280">
        <v>0</v>
      </c>
      <c r="CF32" s="280" t="s">
        <v>608</v>
      </c>
    </row>
    <row r="33" spans="1:84" ht="12" customHeight="1">
      <c r="A33" s="282" t="s">
        <v>174</v>
      </c>
      <c r="B33" s="283" t="s">
        <v>574</v>
      </c>
      <c r="C33" s="282" t="s">
        <v>603</v>
      </c>
      <c r="D33" s="280">
        <f t="shared" si="4"/>
        <v>1211</v>
      </c>
      <c r="E33" s="280">
        <f t="shared" si="5"/>
        <v>605</v>
      </c>
      <c r="F33" s="280">
        <f t="shared" si="6"/>
        <v>1</v>
      </c>
      <c r="G33" s="280">
        <f t="shared" si="7"/>
        <v>0</v>
      </c>
      <c r="H33" s="280">
        <f t="shared" si="8"/>
        <v>277</v>
      </c>
      <c r="I33" s="280">
        <f t="shared" si="9"/>
        <v>93</v>
      </c>
      <c r="J33" s="280">
        <f t="shared" si="10"/>
        <v>67</v>
      </c>
      <c r="K33" s="280">
        <f t="shared" si="11"/>
        <v>5</v>
      </c>
      <c r="L33" s="280">
        <f t="shared" si="12"/>
        <v>89</v>
      </c>
      <c r="M33" s="280">
        <f t="shared" si="13"/>
        <v>3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71</v>
      </c>
      <c r="X33" s="280">
        <f t="shared" si="24"/>
        <v>609</v>
      </c>
      <c r="Y33" s="280">
        <v>605</v>
      </c>
      <c r="Z33" s="280">
        <v>1</v>
      </c>
      <c r="AA33" s="280">
        <v>0</v>
      </c>
      <c r="AB33" s="280">
        <v>0</v>
      </c>
      <c r="AC33" s="280">
        <v>0</v>
      </c>
      <c r="AD33" s="280">
        <v>0</v>
      </c>
      <c r="AE33" s="280">
        <v>3</v>
      </c>
      <c r="AF33" s="280">
        <v>0</v>
      </c>
      <c r="AG33" s="280">
        <v>0</v>
      </c>
      <c r="AH33" s="285" t="s">
        <v>607</v>
      </c>
      <c r="AI33" s="285" t="s">
        <v>607</v>
      </c>
      <c r="AJ33" s="285" t="s">
        <v>607</v>
      </c>
      <c r="AK33" s="285" t="s">
        <v>607</v>
      </c>
      <c r="AL33" s="285" t="s">
        <v>607</v>
      </c>
      <c r="AM33" s="285" t="s">
        <v>607</v>
      </c>
      <c r="AN33" s="285" t="s">
        <v>607</v>
      </c>
      <c r="AO33" s="285" t="s">
        <v>607</v>
      </c>
      <c r="AP33" s="280">
        <v>0</v>
      </c>
      <c r="AQ33" s="280">
        <v>0</v>
      </c>
      <c r="AR33" s="280">
        <f>'施設資源化量内訳'!D33</f>
        <v>602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277</v>
      </c>
      <c r="AW33" s="280">
        <f>'施設資源化量内訳'!I33</f>
        <v>93</v>
      </c>
      <c r="AX33" s="280">
        <f>'施設資源化量内訳'!J33</f>
        <v>67</v>
      </c>
      <c r="AY33" s="280">
        <f>'施設資源化量内訳'!K33</f>
        <v>2</v>
      </c>
      <c r="AZ33" s="280">
        <f>'施設資源化量内訳'!L33</f>
        <v>89</v>
      </c>
      <c r="BA33" s="280">
        <f>'施設資源化量内訳'!M33</f>
        <v>3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71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607</v>
      </c>
      <c r="BW33" s="285" t="s">
        <v>607</v>
      </c>
      <c r="BX33" s="285" t="s">
        <v>607</v>
      </c>
      <c r="BY33" s="285" t="s">
        <v>607</v>
      </c>
      <c r="BZ33" s="285" t="s">
        <v>607</v>
      </c>
      <c r="CA33" s="285" t="s">
        <v>607</v>
      </c>
      <c r="CB33" s="285" t="s">
        <v>607</v>
      </c>
      <c r="CC33" s="285" t="s">
        <v>607</v>
      </c>
      <c r="CD33" s="284">
        <v>0</v>
      </c>
      <c r="CE33" s="280">
        <v>0</v>
      </c>
      <c r="CF33" s="280" t="s">
        <v>608</v>
      </c>
    </row>
    <row r="34" spans="1:84" ht="12" customHeight="1">
      <c r="A34" s="282" t="s">
        <v>174</v>
      </c>
      <c r="B34" s="283" t="s">
        <v>575</v>
      </c>
      <c r="C34" s="282" t="s">
        <v>604</v>
      </c>
      <c r="D34" s="280">
        <f t="shared" si="4"/>
        <v>3854</v>
      </c>
      <c r="E34" s="280">
        <f t="shared" si="5"/>
        <v>572</v>
      </c>
      <c r="F34" s="280">
        <f t="shared" si="6"/>
        <v>5</v>
      </c>
      <c r="G34" s="280">
        <f t="shared" si="7"/>
        <v>0</v>
      </c>
      <c r="H34" s="280">
        <f t="shared" si="8"/>
        <v>116</v>
      </c>
      <c r="I34" s="280">
        <f t="shared" si="9"/>
        <v>102</v>
      </c>
      <c r="J34" s="280">
        <f t="shared" si="10"/>
        <v>42</v>
      </c>
      <c r="K34" s="280">
        <f t="shared" si="11"/>
        <v>11</v>
      </c>
      <c r="L34" s="280">
        <f t="shared" si="12"/>
        <v>0</v>
      </c>
      <c r="M34" s="280">
        <f t="shared" si="13"/>
        <v>29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2826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151</v>
      </c>
      <c r="X34" s="280">
        <f t="shared" si="24"/>
        <v>825</v>
      </c>
      <c r="Y34" s="280">
        <v>572</v>
      </c>
      <c r="Z34" s="280">
        <v>5</v>
      </c>
      <c r="AA34" s="280">
        <v>0</v>
      </c>
      <c r="AB34" s="280">
        <v>44</v>
      </c>
      <c r="AC34" s="280">
        <v>24</v>
      </c>
      <c r="AD34" s="280">
        <v>0</v>
      </c>
      <c r="AE34" s="280">
        <v>0</v>
      </c>
      <c r="AF34" s="280">
        <v>0</v>
      </c>
      <c r="AG34" s="280">
        <v>29</v>
      </c>
      <c r="AH34" s="285" t="s">
        <v>607</v>
      </c>
      <c r="AI34" s="285" t="s">
        <v>607</v>
      </c>
      <c r="AJ34" s="285" t="s">
        <v>607</v>
      </c>
      <c r="AK34" s="285" t="s">
        <v>607</v>
      </c>
      <c r="AL34" s="285" t="s">
        <v>607</v>
      </c>
      <c r="AM34" s="285" t="s">
        <v>607</v>
      </c>
      <c r="AN34" s="285" t="s">
        <v>607</v>
      </c>
      <c r="AO34" s="285" t="s">
        <v>607</v>
      </c>
      <c r="AP34" s="280">
        <v>0</v>
      </c>
      <c r="AQ34" s="280">
        <v>151</v>
      </c>
      <c r="AR34" s="280">
        <f>'施設資源化量内訳'!D34</f>
        <v>3029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72</v>
      </c>
      <c r="AW34" s="280">
        <f>'施設資源化量内訳'!I34</f>
        <v>78</v>
      </c>
      <c r="AX34" s="280">
        <f>'施設資源化量内訳'!J34</f>
        <v>42</v>
      </c>
      <c r="AY34" s="280">
        <f>'施設資源化量内訳'!K34</f>
        <v>11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2826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607</v>
      </c>
      <c r="BW34" s="285" t="s">
        <v>607</v>
      </c>
      <c r="BX34" s="285" t="s">
        <v>607</v>
      </c>
      <c r="BY34" s="285" t="s">
        <v>607</v>
      </c>
      <c r="BZ34" s="285" t="s">
        <v>607</v>
      </c>
      <c r="CA34" s="285" t="s">
        <v>607</v>
      </c>
      <c r="CB34" s="285" t="s">
        <v>607</v>
      </c>
      <c r="CC34" s="285" t="s">
        <v>607</v>
      </c>
      <c r="CD34" s="284">
        <v>0</v>
      </c>
      <c r="CE34" s="280">
        <v>0</v>
      </c>
      <c r="CF34" s="280" t="s">
        <v>608</v>
      </c>
    </row>
    <row r="35" spans="1:84" ht="12" customHeight="1">
      <c r="A35" s="282" t="s">
        <v>174</v>
      </c>
      <c r="B35" s="283" t="s">
        <v>576</v>
      </c>
      <c r="C35" s="282" t="s">
        <v>605</v>
      </c>
      <c r="D35" s="280">
        <f t="shared" si="4"/>
        <v>1697</v>
      </c>
      <c r="E35" s="280">
        <f t="shared" si="5"/>
        <v>417</v>
      </c>
      <c r="F35" s="280">
        <f t="shared" si="6"/>
        <v>4</v>
      </c>
      <c r="G35" s="280">
        <f t="shared" si="7"/>
        <v>0</v>
      </c>
      <c r="H35" s="280">
        <f t="shared" si="8"/>
        <v>86</v>
      </c>
      <c r="I35" s="280">
        <f t="shared" si="9"/>
        <v>101</v>
      </c>
      <c r="J35" s="280">
        <f t="shared" si="10"/>
        <v>20</v>
      </c>
      <c r="K35" s="280">
        <f t="shared" si="11"/>
        <v>2</v>
      </c>
      <c r="L35" s="280">
        <f t="shared" si="12"/>
        <v>0</v>
      </c>
      <c r="M35" s="280">
        <f t="shared" si="13"/>
        <v>38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1029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607</v>
      </c>
      <c r="AI35" s="285" t="s">
        <v>607</v>
      </c>
      <c r="AJ35" s="285" t="s">
        <v>607</v>
      </c>
      <c r="AK35" s="285" t="s">
        <v>607</v>
      </c>
      <c r="AL35" s="285" t="s">
        <v>607</v>
      </c>
      <c r="AM35" s="285" t="s">
        <v>607</v>
      </c>
      <c r="AN35" s="285" t="s">
        <v>607</v>
      </c>
      <c r="AO35" s="285" t="s">
        <v>607</v>
      </c>
      <c r="AP35" s="280">
        <v>0</v>
      </c>
      <c r="AQ35" s="280">
        <v>0</v>
      </c>
      <c r="AR35" s="280">
        <f>'施設資源化量内訳'!D35</f>
        <v>1697</v>
      </c>
      <c r="AS35" s="280">
        <f>'施設資源化量内訳'!E35</f>
        <v>417</v>
      </c>
      <c r="AT35" s="280">
        <f>'施設資源化量内訳'!F35</f>
        <v>4</v>
      </c>
      <c r="AU35" s="280">
        <f>'施設資源化量内訳'!G35</f>
        <v>0</v>
      </c>
      <c r="AV35" s="280">
        <f>'施設資源化量内訳'!H35</f>
        <v>86</v>
      </c>
      <c r="AW35" s="280">
        <f>'施設資源化量内訳'!I35</f>
        <v>101</v>
      </c>
      <c r="AX35" s="280">
        <f>'施設資源化量内訳'!J35</f>
        <v>20</v>
      </c>
      <c r="AY35" s="280">
        <f>'施設資源化量内訳'!K35</f>
        <v>2</v>
      </c>
      <c r="AZ35" s="280">
        <f>'施設資源化量内訳'!L35</f>
        <v>0</v>
      </c>
      <c r="BA35" s="280">
        <f>'施設資源化量内訳'!M35</f>
        <v>38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1029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607</v>
      </c>
      <c r="BW35" s="285" t="s">
        <v>607</v>
      </c>
      <c r="BX35" s="285" t="s">
        <v>607</v>
      </c>
      <c r="BY35" s="285" t="s">
        <v>607</v>
      </c>
      <c r="BZ35" s="285" t="s">
        <v>607</v>
      </c>
      <c r="CA35" s="285" t="s">
        <v>607</v>
      </c>
      <c r="CB35" s="285" t="s">
        <v>607</v>
      </c>
      <c r="CC35" s="285" t="s">
        <v>607</v>
      </c>
      <c r="CD35" s="284">
        <v>0</v>
      </c>
      <c r="CE35" s="280">
        <v>0</v>
      </c>
      <c r="CF35" s="280" t="s">
        <v>608</v>
      </c>
    </row>
    <row r="36" spans="1:84" ht="12" customHeight="1">
      <c r="A36" s="282" t="s">
        <v>174</v>
      </c>
      <c r="B36" s="283" t="s">
        <v>577</v>
      </c>
      <c r="C36" s="282" t="s">
        <v>606</v>
      </c>
      <c r="D36" s="280">
        <f t="shared" si="4"/>
        <v>2216</v>
      </c>
      <c r="E36" s="280">
        <f t="shared" si="5"/>
        <v>476</v>
      </c>
      <c r="F36" s="280">
        <f t="shared" si="6"/>
        <v>4</v>
      </c>
      <c r="G36" s="280">
        <f t="shared" si="7"/>
        <v>2</v>
      </c>
      <c r="H36" s="280">
        <f t="shared" si="8"/>
        <v>127</v>
      </c>
      <c r="I36" s="280">
        <f t="shared" si="9"/>
        <v>92</v>
      </c>
      <c r="J36" s="280">
        <f t="shared" si="10"/>
        <v>25</v>
      </c>
      <c r="K36" s="280">
        <f t="shared" si="11"/>
        <v>5</v>
      </c>
      <c r="L36" s="280">
        <f t="shared" si="12"/>
        <v>0</v>
      </c>
      <c r="M36" s="280">
        <f t="shared" si="13"/>
        <v>52</v>
      </c>
      <c r="N36" s="280">
        <f t="shared" si="14"/>
        <v>88</v>
      </c>
      <c r="O36" s="280">
        <f t="shared" si="15"/>
        <v>0</v>
      </c>
      <c r="P36" s="280">
        <f t="shared" si="16"/>
        <v>0</v>
      </c>
      <c r="Q36" s="280">
        <f t="shared" si="17"/>
        <v>1317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28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607</v>
      </c>
      <c r="AI36" s="285" t="s">
        <v>607</v>
      </c>
      <c r="AJ36" s="285" t="s">
        <v>607</v>
      </c>
      <c r="AK36" s="285" t="s">
        <v>607</v>
      </c>
      <c r="AL36" s="285" t="s">
        <v>607</v>
      </c>
      <c r="AM36" s="285" t="s">
        <v>607</v>
      </c>
      <c r="AN36" s="285" t="s">
        <v>607</v>
      </c>
      <c r="AO36" s="285" t="s">
        <v>607</v>
      </c>
      <c r="AP36" s="280">
        <v>0</v>
      </c>
      <c r="AQ36" s="280">
        <v>0</v>
      </c>
      <c r="AR36" s="280">
        <f>'施設資源化量内訳'!D36</f>
        <v>2216</v>
      </c>
      <c r="AS36" s="280">
        <f>'施設資源化量内訳'!E36</f>
        <v>476</v>
      </c>
      <c r="AT36" s="280">
        <f>'施設資源化量内訳'!F36</f>
        <v>4</v>
      </c>
      <c r="AU36" s="280">
        <f>'施設資源化量内訳'!G36</f>
        <v>2</v>
      </c>
      <c r="AV36" s="280">
        <f>'施設資源化量内訳'!H36</f>
        <v>127</v>
      </c>
      <c r="AW36" s="280">
        <f>'施設資源化量内訳'!I36</f>
        <v>92</v>
      </c>
      <c r="AX36" s="280">
        <f>'施設資源化量内訳'!J36</f>
        <v>25</v>
      </c>
      <c r="AY36" s="280">
        <f>'施設資源化量内訳'!K36</f>
        <v>5</v>
      </c>
      <c r="AZ36" s="280">
        <f>'施設資源化量内訳'!L36</f>
        <v>0</v>
      </c>
      <c r="BA36" s="280">
        <f>'施設資源化量内訳'!M36</f>
        <v>52</v>
      </c>
      <c r="BB36" s="280">
        <f>'施設資源化量内訳'!N36</f>
        <v>88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1317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28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607</v>
      </c>
      <c r="BW36" s="285" t="s">
        <v>607</v>
      </c>
      <c r="BX36" s="285" t="s">
        <v>607</v>
      </c>
      <c r="BY36" s="285" t="s">
        <v>607</v>
      </c>
      <c r="BZ36" s="285" t="s">
        <v>607</v>
      </c>
      <c r="CA36" s="285" t="s">
        <v>607</v>
      </c>
      <c r="CB36" s="285" t="s">
        <v>607</v>
      </c>
      <c r="CC36" s="285" t="s">
        <v>607</v>
      </c>
      <c r="CD36" s="284">
        <v>0</v>
      </c>
      <c r="CE36" s="280">
        <v>0</v>
      </c>
      <c r="CF36" s="280" t="s">
        <v>608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609</v>
      </c>
      <c r="B7" s="278" t="s">
        <v>610</v>
      </c>
      <c r="C7" s="279" t="s">
        <v>611</v>
      </c>
      <c r="D7" s="280">
        <f aca="true" t="shared" si="0" ref="D7:AI7">SUM(D8:D36)</f>
        <v>131197</v>
      </c>
      <c r="E7" s="280">
        <f t="shared" si="0"/>
        <v>3646</v>
      </c>
      <c r="F7" s="280">
        <f t="shared" si="0"/>
        <v>20</v>
      </c>
      <c r="G7" s="280">
        <f t="shared" si="0"/>
        <v>66</v>
      </c>
      <c r="H7" s="280">
        <f t="shared" si="0"/>
        <v>11818</v>
      </c>
      <c r="I7" s="280">
        <f t="shared" si="0"/>
        <v>7638</v>
      </c>
      <c r="J7" s="280">
        <f t="shared" si="0"/>
        <v>2610</v>
      </c>
      <c r="K7" s="280">
        <f t="shared" si="0"/>
        <v>45</v>
      </c>
      <c r="L7" s="280">
        <f t="shared" si="0"/>
        <v>9031</v>
      </c>
      <c r="M7" s="280">
        <f t="shared" si="0"/>
        <v>299</v>
      </c>
      <c r="N7" s="280">
        <f t="shared" si="0"/>
        <v>824</v>
      </c>
      <c r="O7" s="280">
        <f t="shared" si="0"/>
        <v>0</v>
      </c>
      <c r="P7" s="280">
        <f t="shared" si="0"/>
        <v>45299</v>
      </c>
      <c r="Q7" s="280">
        <f t="shared" si="0"/>
        <v>48519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226</v>
      </c>
      <c r="V7" s="280">
        <f t="shared" si="0"/>
        <v>31</v>
      </c>
      <c r="W7" s="280">
        <f t="shared" si="0"/>
        <v>1125</v>
      </c>
      <c r="X7" s="280">
        <f t="shared" si="0"/>
        <v>45982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457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SUM(AJ8:AJ36)</f>
        <v>45299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226</v>
      </c>
      <c r="AP7" s="280">
        <f t="shared" si="1"/>
        <v>0</v>
      </c>
      <c r="AQ7" s="280">
        <f t="shared" si="1"/>
        <v>0</v>
      </c>
      <c r="AR7" s="280">
        <f t="shared" si="1"/>
        <v>6090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6078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12</v>
      </c>
      <c r="BL7" s="280">
        <f t="shared" si="1"/>
        <v>824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824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SUM(CV8:CV36)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48659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122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SUM(EB8:EB36)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48519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18</v>
      </c>
      <c r="EM7" s="280">
        <f t="shared" si="4"/>
        <v>0</v>
      </c>
      <c r="EN7" s="280">
        <f t="shared" si="4"/>
        <v>29642</v>
      </c>
      <c r="EO7" s="280">
        <f t="shared" si="4"/>
        <v>3646</v>
      </c>
      <c r="EP7" s="280">
        <f t="shared" si="4"/>
        <v>20</v>
      </c>
      <c r="EQ7" s="280">
        <f t="shared" si="4"/>
        <v>66</v>
      </c>
      <c r="ER7" s="280">
        <f t="shared" si="4"/>
        <v>5161</v>
      </c>
      <c r="ES7" s="280">
        <f t="shared" si="4"/>
        <v>7638</v>
      </c>
      <c r="ET7" s="280">
        <f t="shared" si="4"/>
        <v>2610</v>
      </c>
      <c r="EU7" s="280">
        <f t="shared" si="4"/>
        <v>45</v>
      </c>
      <c r="EV7" s="280">
        <f t="shared" si="4"/>
        <v>9031</v>
      </c>
      <c r="EW7" s="280">
        <f t="shared" si="4"/>
        <v>299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13</v>
      </c>
      <c r="FG7" s="280">
        <f t="shared" si="4"/>
        <v>1113</v>
      </c>
    </row>
    <row r="8" spans="1:163" ht="12" customHeight="1">
      <c r="A8" s="282" t="s">
        <v>174</v>
      </c>
      <c r="B8" s="283" t="s">
        <v>549</v>
      </c>
      <c r="C8" s="282" t="s">
        <v>578</v>
      </c>
      <c r="D8" s="280">
        <f aca="true" t="shared" si="5" ref="D8:W8">SUM(X8,AR8,BL8,CF8,CZ8,DT8,EN8)</f>
        <v>19695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1238</v>
      </c>
      <c r="I8" s="280">
        <f t="shared" si="5"/>
        <v>810</v>
      </c>
      <c r="J8" s="280">
        <f t="shared" si="5"/>
        <v>747</v>
      </c>
      <c r="K8" s="280">
        <f t="shared" si="5"/>
        <v>0</v>
      </c>
      <c r="L8" s="280">
        <f t="shared" si="5"/>
        <v>4171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12729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12729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12729</v>
      </c>
      <c r="AK8" s="285" t="s">
        <v>607</v>
      </c>
      <c r="AL8" s="285" t="s">
        <v>607</v>
      </c>
      <c r="AM8" s="280">
        <v>0</v>
      </c>
      <c r="AN8" s="286" t="s">
        <v>607</v>
      </c>
      <c r="AO8" s="280">
        <v>0</v>
      </c>
      <c r="AP8" s="285" t="s">
        <v>607</v>
      </c>
      <c r="AQ8" s="280">
        <v>0</v>
      </c>
      <c r="AR8" s="280">
        <f>SUM(AS8:BK8)</f>
        <v>1238</v>
      </c>
      <c r="AS8" s="280">
        <v>0</v>
      </c>
      <c r="AT8" s="280">
        <v>0</v>
      </c>
      <c r="AU8" s="280">
        <v>0</v>
      </c>
      <c r="AV8" s="280">
        <v>1238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607</v>
      </c>
      <c r="BE8" s="285" t="s">
        <v>607</v>
      </c>
      <c r="BF8" s="285" t="s">
        <v>607</v>
      </c>
      <c r="BG8" s="285" t="s">
        <v>607</v>
      </c>
      <c r="BH8" s="285" t="s">
        <v>607</v>
      </c>
      <c r="BI8" s="285" t="s">
        <v>607</v>
      </c>
      <c r="BJ8" s="285" t="s">
        <v>607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607</v>
      </c>
      <c r="BY8" s="285" t="s">
        <v>607</v>
      </c>
      <c r="BZ8" s="285" t="s">
        <v>607</v>
      </c>
      <c r="CA8" s="285" t="s">
        <v>607</v>
      </c>
      <c r="CB8" s="285" t="s">
        <v>607</v>
      </c>
      <c r="CC8" s="285" t="s">
        <v>607</v>
      </c>
      <c r="CD8" s="285" t="s">
        <v>607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607</v>
      </c>
      <c r="CS8" s="285" t="s">
        <v>607</v>
      </c>
      <c r="CT8" s="285" t="s">
        <v>607</v>
      </c>
      <c r="CU8" s="285" t="s">
        <v>607</v>
      </c>
      <c r="CV8" s="285" t="s">
        <v>607</v>
      </c>
      <c r="CW8" s="285" t="s">
        <v>607</v>
      </c>
      <c r="CX8" s="285" t="s">
        <v>607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607</v>
      </c>
      <c r="DM8" s="285" t="s">
        <v>607</v>
      </c>
      <c r="DN8" s="280">
        <v>0</v>
      </c>
      <c r="DO8" s="285" t="s">
        <v>607</v>
      </c>
      <c r="DP8" s="285" t="s">
        <v>607</v>
      </c>
      <c r="DQ8" s="285" t="s">
        <v>607</v>
      </c>
      <c r="DR8" s="285" t="s">
        <v>607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607</v>
      </c>
      <c r="EG8" s="280">
        <v>0</v>
      </c>
      <c r="EH8" s="280">
        <v>0</v>
      </c>
      <c r="EI8" s="285" t="s">
        <v>607</v>
      </c>
      <c r="EJ8" s="285" t="s">
        <v>607</v>
      </c>
      <c r="EK8" s="285" t="s">
        <v>607</v>
      </c>
      <c r="EL8" s="280">
        <v>0</v>
      </c>
      <c r="EM8" s="280">
        <v>0</v>
      </c>
      <c r="EN8" s="280">
        <f>SUM(EO8:FG8)</f>
        <v>5728</v>
      </c>
      <c r="EO8" s="280">
        <v>0</v>
      </c>
      <c r="EP8" s="280">
        <v>0</v>
      </c>
      <c r="EQ8" s="280">
        <v>0</v>
      </c>
      <c r="ER8" s="280">
        <v>0</v>
      </c>
      <c r="ES8" s="280">
        <v>810</v>
      </c>
      <c r="ET8" s="280">
        <v>747</v>
      </c>
      <c r="EU8" s="280">
        <v>0</v>
      </c>
      <c r="EV8" s="280">
        <v>4171</v>
      </c>
      <c r="EW8" s="280">
        <v>0</v>
      </c>
      <c r="EX8" s="280">
        <v>0</v>
      </c>
      <c r="EY8" s="284">
        <v>0</v>
      </c>
      <c r="EZ8" s="285" t="s">
        <v>607</v>
      </c>
      <c r="FA8" s="285" t="s">
        <v>607</v>
      </c>
      <c r="FB8" s="286" t="s">
        <v>607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174</v>
      </c>
      <c r="B9" s="283" t="s">
        <v>550</v>
      </c>
      <c r="C9" s="282" t="s">
        <v>579</v>
      </c>
      <c r="D9" s="280">
        <f aca="true" t="shared" si="6" ref="D9:D36">SUM(X9,AR9,BL9,CF9,CZ9,DT9,EN9)</f>
        <v>12482</v>
      </c>
      <c r="E9" s="280">
        <f aca="true" t="shared" si="7" ref="E9:E36">SUM(Y9,AS9,BM9,CG9,DA9,DU9,EO9)</f>
        <v>0</v>
      </c>
      <c r="F9" s="280">
        <f aca="true" t="shared" si="8" ref="F9:F36">SUM(Z9,AT9,BN9,CH9,DB9,DV9,EP9)</f>
        <v>0</v>
      </c>
      <c r="G9" s="280">
        <f aca="true" t="shared" si="9" ref="G9:G36">SUM(AA9,AU9,BO9,CI9,DC9,DW9,EQ9)</f>
        <v>0</v>
      </c>
      <c r="H9" s="280">
        <f aca="true" t="shared" si="10" ref="H9:H36">SUM(AB9,AV9,BP9,CJ9,DD9,DX9,ER9)</f>
        <v>0</v>
      </c>
      <c r="I9" s="280">
        <f aca="true" t="shared" si="11" ref="I9:I36">SUM(AC9,AW9,BQ9,CK9,DE9,DY9,ES9)</f>
        <v>1900</v>
      </c>
      <c r="J9" s="280">
        <f aca="true" t="shared" si="12" ref="J9:J36">SUM(AD9,AX9,BR9,CL9,DF9,DZ9,ET9)</f>
        <v>0</v>
      </c>
      <c r="K9" s="280">
        <f aca="true" t="shared" si="13" ref="K9:K36">SUM(AE9,AY9,BS9,CM9,DG9,EA9,EU9)</f>
        <v>0</v>
      </c>
      <c r="L9" s="280">
        <f aca="true" t="shared" si="14" ref="L9:L36">SUM(AF9,AZ9,BT9,CN9,DH9,EB9,EV9)</f>
        <v>0</v>
      </c>
      <c r="M9" s="280">
        <f aca="true" t="shared" si="15" ref="M9:M36">SUM(AG9,BA9,BU9,CO9,DI9,EC9,EW9)</f>
        <v>0</v>
      </c>
      <c r="N9" s="280">
        <f aca="true" t="shared" si="16" ref="N9:N36">SUM(AH9,BB9,BV9,CP9,DJ9,ED9,EX9)</f>
        <v>0</v>
      </c>
      <c r="O9" s="280">
        <f aca="true" t="shared" si="17" ref="O9:O36">SUM(AI9,BC9,BW9,CQ9,DK9,EE9,EY9)</f>
        <v>0</v>
      </c>
      <c r="P9" s="280">
        <f aca="true" t="shared" si="18" ref="P9:P36">SUM(AJ9,BD9,BX9,CR9,DL9,EF9,EZ9)</f>
        <v>10582</v>
      </c>
      <c r="Q9" s="280">
        <f aca="true" t="shared" si="19" ref="Q9:Q36">SUM(AK9,BE9,BY9,CS9,DM9,EG9,FA9)</f>
        <v>0</v>
      </c>
      <c r="R9" s="280">
        <f aca="true" t="shared" si="20" ref="R9:R36">SUM(AL9,BF9,BZ9,CT9,DN9,EH9,FB9)</f>
        <v>0</v>
      </c>
      <c r="S9" s="280">
        <f aca="true" t="shared" si="21" ref="S9:S36">SUM(AM9,BG9,CA9,CU9,DO9,EI9,FC9)</f>
        <v>0</v>
      </c>
      <c r="T9" s="280">
        <f aca="true" t="shared" si="22" ref="T9:T36">SUM(AN9,BH9,CB9,CV9,DP9,EJ9,FD9)</f>
        <v>0</v>
      </c>
      <c r="U9" s="280">
        <f aca="true" t="shared" si="23" ref="U9:U36">SUM(AO9,BI9,CC9,CW9,DQ9,EK9,FE9)</f>
        <v>0</v>
      </c>
      <c r="V9" s="280">
        <f aca="true" t="shared" si="24" ref="V9:V36">SUM(AP9,BJ9,CD9,CX9,DR9,EL9,FF9)</f>
        <v>0</v>
      </c>
      <c r="W9" s="280">
        <f aca="true" t="shared" si="25" ref="W9:W36">SUM(AQ9,BK9,CE9,CY9,DS9,EM9,FG9)</f>
        <v>0</v>
      </c>
      <c r="X9" s="280">
        <f aca="true" t="shared" si="26" ref="X9:X36">SUM(Y9:AQ9)</f>
        <v>10582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10582</v>
      </c>
      <c r="AK9" s="285" t="s">
        <v>607</v>
      </c>
      <c r="AL9" s="285" t="s">
        <v>607</v>
      </c>
      <c r="AM9" s="280">
        <v>0</v>
      </c>
      <c r="AN9" s="286" t="s">
        <v>607</v>
      </c>
      <c r="AO9" s="280">
        <v>0</v>
      </c>
      <c r="AP9" s="285" t="s">
        <v>607</v>
      </c>
      <c r="AQ9" s="280">
        <v>0</v>
      </c>
      <c r="AR9" s="280">
        <f aca="true" t="shared" si="27" ref="AR9:AR36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607</v>
      </c>
      <c r="BE9" s="285" t="s">
        <v>607</v>
      </c>
      <c r="BF9" s="285" t="s">
        <v>607</v>
      </c>
      <c r="BG9" s="285" t="s">
        <v>607</v>
      </c>
      <c r="BH9" s="285" t="s">
        <v>607</v>
      </c>
      <c r="BI9" s="285" t="s">
        <v>607</v>
      </c>
      <c r="BJ9" s="285" t="s">
        <v>607</v>
      </c>
      <c r="BK9" s="280">
        <v>0</v>
      </c>
      <c r="BL9" s="280">
        <f aca="true" t="shared" si="28" ref="BL9:BL36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607</v>
      </c>
      <c r="BY9" s="285" t="s">
        <v>607</v>
      </c>
      <c r="BZ9" s="285" t="s">
        <v>607</v>
      </c>
      <c r="CA9" s="285" t="s">
        <v>607</v>
      </c>
      <c r="CB9" s="285" t="s">
        <v>607</v>
      </c>
      <c r="CC9" s="285" t="s">
        <v>607</v>
      </c>
      <c r="CD9" s="285" t="s">
        <v>607</v>
      </c>
      <c r="CE9" s="280">
        <v>0</v>
      </c>
      <c r="CF9" s="280">
        <f aca="true" t="shared" si="29" ref="CF9:CF36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607</v>
      </c>
      <c r="CS9" s="285" t="s">
        <v>607</v>
      </c>
      <c r="CT9" s="285" t="s">
        <v>607</v>
      </c>
      <c r="CU9" s="285" t="s">
        <v>607</v>
      </c>
      <c r="CV9" s="285" t="s">
        <v>607</v>
      </c>
      <c r="CW9" s="285" t="s">
        <v>607</v>
      </c>
      <c r="CX9" s="285" t="s">
        <v>607</v>
      </c>
      <c r="CY9" s="280">
        <v>0</v>
      </c>
      <c r="CZ9" s="280">
        <f aca="true" t="shared" si="30" ref="CZ9:CZ36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607</v>
      </c>
      <c r="DM9" s="285" t="s">
        <v>607</v>
      </c>
      <c r="DN9" s="280">
        <v>0</v>
      </c>
      <c r="DO9" s="285" t="s">
        <v>607</v>
      </c>
      <c r="DP9" s="285" t="s">
        <v>607</v>
      </c>
      <c r="DQ9" s="285" t="s">
        <v>607</v>
      </c>
      <c r="DR9" s="285" t="s">
        <v>607</v>
      </c>
      <c r="DS9" s="280">
        <v>0</v>
      </c>
      <c r="DT9" s="280">
        <f aca="true" t="shared" si="31" ref="DT9:DT36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607</v>
      </c>
      <c r="EG9" s="280">
        <v>0</v>
      </c>
      <c r="EH9" s="280">
        <v>0</v>
      </c>
      <c r="EI9" s="285" t="s">
        <v>607</v>
      </c>
      <c r="EJ9" s="285" t="s">
        <v>607</v>
      </c>
      <c r="EK9" s="285" t="s">
        <v>607</v>
      </c>
      <c r="EL9" s="280">
        <v>0</v>
      </c>
      <c r="EM9" s="280">
        <v>0</v>
      </c>
      <c r="EN9" s="280">
        <f aca="true" t="shared" si="32" ref="EN9:EN36">SUM(EO9:FG9)</f>
        <v>1900</v>
      </c>
      <c r="EO9" s="280">
        <v>0</v>
      </c>
      <c r="EP9" s="280">
        <v>0</v>
      </c>
      <c r="EQ9" s="280">
        <v>0</v>
      </c>
      <c r="ER9" s="280">
        <v>0</v>
      </c>
      <c r="ES9" s="280">
        <v>1900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607</v>
      </c>
      <c r="FA9" s="285" t="s">
        <v>607</v>
      </c>
      <c r="FB9" s="286" t="s">
        <v>607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174</v>
      </c>
      <c r="B10" s="283" t="s">
        <v>551</v>
      </c>
      <c r="C10" s="282" t="s">
        <v>580</v>
      </c>
      <c r="D10" s="280">
        <f t="shared" si="6"/>
        <v>8471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1215</v>
      </c>
      <c r="I10" s="280">
        <f t="shared" si="11"/>
        <v>1077</v>
      </c>
      <c r="J10" s="280">
        <f t="shared" si="12"/>
        <v>336</v>
      </c>
      <c r="K10" s="280">
        <f t="shared" si="13"/>
        <v>0</v>
      </c>
      <c r="L10" s="280">
        <f t="shared" si="14"/>
        <v>1007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4824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12</v>
      </c>
      <c r="W10" s="280">
        <f t="shared" si="25"/>
        <v>0</v>
      </c>
      <c r="X10" s="280">
        <f t="shared" si="26"/>
        <v>4824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4824</v>
      </c>
      <c r="AK10" s="285" t="s">
        <v>607</v>
      </c>
      <c r="AL10" s="285" t="s">
        <v>607</v>
      </c>
      <c r="AM10" s="280">
        <v>0</v>
      </c>
      <c r="AN10" s="286" t="s">
        <v>607</v>
      </c>
      <c r="AO10" s="280">
        <v>0</v>
      </c>
      <c r="AP10" s="285" t="s">
        <v>607</v>
      </c>
      <c r="AQ10" s="280">
        <v>0</v>
      </c>
      <c r="AR10" s="280">
        <f t="shared" si="27"/>
        <v>1215</v>
      </c>
      <c r="AS10" s="280">
        <v>0</v>
      </c>
      <c r="AT10" s="280">
        <v>0</v>
      </c>
      <c r="AU10" s="280">
        <v>0</v>
      </c>
      <c r="AV10" s="280">
        <v>1215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607</v>
      </c>
      <c r="BE10" s="285" t="s">
        <v>607</v>
      </c>
      <c r="BF10" s="285" t="s">
        <v>607</v>
      </c>
      <c r="BG10" s="285" t="s">
        <v>607</v>
      </c>
      <c r="BH10" s="285" t="s">
        <v>607</v>
      </c>
      <c r="BI10" s="285" t="s">
        <v>607</v>
      </c>
      <c r="BJ10" s="285" t="s">
        <v>607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607</v>
      </c>
      <c r="BY10" s="285" t="s">
        <v>607</v>
      </c>
      <c r="BZ10" s="285" t="s">
        <v>607</v>
      </c>
      <c r="CA10" s="285" t="s">
        <v>607</v>
      </c>
      <c r="CB10" s="285" t="s">
        <v>607</v>
      </c>
      <c r="CC10" s="285" t="s">
        <v>607</v>
      </c>
      <c r="CD10" s="285" t="s">
        <v>607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607</v>
      </c>
      <c r="CS10" s="285" t="s">
        <v>607</v>
      </c>
      <c r="CT10" s="285" t="s">
        <v>607</v>
      </c>
      <c r="CU10" s="285" t="s">
        <v>607</v>
      </c>
      <c r="CV10" s="285" t="s">
        <v>607</v>
      </c>
      <c r="CW10" s="285" t="s">
        <v>607</v>
      </c>
      <c r="CX10" s="285" t="s">
        <v>607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607</v>
      </c>
      <c r="DM10" s="285" t="s">
        <v>607</v>
      </c>
      <c r="DN10" s="280">
        <v>0</v>
      </c>
      <c r="DO10" s="285" t="s">
        <v>607</v>
      </c>
      <c r="DP10" s="285" t="s">
        <v>607</v>
      </c>
      <c r="DQ10" s="285" t="s">
        <v>607</v>
      </c>
      <c r="DR10" s="285" t="s">
        <v>607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607</v>
      </c>
      <c r="EG10" s="280">
        <v>0</v>
      </c>
      <c r="EH10" s="280">
        <v>0</v>
      </c>
      <c r="EI10" s="285" t="s">
        <v>607</v>
      </c>
      <c r="EJ10" s="285" t="s">
        <v>607</v>
      </c>
      <c r="EK10" s="285" t="s">
        <v>607</v>
      </c>
      <c r="EL10" s="280">
        <v>0</v>
      </c>
      <c r="EM10" s="280">
        <v>0</v>
      </c>
      <c r="EN10" s="280">
        <f t="shared" si="32"/>
        <v>2432</v>
      </c>
      <c r="EO10" s="280">
        <v>0</v>
      </c>
      <c r="EP10" s="280">
        <v>0</v>
      </c>
      <c r="EQ10" s="280">
        <v>0</v>
      </c>
      <c r="ER10" s="280">
        <v>0</v>
      </c>
      <c r="ES10" s="280">
        <v>1077</v>
      </c>
      <c r="ET10" s="280">
        <v>336</v>
      </c>
      <c r="EU10" s="280">
        <v>0</v>
      </c>
      <c r="EV10" s="280">
        <v>1007</v>
      </c>
      <c r="EW10" s="280">
        <v>0</v>
      </c>
      <c r="EX10" s="280">
        <v>0</v>
      </c>
      <c r="EY10" s="284">
        <v>0</v>
      </c>
      <c r="EZ10" s="285" t="s">
        <v>607</v>
      </c>
      <c r="FA10" s="285" t="s">
        <v>607</v>
      </c>
      <c r="FB10" s="286" t="s">
        <v>607</v>
      </c>
      <c r="FC10" s="280">
        <v>0</v>
      </c>
      <c r="FD10" s="280">
        <v>0</v>
      </c>
      <c r="FE10" s="280">
        <v>0</v>
      </c>
      <c r="FF10" s="280">
        <v>12</v>
      </c>
      <c r="FG10" s="280">
        <v>0</v>
      </c>
    </row>
    <row r="11" spans="1:163" ht="12" customHeight="1">
      <c r="A11" s="282" t="s">
        <v>174</v>
      </c>
      <c r="B11" s="283" t="s">
        <v>552</v>
      </c>
      <c r="C11" s="282" t="s">
        <v>581</v>
      </c>
      <c r="D11" s="280">
        <f t="shared" si="6"/>
        <v>5008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1393</v>
      </c>
      <c r="I11" s="280">
        <f t="shared" si="11"/>
        <v>833</v>
      </c>
      <c r="J11" s="280">
        <f t="shared" si="12"/>
        <v>191</v>
      </c>
      <c r="K11" s="280">
        <f t="shared" si="13"/>
        <v>15</v>
      </c>
      <c r="L11" s="280">
        <f t="shared" si="14"/>
        <v>362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1011</v>
      </c>
      <c r="Q11" s="280">
        <f t="shared" si="19"/>
        <v>1185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18</v>
      </c>
      <c r="X11" s="280">
        <f t="shared" si="26"/>
        <v>1011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1011</v>
      </c>
      <c r="AK11" s="285" t="s">
        <v>607</v>
      </c>
      <c r="AL11" s="285" t="s">
        <v>607</v>
      </c>
      <c r="AM11" s="280">
        <v>0</v>
      </c>
      <c r="AN11" s="286" t="s">
        <v>607</v>
      </c>
      <c r="AO11" s="280">
        <v>0</v>
      </c>
      <c r="AP11" s="285" t="s">
        <v>607</v>
      </c>
      <c r="AQ11" s="280">
        <v>0</v>
      </c>
      <c r="AR11" s="280">
        <f t="shared" si="27"/>
        <v>1340</v>
      </c>
      <c r="AS11" s="280">
        <v>0</v>
      </c>
      <c r="AT11" s="280">
        <v>0</v>
      </c>
      <c r="AU11" s="280">
        <v>0</v>
      </c>
      <c r="AV11" s="280">
        <v>1328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607</v>
      </c>
      <c r="BE11" s="285" t="s">
        <v>607</v>
      </c>
      <c r="BF11" s="285" t="s">
        <v>607</v>
      </c>
      <c r="BG11" s="285" t="s">
        <v>607</v>
      </c>
      <c r="BH11" s="285" t="s">
        <v>607</v>
      </c>
      <c r="BI11" s="285" t="s">
        <v>607</v>
      </c>
      <c r="BJ11" s="285" t="s">
        <v>607</v>
      </c>
      <c r="BK11" s="280">
        <v>12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607</v>
      </c>
      <c r="BY11" s="285" t="s">
        <v>607</v>
      </c>
      <c r="BZ11" s="285" t="s">
        <v>607</v>
      </c>
      <c r="CA11" s="285" t="s">
        <v>607</v>
      </c>
      <c r="CB11" s="285" t="s">
        <v>607</v>
      </c>
      <c r="CC11" s="285" t="s">
        <v>607</v>
      </c>
      <c r="CD11" s="285" t="s">
        <v>607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607</v>
      </c>
      <c r="CS11" s="285" t="s">
        <v>607</v>
      </c>
      <c r="CT11" s="285" t="s">
        <v>607</v>
      </c>
      <c r="CU11" s="285" t="s">
        <v>607</v>
      </c>
      <c r="CV11" s="285" t="s">
        <v>607</v>
      </c>
      <c r="CW11" s="285" t="s">
        <v>607</v>
      </c>
      <c r="CX11" s="285" t="s">
        <v>607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607</v>
      </c>
      <c r="DM11" s="285" t="s">
        <v>607</v>
      </c>
      <c r="DN11" s="280">
        <v>0</v>
      </c>
      <c r="DO11" s="285" t="s">
        <v>607</v>
      </c>
      <c r="DP11" s="285" t="s">
        <v>607</v>
      </c>
      <c r="DQ11" s="285" t="s">
        <v>607</v>
      </c>
      <c r="DR11" s="285" t="s">
        <v>607</v>
      </c>
      <c r="DS11" s="280">
        <v>0</v>
      </c>
      <c r="DT11" s="280">
        <f t="shared" si="31"/>
        <v>1185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607</v>
      </c>
      <c r="EG11" s="280">
        <v>1185</v>
      </c>
      <c r="EH11" s="280">
        <v>0</v>
      </c>
      <c r="EI11" s="285" t="s">
        <v>607</v>
      </c>
      <c r="EJ11" s="285" t="s">
        <v>607</v>
      </c>
      <c r="EK11" s="285" t="s">
        <v>607</v>
      </c>
      <c r="EL11" s="280">
        <v>0</v>
      </c>
      <c r="EM11" s="280">
        <v>0</v>
      </c>
      <c r="EN11" s="280">
        <f t="shared" si="32"/>
        <v>1472</v>
      </c>
      <c r="EO11" s="280">
        <v>0</v>
      </c>
      <c r="EP11" s="280">
        <v>0</v>
      </c>
      <c r="EQ11" s="280">
        <v>0</v>
      </c>
      <c r="ER11" s="280">
        <v>65</v>
      </c>
      <c r="ES11" s="280">
        <v>833</v>
      </c>
      <c r="ET11" s="280">
        <v>191</v>
      </c>
      <c r="EU11" s="280">
        <v>15</v>
      </c>
      <c r="EV11" s="280">
        <v>362</v>
      </c>
      <c r="EW11" s="280">
        <v>0</v>
      </c>
      <c r="EX11" s="280">
        <v>0</v>
      </c>
      <c r="EY11" s="284">
        <v>0</v>
      </c>
      <c r="EZ11" s="285" t="s">
        <v>607</v>
      </c>
      <c r="FA11" s="285" t="s">
        <v>607</v>
      </c>
      <c r="FB11" s="286" t="s">
        <v>607</v>
      </c>
      <c r="FC11" s="280">
        <v>0</v>
      </c>
      <c r="FD11" s="280">
        <v>0</v>
      </c>
      <c r="FE11" s="280">
        <v>0</v>
      </c>
      <c r="FF11" s="280">
        <v>0</v>
      </c>
      <c r="FG11" s="280">
        <v>6</v>
      </c>
    </row>
    <row r="12" spans="1:163" ht="12" customHeight="1">
      <c r="A12" s="282" t="s">
        <v>174</v>
      </c>
      <c r="B12" s="283" t="s">
        <v>553</v>
      </c>
      <c r="C12" s="282" t="s">
        <v>582</v>
      </c>
      <c r="D12" s="280">
        <f t="shared" si="6"/>
        <v>24304</v>
      </c>
      <c r="E12" s="280">
        <f t="shared" si="7"/>
        <v>49</v>
      </c>
      <c r="F12" s="280">
        <f t="shared" si="8"/>
        <v>0</v>
      </c>
      <c r="G12" s="280">
        <f t="shared" si="9"/>
        <v>0</v>
      </c>
      <c r="H12" s="280">
        <f t="shared" si="10"/>
        <v>1016</v>
      </c>
      <c r="I12" s="280">
        <f t="shared" si="11"/>
        <v>0</v>
      </c>
      <c r="J12" s="280">
        <f t="shared" si="12"/>
        <v>0</v>
      </c>
      <c r="K12" s="280">
        <f t="shared" si="13"/>
        <v>0</v>
      </c>
      <c r="L12" s="280">
        <f t="shared" si="14"/>
        <v>1798</v>
      </c>
      <c r="M12" s="280">
        <f t="shared" si="15"/>
        <v>7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21434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607</v>
      </c>
      <c r="AL12" s="285" t="s">
        <v>607</v>
      </c>
      <c r="AM12" s="280">
        <v>0</v>
      </c>
      <c r="AN12" s="286" t="s">
        <v>607</v>
      </c>
      <c r="AO12" s="280">
        <v>0</v>
      </c>
      <c r="AP12" s="285" t="s">
        <v>607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607</v>
      </c>
      <c r="BE12" s="285" t="s">
        <v>607</v>
      </c>
      <c r="BF12" s="285" t="s">
        <v>607</v>
      </c>
      <c r="BG12" s="285" t="s">
        <v>607</v>
      </c>
      <c r="BH12" s="285" t="s">
        <v>607</v>
      </c>
      <c r="BI12" s="285" t="s">
        <v>607</v>
      </c>
      <c r="BJ12" s="285" t="s">
        <v>607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607</v>
      </c>
      <c r="BY12" s="285" t="s">
        <v>607</v>
      </c>
      <c r="BZ12" s="285" t="s">
        <v>607</v>
      </c>
      <c r="CA12" s="285" t="s">
        <v>607</v>
      </c>
      <c r="CB12" s="285" t="s">
        <v>607</v>
      </c>
      <c r="CC12" s="285" t="s">
        <v>607</v>
      </c>
      <c r="CD12" s="285" t="s">
        <v>607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607</v>
      </c>
      <c r="CS12" s="285" t="s">
        <v>607</v>
      </c>
      <c r="CT12" s="285" t="s">
        <v>607</v>
      </c>
      <c r="CU12" s="285" t="s">
        <v>607</v>
      </c>
      <c r="CV12" s="285" t="s">
        <v>607</v>
      </c>
      <c r="CW12" s="285" t="s">
        <v>607</v>
      </c>
      <c r="CX12" s="285" t="s">
        <v>607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607</v>
      </c>
      <c r="DM12" s="285" t="s">
        <v>607</v>
      </c>
      <c r="DN12" s="280">
        <v>0</v>
      </c>
      <c r="DO12" s="285" t="s">
        <v>607</v>
      </c>
      <c r="DP12" s="285" t="s">
        <v>607</v>
      </c>
      <c r="DQ12" s="285" t="s">
        <v>607</v>
      </c>
      <c r="DR12" s="285" t="s">
        <v>607</v>
      </c>
      <c r="DS12" s="280">
        <v>0</v>
      </c>
      <c r="DT12" s="280">
        <f t="shared" si="31"/>
        <v>21434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607</v>
      </c>
      <c r="EG12" s="280">
        <v>21434</v>
      </c>
      <c r="EH12" s="280">
        <v>0</v>
      </c>
      <c r="EI12" s="285" t="s">
        <v>607</v>
      </c>
      <c r="EJ12" s="285" t="s">
        <v>607</v>
      </c>
      <c r="EK12" s="285" t="s">
        <v>607</v>
      </c>
      <c r="EL12" s="280">
        <v>0</v>
      </c>
      <c r="EM12" s="280">
        <v>0</v>
      </c>
      <c r="EN12" s="280">
        <f t="shared" si="32"/>
        <v>2870</v>
      </c>
      <c r="EO12" s="280">
        <v>49</v>
      </c>
      <c r="EP12" s="280">
        <v>0</v>
      </c>
      <c r="EQ12" s="280">
        <v>0</v>
      </c>
      <c r="ER12" s="280">
        <v>1016</v>
      </c>
      <c r="ES12" s="280">
        <v>0</v>
      </c>
      <c r="ET12" s="280">
        <v>0</v>
      </c>
      <c r="EU12" s="280">
        <v>0</v>
      </c>
      <c r="EV12" s="280">
        <v>1798</v>
      </c>
      <c r="EW12" s="280">
        <v>7</v>
      </c>
      <c r="EX12" s="280">
        <v>0</v>
      </c>
      <c r="EY12" s="284">
        <v>0</v>
      </c>
      <c r="EZ12" s="285" t="s">
        <v>607</v>
      </c>
      <c r="FA12" s="285" t="s">
        <v>607</v>
      </c>
      <c r="FB12" s="286" t="s">
        <v>607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174</v>
      </c>
      <c r="B13" s="283" t="s">
        <v>554</v>
      </c>
      <c r="C13" s="282" t="s">
        <v>583</v>
      </c>
      <c r="D13" s="280">
        <f t="shared" si="6"/>
        <v>8743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884</v>
      </c>
      <c r="I13" s="280">
        <f t="shared" si="11"/>
        <v>0</v>
      </c>
      <c r="J13" s="280">
        <f t="shared" si="12"/>
        <v>271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7588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7588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7588</v>
      </c>
      <c r="AK13" s="285" t="s">
        <v>607</v>
      </c>
      <c r="AL13" s="285" t="s">
        <v>607</v>
      </c>
      <c r="AM13" s="280">
        <v>0</v>
      </c>
      <c r="AN13" s="286" t="s">
        <v>607</v>
      </c>
      <c r="AO13" s="280">
        <v>0</v>
      </c>
      <c r="AP13" s="285" t="s">
        <v>607</v>
      </c>
      <c r="AQ13" s="280">
        <v>0</v>
      </c>
      <c r="AR13" s="280">
        <f t="shared" si="27"/>
        <v>884</v>
      </c>
      <c r="AS13" s="280">
        <v>0</v>
      </c>
      <c r="AT13" s="280">
        <v>0</v>
      </c>
      <c r="AU13" s="280">
        <v>0</v>
      </c>
      <c r="AV13" s="280">
        <v>884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607</v>
      </c>
      <c r="BE13" s="285" t="s">
        <v>607</v>
      </c>
      <c r="BF13" s="285" t="s">
        <v>607</v>
      </c>
      <c r="BG13" s="285" t="s">
        <v>607</v>
      </c>
      <c r="BH13" s="285" t="s">
        <v>607</v>
      </c>
      <c r="BI13" s="285" t="s">
        <v>607</v>
      </c>
      <c r="BJ13" s="285" t="s">
        <v>607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607</v>
      </c>
      <c r="BY13" s="285" t="s">
        <v>607</v>
      </c>
      <c r="BZ13" s="285" t="s">
        <v>607</v>
      </c>
      <c r="CA13" s="285" t="s">
        <v>607</v>
      </c>
      <c r="CB13" s="285" t="s">
        <v>607</v>
      </c>
      <c r="CC13" s="285" t="s">
        <v>607</v>
      </c>
      <c r="CD13" s="285" t="s">
        <v>607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607</v>
      </c>
      <c r="CS13" s="285" t="s">
        <v>607</v>
      </c>
      <c r="CT13" s="285" t="s">
        <v>607</v>
      </c>
      <c r="CU13" s="285" t="s">
        <v>607</v>
      </c>
      <c r="CV13" s="285" t="s">
        <v>607</v>
      </c>
      <c r="CW13" s="285" t="s">
        <v>607</v>
      </c>
      <c r="CX13" s="285" t="s">
        <v>607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607</v>
      </c>
      <c r="DM13" s="285" t="s">
        <v>607</v>
      </c>
      <c r="DN13" s="280">
        <v>0</v>
      </c>
      <c r="DO13" s="285" t="s">
        <v>607</v>
      </c>
      <c r="DP13" s="285" t="s">
        <v>607</v>
      </c>
      <c r="DQ13" s="285" t="s">
        <v>607</v>
      </c>
      <c r="DR13" s="285" t="s">
        <v>607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607</v>
      </c>
      <c r="EG13" s="280">
        <v>0</v>
      </c>
      <c r="EH13" s="280">
        <v>0</v>
      </c>
      <c r="EI13" s="285" t="s">
        <v>607</v>
      </c>
      <c r="EJ13" s="285" t="s">
        <v>607</v>
      </c>
      <c r="EK13" s="285" t="s">
        <v>607</v>
      </c>
      <c r="EL13" s="280">
        <v>0</v>
      </c>
      <c r="EM13" s="280">
        <v>0</v>
      </c>
      <c r="EN13" s="280">
        <f t="shared" si="32"/>
        <v>271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271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607</v>
      </c>
      <c r="FA13" s="285" t="s">
        <v>607</v>
      </c>
      <c r="FB13" s="286" t="s">
        <v>607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174</v>
      </c>
      <c r="B14" s="283" t="s">
        <v>555</v>
      </c>
      <c r="C14" s="282" t="s">
        <v>584</v>
      </c>
      <c r="D14" s="280">
        <f t="shared" si="6"/>
        <v>1612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528</v>
      </c>
      <c r="I14" s="280">
        <f t="shared" si="11"/>
        <v>179</v>
      </c>
      <c r="J14" s="280">
        <f t="shared" si="12"/>
        <v>168</v>
      </c>
      <c r="K14" s="280">
        <f t="shared" si="13"/>
        <v>5</v>
      </c>
      <c r="L14" s="280">
        <f t="shared" si="14"/>
        <v>322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204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206</v>
      </c>
      <c r="V14" s="280">
        <f t="shared" si="24"/>
        <v>0</v>
      </c>
      <c r="W14" s="280">
        <f t="shared" si="25"/>
        <v>0</v>
      </c>
      <c r="X14" s="280">
        <f t="shared" si="26"/>
        <v>547</v>
      </c>
      <c r="Y14" s="280">
        <v>0</v>
      </c>
      <c r="Z14" s="280">
        <v>0</v>
      </c>
      <c r="AA14" s="280">
        <v>0</v>
      </c>
      <c r="AB14" s="280">
        <v>137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204</v>
      </c>
      <c r="AK14" s="285" t="s">
        <v>607</v>
      </c>
      <c r="AL14" s="285" t="s">
        <v>607</v>
      </c>
      <c r="AM14" s="280">
        <v>0</v>
      </c>
      <c r="AN14" s="286" t="s">
        <v>607</v>
      </c>
      <c r="AO14" s="280">
        <v>206</v>
      </c>
      <c r="AP14" s="285" t="s">
        <v>607</v>
      </c>
      <c r="AQ14" s="280">
        <v>0</v>
      </c>
      <c r="AR14" s="280">
        <f t="shared" si="27"/>
        <v>271</v>
      </c>
      <c r="AS14" s="280">
        <v>0</v>
      </c>
      <c r="AT14" s="280">
        <v>0</v>
      </c>
      <c r="AU14" s="280">
        <v>0</v>
      </c>
      <c r="AV14" s="280">
        <v>271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607</v>
      </c>
      <c r="BE14" s="285" t="s">
        <v>607</v>
      </c>
      <c r="BF14" s="285" t="s">
        <v>607</v>
      </c>
      <c r="BG14" s="285" t="s">
        <v>607</v>
      </c>
      <c r="BH14" s="285" t="s">
        <v>607</v>
      </c>
      <c r="BI14" s="285" t="s">
        <v>607</v>
      </c>
      <c r="BJ14" s="285" t="s">
        <v>607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607</v>
      </c>
      <c r="BY14" s="285" t="s">
        <v>607</v>
      </c>
      <c r="BZ14" s="285" t="s">
        <v>607</v>
      </c>
      <c r="CA14" s="285" t="s">
        <v>607</v>
      </c>
      <c r="CB14" s="285" t="s">
        <v>607</v>
      </c>
      <c r="CC14" s="285" t="s">
        <v>607</v>
      </c>
      <c r="CD14" s="285" t="s">
        <v>607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607</v>
      </c>
      <c r="CS14" s="285" t="s">
        <v>607</v>
      </c>
      <c r="CT14" s="285" t="s">
        <v>607</v>
      </c>
      <c r="CU14" s="285" t="s">
        <v>607</v>
      </c>
      <c r="CV14" s="285" t="s">
        <v>607</v>
      </c>
      <c r="CW14" s="285" t="s">
        <v>607</v>
      </c>
      <c r="CX14" s="285" t="s">
        <v>607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607</v>
      </c>
      <c r="DM14" s="285" t="s">
        <v>607</v>
      </c>
      <c r="DN14" s="280">
        <v>0</v>
      </c>
      <c r="DO14" s="285" t="s">
        <v>607</v>
      </c>
      <c r="DP14" s="285" t="s">
        <v>607</v>
      </c>
      <c r="DQ14" s="285" t="s">
        <v>607</v>
      </c>
      <c r="DR14" s="285" t="s">
        <v>607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607</v>
      </c>
      <c r="EG14" s="280">
        <v>0</v>
      </c>
      <c r="EH14" s="280">
        <v>0</v>
      </c>
      <c r="EI14" s="285" t="s">
        <v>607</v>
      </c>
      <c r="EJ14" s="285" t="s">
        <v>607</v>
      </c>
      <c r="EK14" s="285" t="s">
        <v>607</v>
      </c>
      <c r="EL14" s="280">
        <v>0</v>
      </c>
      <c r="EM14" s="280">
        <v>0</v>
      </c>
      <c r="EN14" s="280">
        <f t="shared" si="32"/>
        <v>794</v>
      </c>
      <c r="EO14" s="280">
        <v>0</v>
      </c>
      <c r="EP14" s="280">
        <v>0</v>
      </c>
      <c r="EQ14" s="280">
        <v>0</v>
      </c>
      <c r="ER14" s="280">
        <v>120</v>
      </c>
      <c r="ES14" s="280">
        <v>179</v>
      </c>
      <c r="ET14" s="280">
        <v>168</v>
      </c>
      <c r="EU14" s="280">
        <v>5</v>
      </c>
      <c r="EV14" s="280">
        <v>322</v>
      </c>
      <c r="EW14" s="280">
        <v>0</v>
      </c>
      <c r="EX14" s="280">
        <v>0</v>
      </c>
      <c r="EY14" s="284">
        <v>0</v>
      </c>
      <c r="EZ14" s="285" t="s">
        <v>607</v>
      </c>
      <c r="FA14" s="285" t="s">
        <v>607</v>
      </c>
      <c r="FB14" s="286" t="s">
        <v>607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174</v>
      </c>
      <c r="B15" s="283" t="s">
        <v>556</v>
      </c>
      <c r="C15" s="282" t="s">
        <v>585</v>
      </c>
      <c r="D15" s="280">
        <f t="shared" si="6"/>
        <v>687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0</v>
      </c>
      <c r="I15" s="280">
        <f t="shared" si="11"/>
        <v>0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687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687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687</v>
      </c>
      <c r="AK15" s="285" t="s">
        <v>607</v>
      </c>
      <c r="AL15" s="285" t="s">
        <v>607</v>
      </c>
      <c r="AM15" s="280">
        <v>0</v>
      </c>
      <c r="AN15" s="286" t="s">
        <v>607</v>
      </c>
      <c r="AO15" s="280">
        <v>0</v>
      </c>
      <c r="AP15" s="285" t="s">
        <v>607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607</v>
      </c>
      <c r="BE15" s="285" t="s">
        <v>607</v>
      </c>
      <c r="BF15" s="285" t="s">
        <v>607</v>
      </c>
      <c r="BG15" s="285" t="s">
        <v>607</v>
      </c>
      <c r="BH15" s="285" t="s">
        <v>607</v>
      </c>
      <c r="BI15" s="285" t="s">
        <v>607</v>
      </c>
      <c r="BJ15" s="285" t="s">
        <v>607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607</v>
      </c>
      <c r="BY15" s="285" t="s">
        <v>607</v>
      </c>
      <c r="BZ15" s="285" t="s">
        <v>607</v>
      </c>
      <c r="CA15" s="285" t="s">
        <v>607</v>
      </c>
      <c r="CB15" s="285" t="s">
        <v>607</v>
      </c>
      <c r="CC15" s="285" t="s">
        <v>607</v>
      </c>
      <c r="CD15" s="285" t="s">
        <v>607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607</v>
      </c>
      <c r="CS15" s="285" t="s">
        <v>607</v>
      </c>
      <c r="CT15" s="285" t="s">
        <v>607</v>
      </c>
      <c r="CU15" s="285" t="s">
        <v>607</v>
      </c>
      <c r="CV15" s="285" t="s">
        <v>607</v>
      </c>
      <c r="CW15" s="285" t="s">
        <v>607</v>
      </c>
      <c r="CX15" s="285" t="s">
        <v>607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607</v>
      </c>
      <c r="DM15" s="285" t="s">
        <v>607</v>
      </c>
      <c r="DN15" s="280">
        <v>0</v>
      </c>
      <c r="DO15" s="285" t="s">
        <v>607</v>
      </c>
      <c r="DP15" s="285" t="s">
        <v>607</v>
      </c>
      <c r="DQ15" s="285" t="s">
        <v>607</v>
      </c>
      <c r="DR15" s="285" t="s">
        <v>607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607</v>
      </c>
      <c r="EG15" s="280">
        <v>0</v>
      </c>
      <c r="EH15" s="280">
        <v>0</v>
      </c>
      <c r="EI15" s="285" t="s">
        <v>607</v>
      </c>
      <c r="EJ15" s="285" t="s">
        <v>607</v>
      </c>
      <c r="EK15" s="285" t="s">
        <v>607</v>
      </c>
      <c r="EL15" s="280">
        <v>0</v>
      </c>
      <c r="EM15" s="280">
        <v>0</v>
      </c>
      <c r="EN15" s="280">
        <f t="shared" si="32"/>
        <v>0</v>
      </c>
      <c r="EO15" s="280">
        <v>0</v>
      </c>
      <c r="EP15" s="280">
        <v>0</v>
      </c>
      <c r="EQ15" s="280">
        <v>0</v>
      </c>
      <c r="ER15" s="280">
        <v>0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607</v>
      </c>
      <c r="FA15" s="285" t="s">
        <v>607</v>
      </c>
      <c r="FB15" s="286" t="s">
        <v>607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174</v>
      </c>
      <c r="B16" s="283" t="s">
        <v>557</v>
      </c>
      <c r="C16" s="282" t="s">
        <v>586</v>
      </c>
      <c r="D16" s="280">
        <f t="shared" si="6"/>
        <v>3425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632</v>
      </c>
      <c r="I16" s="280">
        <f t="shared" si="11"/>
        <v>0</v>
      </c>
      <c r="J16" s="280">
        <f t="shared" si="12"/>
        <v>24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326</v>
      </c>
      <c r="O16" s="280">
        <f t="shared" si="17"/>
        <v>0</v>
      </c>
      <c r="P16" s="280">
        <f t="shared" si="18"/>
        <v>2443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2750</v>
      </c>
      <c r="Y16" s="280">
        <v>0</v>
      </c>
      <c r="Z16" s="280">
        <v>0</v>
      </c>
      <c r="AA16" s="280">
        <v>0</v>
      </c>
      <c r="AB16" s="280">
        <v>307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2443</v>
      </c>
      <c r="AK16" s="285" t="s">
        <v>607</v>
      </c>
      <c r="AL16" s="285" t="s">
        <v>607</v>
      </c>
      <c r="AM16" s="280">
        <v>0</v>
      </c>
      <c r="AN16" s="286" t="s">
        <v>607</v>
      </c>
      <c r="AO16" s="280">
        <v>0</v>
      </c>
      <c r="AP16" s="285" t="s">
        <v>607</v>
      </c>
      <c r="AQ16" s="280">
        <v>0</v>
      </c>
      <c r="AR16" s="280">
        <f t="shared" si="27"/>
        <v>325</v>
      </c>
      <c r="AS16" s="280">
        <v>0</v>
      </c>
      <c r="AT16" s="280">
        <v>0</v>
      </c>
      <c r="AU16" s="280">
        <v>0</v>
      </c>
      <c r="AV16" s="280">
        <v>325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607</v>
      </c>
      <c r="BE16" s="285" t="s">
        <v>607</v>
      </c>
      <c r="BF16" s="285" t="s">
        <v>607</v>
      </c>
      <c r="BG16" s="285" t="s">
        <v>607</v>
      </c>
      <c r="BH16" s="285" t="s">
        <v>607</v>
      </c>
      <c r="BI16" s="285" t="s">
        <v>607</v>
      </c>
      <c r="BJ16" s="285" t="s">
        <v>607</v>
      </c>
      <c r="BK16" s="280">
        <v>0</v>
      </c>
      <c r="BL16" s="280">
        <f t="shared" si="28"/>
        <v>326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326</v>
      </c>
      <c r="BW16" s="280">
        <v>0</v>
      </c>
      <c r="BX16" s="285" t="s">
        <v>607</v>
      </c>
      <c r="BY16" s="285" t="s">
        <v>607</v>
      </c>
      <c r="BZ16" s="285" t="s">
        <v>607</v>
      </c>
      <c r="CA16" s="285" t="s">
        <v>607</v>
      </c>
      <c r="CB16" s="285" t="s">
        <v>607</v>
      </c>
      <c r="CC16" s="285" t="s">
        <v>607</v>
      </c>
      <c r="CD16" s="285" t="s">
        <v>607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607</v>
      </c>
      <c r="CS16" s="285" t="s">
        <v>607</v>
      </c>
      <c r="CT16" s="285" t="s">
        <v>607</v>
      </c>
      <c r="CU16" s="285" t="s">
        <v>607</v>
      </c>
      <c r="CV16" s="285" t="s">
        <v>607</v>
      </c>
      <c r="CW16" s="285" t="s">
        <v>607</v>
      </c>
      <c r="CX16" s="285" t="s">
        <v>607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607</v>
      </c>
      <c r="DM16" s="285" t="s">
        <v>607</v>
      </c>
      <c r="DN16" s="280">
        <v>0</v>
      </c>
      <c r="DO16" s="285" t="s">
        <v>607</v>
      </c>
      <c r="DP16" s="285" t="s">
        <v>607</v>
      </c>
      <c r="DQ16" s="285" t="s">
        <v>607</v>
      </c>
      <c r="DR16" s="285" t="s">
        <v>607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607</v>
      </c>
      <c r="EG16" s="280">
        <v>0</v>
      </c>
      <c r="EH16" s="280">
        <v>0</v>
      </c>
      <c r="EI16" s="285" t="s">
        <v>607</v>
      </c>
      <c r="EJ16" s="285" t="s">
        <v>607</v>
      </c>
      <c r="EK16" s="285" t="s">
        <v>607</v>
      </c>
      <c r="EL16" s="280">
        <v>0</v>
      </c>
      <c r="EM16" s="280">
        <v>0</v>
      </c>
      <c r="EN16" s="280">
        <f t="shared" si="32"/>
        <v>24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24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607</v>
      </c>
      <c r="FA16" s="285" t="s">
        <v>607</v>
      </c>
      <c r="FB16" s="286" t="s">
        <v>607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174</v>
      </c>
      <c r="B17" s="283" t="s">
        <v>558</v>
      </c>
      <c r="C17" s="282" t="s">
        <v>587</v>
      </c>
      <c r="D17" s="280">
        <f t="shared" si="6"/>
        <v>834</v>
      </c>
      <c r="E17" s="280">
        <f t="shared" si="7"/>
        <v>138</v>
      </c>
      <c r="F17" s="280">
        <f t="shared" si="8"/>
        <v>0</v>
      </c>
      <c r="G17" s="280">
        <f t="shared" si="9"/>
        <v>49</v>
      </c>
      <c r="H17" s="280">
        <f t="shared" si="10"/>
        <v>210</v>
      </c>
      <c r="I17" s="280">
        <f t="shared" si="11"/>
        <v>204</v>
      </c>
      <c r="J17" s="280">
        <f t="shared" si="12"/>
        <v>44</v>
      </c>
      <c r="K17" s="280">
        <f t="shared" si="13"/>
        <v>0</v>
      </c>
      <c r="L17" s="280">
        <f t="shared" si="14"/>
        <v>189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607</v>
      </c>
      <c r="AL17" s="285" t="s">
        <v>607</v>
      </c>
      <c r="AM17" s="280">
        <v>0</v>
      </c>
      <c r="AN17" s="286" t="s">
        <v>607</v>
      </c>
      <c r="AO17" s="280">
        <v>0</v>
      </c>
      <c r="AP17" s="285" t="s">
        <v>607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607</v>
      </c>
      <c r="BE17" s="285" t="s">
        <v>607</v>
      </c>
      <c r="BF17" s="285" t="s">
        <v>607</v>
      </c>
      <c r="BG17" s="285" t="s">
        <v>607</v>
      </c>
      <c r="BH17" s="285" t="s">
        <v>607</v>
      </c>
      <c r="BI17" s="285" t="s">
        <v>607</v>
      </c>
      <c r="BJ17" s="285" t="s">
        <v>607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607</v>
      </c>
      <c r="BY17" s="285" t="s">
        <v>607</v>
      </c>
      <c r="BZ17" s="285" t="s">
        <v>607</v>
      </c>
      <c r="CA17" s="285" t="s">
        <v>607</v>
      </c>
      <c r="CB17" s="285" t="s">
        <v>607</v>
      </c>
      <c r="CC17" s="285" t="s">
        <v>607</v>
      </c>
      <c r="CD17" s="285" t="s">
        <v>607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607</v>
      </c>
      <c r="CS17" s="285" t="s">
        <v>607</v>
      </c>
      <c r="CT17" s="285" t="s">
        <v>607</v>
      </c>
      <c r="CU17" s="285" t="s">
        <v>607</v>
      </c>
      <c r="CV17" s="285" t="s">
        <v>607</v>
      </c>
      <c r="CW17" s="285" t="s">
        <v>607</v>
      </c>
      <c r="CX17" s="285" t="s">
        <v>607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607</v>
      </c>
      <c r="DM17" s="285" t="s">
        <v>607</v>
      </c>
      <c r="DN17" s="280">
        <v>0</v>
      </c>
      <c r="DO17" s="285" t="s">
        <v>607</v>
      </c>
      <c r="DP17" s="285" t="s">
        <v>607</v>
      </c>
      <c r="DQ17" s="285" t="s">
        <v>607</v>
      </c>
      <c r="DR17" s="285" t="s">
        <v>607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607</v>
      </c>
      <c r="EG17" s="280">
        <v>0</v>
      </c>
      <c r="EH17" s="280">
        <v>0</v>
      </c>
      <c r="EI17" s="285" t="s">
        <v>607</v>
      </c>
      <c r="EJ17" s="285" t="s">
        <v>607</v>
      </c>
      <c r="EK17" s="285" t="s">
        <v>607</v>
      </c>
      <c r="EL17" s="280">
        <v>0</v>
      </c>
      <c r="EM17" s="280">
        <v>0</v>
      </c>
      <c r="EN17" s="280">
        <f t="shared" si="32"/>
        <v>834</v>
      </c>
      <c r="EO17" s="280">
        <v>138</v>
      </c>
      <c r="EP17" s="280">
        <v>0</v>
      </c>
      <c r="EQ17" s="280">
        <v>49</v>
      </c>
      <c r="ER17" s="280">
        <v>210</v>
      </c>
      <c r="ES17" s="280">
        <v>204</v>
      </c>
      <c r="ET17" s="280">
        <v>44</v>
      </c>
      <c r="EU17" s="280">
        <v>0</v>
      </c>
      <c r="EV17" s="280">
        <v>189</v>
      </c>
      <c r="EW17" s="280">
        <v>0</v>
      </c>
      <c r="EX17" s="280">
        <v>0</v>
      </c>
      <c r="EY17" s="284">
        <v>0</v>
      </c>
      <c r="EZ17" s="285" t="s">
        <v>607</v>
      </c>
      <c r="FA17" s="285" t="s">
        <v>607</v>
      </c>
      <c r="FB17" s="286" t="s">
        <v>607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174</v>
      </c>
      <c r="B18" s="283" t="s">
        <v>559</v>
      </c>
      <c r="C18" s="282" t="s">
        <v>588</v>
      </c>
      <c r="D18" s="280">
        <f t="shared" si="6"/>
        <v>1417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44</v>
      </c>
      <c r="I18" s="280">
        <f t="shared" si="11"/>
        <v>0</v>
      </c>
      <c r="J18" s="280">
        <f t="shared" si="12"/>
        <v>0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18</v>
      </c>
      <c r="O18" s="280">
        <f t="shared" si="17"/>
        <v>0</v>
      </c>
      <c r="P18" s="280">
        <f t="shared" si="18"/>
        <v>784</v>
      </c>
      <c r="Q18" s="280">
        <f t="shared" si="19"/>
        <v>141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430</v>
      </c>
      <c r="X18" s="280">
        <f t="shared" si="26"/>
        <v>784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784</v>
      </c>
      <c r="AK18" s="285" t="s">
        <v>607</v>
      </c>
      <c r="AL18" s="285" t="s">
        <v>607</v>
      </c>
      <c r="AM18" s="280">
        <v>0</v>
      </c>
      <c r="AN18" s="286" t="s">
        <v>607</v>
      </c>
      <c r="AO18" s="280">
        <v>0</v>
      </c>
      <c r="AP18" s="285" t="s">
        <v>607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607</v>
      </c>
      <c r="BE18" s="285" t="s">
        <v>607</v>
      </c>
      <c r="BF18" s="285" t="s">
        <v>607</v>
      </c>
      <c r="BG18" s="285" t="s">
        <v>607</v>
      </c>
      <c r="BH18" s="285" t="s">
        <v>607</v>
      </c>
      <c r="BI18" s="285" t="s">
        <v>607</v>
      </c>
      <c r="BJ18" s="285" t="s">
        <v>607</v>
      </c>
      <c r="BK18" s="280">
        <v>0</v>
      </c>
      <c r="BL18" s="280">
        <f t="shared" si="28"/>
        <v>18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18</v>
      </c>
      <c r="BW18" s="280">
        <v>0</v>
      </c>
      <c r="BX18" s="285" t="s">
        <v>607</v>
      </c>
      <c r="BY18" s="285" t="s">
        <v>607</v>
      </c>
      <c r="BZ18" s="285" t="s">
        <v>607</v>
      </c>
      <c r="CA18" s="285" t="s">
        <v>607</v>
      </c>
      <c r="CB18" s="285" t="s">
        <v>607</v>
      </c>
      <c r="CC18" s="285" t="s">
        <v>607</v>
      </c>
      <c r="CD18" s="285" t="s">
        <v>607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607</v>
      </c>
      <c r="CS18" s="285" t="s">
        <v>607</v>
      </c>
      <c r="CT18" s="285" t="s">
        <v>607</v>
      </c>
      <c r="CU18" s="285" t="s">
        <v>607</v>
      </c>
      <c r="CV18" s="285" t="s">
        <v>607</v>
      </c>
      <c r="CW18" s="285" t="s">
        <v>607</v>
      </c>
      <c r="CX18" s="285" t="s">
        <v>607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607</v>
      </c>
      <c r="DM18" s="285" t="s">
        <v>607</v>
      </c>
      <c r="DN18" s="280">
        <v>0</v>
      </c>
      <c r="DO18" s="285" t="s">
        <v>607</v>
      </c>
      <c r="DP18" s="285" t="s">
        <v>607</v>
      </c>
      <c r="DQ18" s="285" t="s">
        <v>607</v>
      </c>
      <c r="DR18" s="285" t="s">
        <v>607</v>
      </c>
      <c r="DS18" s="280">
        <v>0</v>
      </c>
      <c r="DT18" s="280">
        <f t="shared" si="31"/>
        <v>141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607</v>
      </c>
      <c r="EG18" s="280">
        <v>141</v>
      </c>
      <c r="EH18" s="280">
        <v>0</v>
      </c>
      <c r="EI18" s="285" t="s">
        <v>607</v>
      </c>
      <c r="EJ18" s="285" t="s">
        <v>607</v>
      </c>
      <c r="EK18" s="285" t="s">
        <v>607</v>
      </c>
      <c r="EL18" s="280">
        <v>0</v>
      </c>
      <c r="EM18" s="280">
        <v>0</v>
      </c>
      <c r="EN18" s="280">
        <f t="shared" si="32"/>
        <v>474</v>
      </c>
      <c r="EO18" s="280">
        <v>0</v>
      </c>
      <c r="EP18" s="280">
        <v>0</v>
      </c>
      <c r="EQ18" s="280">
        <v>0</v>
      </c>
      <c r="ER18" s="280">
        <v>44</v>
      </c>
      <c r="ES18" s="280">
        <v>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607</v>
      </c>
      <c r="FA18" s="285" t="s">
        <v>607</v>
      </c>
      <c r="FB18" s="286" t="s">
        <v>607</v>
      </c>
      <c r="FC18" s="280">
        <v>0</v>
      </c>
      <c r="FD18" s="280">
        <v>0</v>
      </c>
      <c r="FE18" s="280">
        <v>0</v>
      </c>
      <c r="FF18" s="280">
        <v>0</v>
      </c>
      <c r="FG18" s="280">
        <v>430</v>
      </c>
    </row>
    <row r="19" spans="1:163" ht="12" customHeight="1">
      <c r="A19" s="282" t="s">
        <v>174</v>
      </c>
      <c r="B19" s="283" t="s">
        <v>560</v>
      </c>
      <c r="C19" s="282" t="s">
        <v>589</v>
      </c>
      <c r="D19" s="280">
        <f t="shared" si="6"/>
        <v>3140</v>
      </c>
      <c r="E19" s="280">
        <f t="shared" si="7"/>
        <v>2</v>
      </c>
      <c r="F19" s="280">
        <f t="shared" si="8"/>
        <v>0</v>
      </c>
      <c r="G19" s="280">
        <f t="shared" si="9"/>
        <v>0</v>
      </c>
      <c r="H19" s="280">
        <f t="shared" si="10"/>
        <v>341</v>
      </c>
      <c r="I19" s="280">
        <f t="shared" si="11"/>
        <v>0</v>
      </c>
      <c r="J19" s="280">
        <f t="shared" si="12"/>
        <v>69</v>
      </c>
      <c r="K19" s="280">
        <f t="shared" si="13"/>
        <v>0</v>
      </c>
      <c r="L19" s="280">
        <f t="shared" si="14"/>
        <v>343</v>
      </c>
      <c r="M19" s="280">
        <f t="shared" si="15"/>
        <v>1</v>
      </c>
      <c r="N19" s="280">
        <f t="shared" si="16"/>
        <v>0</v>
      </c>
      <c r="O19" s="280">
        <f t="shared" si="17"/>
        <v>0</v>
      </c>
      <c r="P19" s="280">
        <f t="shared" si="18"/>
        <v>933</v>
      </c>
      <c r="Q19" s="280">
        <f t="shared" si="19"/>
        <v>964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18</v>
      </c>
      <c r="W19" s="280">
        <f t="shared" si="25"/>
        <v>469</v>
      </c>
      <c r="X19" s="280">
        <f t="shared" si="26"/>
        <v>933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933</v>
      </c>
      <c r="AK19" s="285" t="s">
        <v>607</v>
      </c>
      <c r="AL19" s="285" t="s">
        <v>607</v>
      </c>
      <c r="AM19" s="280">
        <v>0</v>
      </c>
      <c r="AN19" s="286" t="s">
        <v>607</v>
      </c>
      <c r="AO19" s="280">
        <v>0</v>
      </c>
      <c r="AP19" s="285" t="s">
        <v>607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607</v>
      </c>
      <c r="BE19" s="285" t="s">
        <v>607</v>
      </c>
      <c r="BF19" s="285" t="s">
        <v>607</v>
      </c>
      <c r="BG19" s="285" t="s">
        <v>607</v>
      </c>
      <c r="BH19" s="285" t="s">
        <v>607</v>
      </c>
      <c r="BI19" s="285" t="s">
        <v>607</v>
      </c>
      <c r="BJ19" s="285" t="s">
        <v>607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607</v>
      </c>
      <c r="BY19" s="285" t="s">
        <v>607</v>
      </c>
      <c r="BZ19" s="285" t="s">
        <v>607</v>
      </c>
      <c r="CA19" s="285" t="s">
        <v>607</v>
      </c>
      <c r="CB19" s="285" t="s">
        <v>607</v>
      </c>
      <c r="CC19" s="285" t="s">
        <v>607</v>
      </c>
      <c r="CD19" s="285" t="s">
        <v>607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607</v>
      </c>
      <c r="CS19" s="285" t="s">
        <v>607</v>
      </c>
      <c r="CT19" s="285" t="s">
        <v>607</v>
      </c>
      <c r="CU19" s="285" t="s">
        <v>607</v>
      </c>
      <c r="CV19" s="285" t="s">
        <v>607</v>
      </c>
      <c r="CW19" s="285" t="s">
        <v>607</v>
      </c>
      <c r="CX19" s="285" t="s">
        <v>607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607</v>
      </c>
      <c r="DM19" s="285" t="s">
        <v>607</v>
      </c>
      <c r="DN19" s="280">
        <v>0</v>
      </c>
      <c r="DO19" s="285" t="s">
        <v>607</v>
      </c>
      <c r="DP19" s="285" t="s">
        <v>607</v>
      </c>
      <c r="DQ19" s="285" t="s">
        <v>607</v>
      </c>
      <c r="DR19" s="285" t="s">
        <v>607</v>
      </c>
      <c r="DS19" s="280">
        <v>0</v>
      </c>
      <c r="DT19" s="280">
        <f t="shared" si="31"/>
        <v>982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607</v>
      </c>
      <c r="EG19" s="280">
        <v>964</v>
      </c>
      <c r="EH19" s="280">
        <v>0</v>
      </c>
      <c r="EI19" s="285" t="s">
        <v>607</v>
      </c>
      <c r="EJ19" s="285" t="s">
        <v>607</v>
      </c>
      <c r="EK19" s="285" t="s">
        <v>607</v>
      </c>
      <c r="EL19" s="280">
        <v>18</v>
      </c>
      <c r="EM19" s="280">
        <v>0</v>
      </c>
      <c r="EN19" s="280">
        <f t="shared" si="32"/>
        <v>1225</v>
      </c>
      <c r="EO19" s="280">
        <v>2</v>
      </c>
      <c r="EP19" s="280">
        <v>0</v>
      </c>
      <c r="EQ19" s="280">
        <v>0</v>
      </c>
      <c r="ER19" s="280">
        <v>341</v>
      </c>
      <c r="ES19" s="280">
        <v>0</v>
      </c>
      <c r="ET19" s="280">
        <v>69</v>
      </c>
      <c r="EU19" s="280">
        <v>0</v>
      </c>
      <c r="EV19" s="280">
        <v>343</v>
      </c>
      <c r="EW19" s="280">
        <v>1</v>
      </c>
      <c r="EX19" s="280">
        <v>0</v>
      </c>
      <c r="EY19" s="284">
        <v>0</v>
      </c>
      <c r="EZ19" s="285" t="s">
        <v>607</v>
      </c>
      <c r="FA19" s="285" t="s">
        <v>607</v>
      </c>
      <c r="FB19" s="286" t="s">
        <v>607</v>
      </c>
      <c r="FC19" s="280">
        <v>0</v>
      </c>
      <c r="FD19" s="280">
        <v>0</v>
      </c>
      <c r="FE19" s="280">
        <v>0</v>
      </c>
      <c r="FF19" s="280">
        <v>0</v>
      </c>
      <c r="FG19" s="280">
        <v>469</v>
      </c>
    </row>
    <row r="20" spans="1:163" ht="12" customHeight="1">
      <c r="A20" s="282" t="s">
        <v>174</v>
      </c>
      <c r="B20" s="283" t="s">
        <v>561</v>
      </c>
      <c r="C20" s="282" t="s">
        <v>590</v>
      </c>
      <c r="D20" s="280">
        <f t="shared" si="6"/>
        <v>2192</v>
      </c>
      <c r="E20" s="280">
        <f t="shared" si="7"/>
        <v>630</v>
      </c>
      <c r="F20" s="280">
        <f t="shared" si="8"/>
        <v>4</v>
      </c>
      <c r="G20" s="280">
        <f t="shared" si="9"/>
        <v>0</v>
      </c>
      <c r="H20" s="280">
        <f t="shared" si="10"/>
        <v>513</v>
      </c>
      <c r="I20" s="280">
        <f t="shared" si="11"/>
        <v>117</v>
      </c>
      <c r="J20" s="280">
        <f t="shared" si="12"/>
        <v>38</v>
      </c>
      <c r="K20" s="280">
        <f t="shared" si="13"/>
        <v>4</v>
      </c>
      <c r="L20" s="280">
        <f t="shared" si="14"/>
        <v>90</v>
      </c>
      <c r="M20" s="280">
        <f t="shared" si="15"/>
        <v>3</v>
      </c>
      <c r="N20" s="280">
        <f t="shared" si="16"/>
        <v>1</v>
      </c>
      <c r="O20" s="280">
        <f t="shared" si="17"/>
        <v>0</v>
      </c>
      <c r="P20" s="280">
        <f t="shared" si="18"/>
        <v>228</v>
      </c>
      <c r="Q20" s="280">
        <f t="shared" si="19"/>
        <v>551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13</v>
      </c>
      <c r="X20" s="280">
        <f t="shared" si="26"/>
        <v>228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228</v>
      </c>
      <c r="AK20" s="285" t="s">
        <v>607</v>
      </c>
      <c r="AL20" s="285" t="s">
        <v>607</v>
      </c>
      <c r="AM20" s="280">
        <v>0</v>
      </c>
      <c r="AN20" s="286" t="s">
        <v>607</v>
      </c>
      <c r="AO20" s="280">
        <v>0</v>
      </c>
      <c r="AP20" s="285" t="s">
        <v>607</v>
      </c>
      <c r="AQ20" s="280">
        <v>0</v>
      </c>
      <c r="AR20" s="280">
        <f t="shared" si="27"/>
        <v>121</v>
      </c>
      <c r="AS20" s="280">
        <v>0</v>
      </c>
      <c r="AT20" s="280">
        <v>0</v>
      </c>
      <c r="AU20" s="280">
        <v>0</v>
      </c>
      <c r="AV20" s="280">
        <v>121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607</v>
      </c>
      <c r="BE20" s="285" t="s">
        <v>607</v>
      </c>
      <c r="BF20" s="285" t="s">
        <v>607</v>
      </c>
      <c r="BG20" s="285" t="s">
        <v>607</v>
      </c>
      <c r="BH20" s="285" t="s">
        <v>607</v>
      </c>
      <c r="BI20" s="285" t="s">
        <v>607</v>
      </c>
      <c r="BJ20" s="285" t="s">
        <v>607</v>
      </c>
      <c r="BK20" s="280">
        <v>0</v>
      </c>
      <c r="BL20" s="280">
        <f t="shared" si="28"/>
        <v>1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1</v>
      </c>
      <c r="BW20" s="280">
        <v>0</v>
      </c>
      <c r="BX20" s="285" t="s">
        <v>607</v>
      </c>
      <c r="BY20" s="285" t="s">
        <v>607</v>
      </c>
      <c r="BZ20" s="285" t="s">
        <v>607</v>
      </c>
      <c r="CA20" s="285" t="s">
        <v>607</v>
      </c>
      <c r="CB20" s="285" t="s">
        <v>607</v>
      </c>
      <c r="CC20" s="285" t="s">
        <v>607</v>
      </c>
      <c r="CD20" s="285" t="s">
        <v>607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607</v>
      </c>
      <c r="CS20" s="285" t="s">
        <v>607</v>
      </c>
      <c r="CT20" s="285" t="s">
        <v>607</v>
      </c>
      <c r="CU20" s="285" t="s">
        <v>607</v>
      </c>
      <c r="CV20" s="285" t="s">
        <v>607</v>
      </c>
      <c r="CW20" s="285" t="s">
        <v>607</v>
      </c>
      <c r="CX20" s="285" t="s">
        <v>607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607</v>
      </c>
      <c r="DM20" s="285" t="s">
        <v>607</v>
      </c>
      <c r="DN20" s="280">
        <v>0</v>
      </c>
      <c r="DO20" s="285" t="s">
        <v>607</v>
      </c>
      <c r="DP20" s="285" t="s">
        <v>607</v>
      </c>
      <c r="DQ20" s="285" t="s">
        <v>607</v>
      </c>
      <c r="DR20" s="285" t="s">
        <v>607</v>
      </c>
      <c r="DS20" s="280">
        <v>0</v>
      </c>
      <c r="DT20" s="280">
        <f t="shared" si="31"/>
        <v>551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607</v>
      </c>
      <c r="EG20" s="280">
        <v>551</v>
      </c>
      <c r="EH20" s="280">
        <v>0</v>
      </c>
      <c r="EI20" s="285" t="s">
        <v>607</v>
      </c>
      <c r="EJ20" s="285" t="s">
        <v>607</v>
      </c>
      <c r="EK20" s="285" t="s">
        <v>607</v>
      </c>
      <c r="EL20" s="280">
        <v>0</v>
      </c>
      <c r="EM20" s="280">
        <v>0</v>
      </c>
      <c r="EN20" s="280">
        <f t="shared" si="32"/>
        <v>1291</v>
      </c>
      <c r="EO20" s="280">
        <v>630</v>
      </c>
      <c r="EP20" s="280">
        <v>4</v>
      </c>
      <c r="EQ20" s="280">
        <v>0</v>
      </c>
      <c r="ER20" s="280">
        <v>392</v>
      </c>
      <c r="ES20" s="280">
        <v>117</v>
      </c>
      <c r="ET20" s="280">
        <v>38</v>
      </c>
      <c r="EU20" s="280">
        <v>4</v>
      </c>
      <c r="EV20" s="280">
        <v>90</v>
      </c>
      <c r="EW20" s="280">
        <v>3</v>
      </c>
      <c r="EX20" s="280">
        <v>0</v>
      </c>
      <c r="EY20" s="284">
        <v>0</v>
      </c>
      <c r="EZ20" s="285" t="s">
        <v>607</v>
      </c>
      <c r="FA20" s="285" t="s">
        <v>607</v>
      </c>
      <c r="FB20" s="286" t="s">
        <v>607</v>
      </c>
      <c r="FC20" s="280">
        <v>0</v>
      </c>
      <c r="FD20" s="280">
        <v>0</v>
      </c>
      <c r="FE20" s="280">
        <v>0</v>
      </c>
      <c r="FF20" s="280">
        <v>0</v>
      </c>
      <c r="FG20" s="280">
        <v>13</v>
      </c>
    </row>
    <row r="21" spans="1:163" ht="12" customHeight="1">
      <c r="A21" s="282" t="s">
        <v>174</v>
      </c>
      <c r="B21" s="283" t="s">
        <v>562</v>
      </c>
      <c r="C21" s="282" t="s">
        <v>591</v>
      </c>
      <c r="D21" s="280">
        <f t="shared" si="6"/>
        <v>16009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2189</v>
      </c>
      <c r="I21" s="280">
        <f t="shared" si="11"/>
        <v>1327</v>
      </c>
      <c r="J21" s="280">
        <f t="shared" si="12"/>
        <v>373</v>
      </c>
      <c r="K21" s="280">
        <f t="shared" si="13"/>
        <v>1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20</v>
      </c>
      <c r="Q21" s="280">
        <f t="shared" si="19"/>
        <v>12079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20</v>
      </c>
      <c r="V21" s="280">
        <f t="shared" si="24"/>
        <v>0</v>
      </c>
      <c r="W21" s="280">
        <f t="shared" si="25"/>
        <v>0</v>
      </c>
      <c r="X21" s="280">
        <f t="shared" si="26"/>
        <v>53</v>
      </c>
      <c r="Y21" s="280">
        <v>0</v>
      </c>
      <c r="Z21" s="280">
        <v>0</v>
      </c>
      <c r="AA21" s="280">
        <v>0</v>
      </c>
      <c r="AB21" s="280">
        <v>13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20</v>
      </c>
      <c r="AK21" s="285" t="s">
        <v>607</v>
      </c>
      <c r="AL21" s="285" t="s">
        <v>607</v>
      </c>
      <c r="AM21" s="280">
        <v>0</v>
      </c>
      <c r="AN21" s="286" t="s">
        <v>607</v>
      </c>
      <c r="AO21" s="280">
        <v>20</v>
      </c>
      <c r="AP21" s="285" t="s">
        <v>607</v>
      </c>
      <c r="AQ21" s="280">
        <v>0</v>
      </c>
      <c r="AR21" s="280">
        <f t="shared" si="27"/>
        <v>28</v>
      </c>
      <c r="AS21" s="280">
        <v>0</v>
      </c>
      <c r="AT21" s="280">
        <v>0</v>
      </c>
      <c r="AU21" s="280">
        <v>0</v>
      </c>
      <c r="AV21" s="280">
        <v>28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607</v>
      </c>
      <c r="BE21" s="285" t="s">
        <v>607</v>
      </c>
      <c r="BF21" s="285" t="s">
        <v>607</v>
      </c>
      <c r="BG21" s="285" t="s">
        <v>607</v>
      </c>
      <c r="BH21" s="285" t="s">
        <v>607</v>
      </c>
      <c r="BI21" s="285" t="s">
        <v>607</v>
      </c>
      <c r="BJ21" s="285" t="s">
        <v>607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607</v>
      </c>
      <c r="BY21" s="285" t="s">
        <v>607</v>
      </c>
      <c r="BZ21" s="285" t="s">
        <v>607</v>
      </c>
      <c r="CA21" s="285" t="s">
        <v>607</v>
      </c>
      <c r="CB21" s="285" t="s">
        <v>607</v>
      </c>
      <c r="CC21" s="285" t="s">
        <v>607</v>
      </c>
      <c r="CD21" s="285" t="s">
        <v>607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607</v>
      </c>
      <c r="CS21" s="285" t="s">
        <v>607</v>
      </c>
      <c r="CT21" s="285" t="s">
        <v>607</v>
      </c>
      <c r="CU21" s="285" t="s">
        <v>607</v>
      </c>
      <c r="CV21" s="285" t="s">
        <v>607</v>
      </c>
      <c r="CW21" s="285" t="s">
        <v>607</v>
      </c>
      <c r="CX21" s="285" t="s">
        <v>607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607</v>
      </c>
      <c r="DM21" s="285" t="s">
        <v>607</v>
      </c>
      <c r="DN21" s="280">
        <v>0</v>
      </c>
      <c r="DO21" s="285" t="s">
        <v>607</v>
      </c>
      <c r="DP21" s="285" t="s">
        <v>607</v>
      </c>
      <c r="DQ21" s="285" t="s">
        <v>607</v>
      </c>
      <c r="DR21" s="285" t="s">
        <v>607</v>
      </c>
      <c r="DS21" s="280">
        <v>0</v>
      </c>
      <c r="DT21" s="280">
        <f t="shared" si="31"/>
        <v>12201</v>
      </c>
      <c r="DU21" s="280">
        <v>0</v>
      </c>
      <c r="DV21" s="280">
        <v>0</v>
      </c>
      <c r="DW21" s="280">
        <v>0</v>
      </c>
      <c r="DX21" s="280">
        <v>122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607</v>
      </c>
      <c r="EG21" s="280">
        <v>12079</v>
      </c>
      <c r="EH21" s="280">
        <v>0</v>
      </c>
      <c r="EI21" s="285" t="s">
        <v>607</v>
      </c>
      <c r="EJ21" s="285" t="s">
        <v>607</v>
      </c>
      <c r="EK21" s="285" t="s">
        <v>607</v>
      </c>
      <c r="EL21" s="280">
        <v>0</v>
      </c>
      <c r="EM21" s="280">
        <v>0</v>
      </c>
      <c r="EN21" s="280">
        <f t="shared" si="32"/>
        <v>3727</v>
      </c>
      <c r="EO21" s="280">
        <v>0</v>
      </c>
      <c r="EP21" s="280">
        <v>0</v>
      </c>
      <c r="EQ21" s="280">
        <v>0</v>
      </c>
      <c r="ER21" s="280">
        <v>2026</v>
      </c>
      <c r="ES21" s="280">
        <v>1327</v>
      </c>
      <c r="ET21" s="280">
        <v>373</v>
      </c>
      <c r="EU21" s="280">
        <v>1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607</v>
      </c>
      <c r="FA21" s="285" t="s">
        <v>607</v>
      </c>
      <c r="FB21" s="286" t="s">
        <v>607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174</v>
      </c>
      <c r="B22" s="283" t="s">
        <v>563</v>
      </c>
      <c r="C22" s="282" t="s">
        <v>592</v>
      </c>
      <c r="D22" s="280">
        <f t="shared" si="6"/>
        <v>821</v>
      </c>
      <c r="E22" s="280">
        <f t="shared" si="7"/>
        <v>2</v>
      </c>
      <c r="F22" s="280">
        <f t="shared" si="8"/>
        <v>0</v>
      </c>
      <c r="G22" s="280">
        <f t="shared" si="9"/>
        <v>0</v>
      </c>
      <c r="H22" s="280">
        <f t="shared" si="10"/>
        <v>43</v>
      </c>
      <c r="I22" s="280">
        <f t="shared" si="11"/>
        <v>0</v>
      </c>
      <c r="J22" s="280">
        <f t="shared" si="12"/>
        <v>0</v>
      </c>
      <c r="K22" s="280">
        <f t="shared" si="13"/>
        <v>0</v>
      </c>
      <c r="L22" s="280">
        <f t="shared" si="14"/>
        <v>49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727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607</v>
      </c>
      <c r="AL22" s="285" t="s">
        <v>607</v>
      </c>
      <c r="AM22" s="280">
        <v>0</v>
      </c>
      <c r="AN22" s="286" t="s">
        <v>607</v>
      </c>
      <c r="AO22" s="280">
        <v>0</v>
      </c>
      <c r="AP22" s="285" t="s">
        <v>607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607</v>
      </c>
      <c r="BE22" s="285" t="s">
        <v>607</v>
      </c>
      <c r="BF22" s="285" t="s">
        <v>607</v>
      </c>
      <c r="BG22" s="285" t="s">
        <v>607</v>
      </c>
      <c r="BH22" s="285" t="s">
        <v>607</v>
      </c>
      <c r="BI22" s="285" t="s">
        <v>607</v>
      </c>
      <c r="BJ22" s="285" t="s">
        <v>607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607</v>
      </c>
      <c r="BY22" s="285" t="s">
        <v>607</v>
      </c>
      <c r="BZ22" s="285" t="s">
        <v>607</v>
      </c>
      <c r="CA22" s="285" t="s">
        <v>607</v>
      </c>
      <c r="CB22" s="285" t="s">
        <v>607</v>
      </c>
      <c r="CC22" s="285" t="s">
        <v>607</v>
      </c>
      <c r="CD22" s="285" t="s">
        <v>607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607</v>
      </c>
      <c r="CS22" s="285" t="s">
        <v>607</v>
      </c>
      <c r="CT22" s="285" t="s">
        <v>607</v>
      </c>
      <c r="CU22" s="285" t="s">
        <v>607</v>
      </c>
      <c r="CV22" s="285" t="s">
        <v>607</v>
      </c>
      <c r="CW22" s="285" t="s">
        <v>607</v>
      </c>
      <c r="CX22" s="285" t="s">
        <v>607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607</v>
      </c>
      <c r="DM22" s="285" t="s">
        <v>607</v>
      </c>
      <c r="DN22" s="280">
        <v>0</v>
      </c>
      <c r="DO22" s="285" t="s">
        <v>607</v>
      </c>
      <c r="DP22" s="285" t="s">
        <v>607</v>
      </c>
      <c r="DQ22" s="285" t="s">
        <v>607</v>
      </c>
      <c r="DR22" s="285" t="s">
        <v>607</v>
      </c>
      <c r="DS22" s="280">
        <v>0</v>
      </c>
      <c r="DT22" s="280">
        <f t="shared" si="31"/>
        <v>727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607</v>
      </c>
      <c r="EG22" s="280">
        <v>727</v>
      </c>
      <c r="EH22" s="280">
        <v>0</v>
      </c>
      <c r="EI22" s="285" t="s">
        <v>607</v>
      </c>
      <c r="EJ22" s="285" t="s">
        <v>607</v>
      </c>
      <c r="EK22" s="285" t="s">
        <v>607</v>
      </c>
      <c r="EL22" s="280">
        <v>0</v>
      </c>
      <c r="EM22" s="280">
        <v>0</v>
      </c>
      <c r="EN22" s="280">
        <f t="shared" si="32"/>
        <v>94</v>
      </c>
      <c r="EO22" s="280">
        <v>2</v>
      </c>
      <c r="EP22" s="280">
        <v>0</v>
      </c>
      <c r="EQ22" s="280">
        <v>0</v>
      </c>
      <c r="ER22" s="280">
        <v>43</v>
      </c>
      <c r="ES22" s="280">
        <v>0</v>
      </c>
      <c r="ET22" s="280">
        <v>0</v>
      </c>
      <c r="EU22" s="280">
        <v>0</v>
      </c>
      <c r="EV22" s="280">
        <v>49</v>
      </c>
      <c r="EW22" s="280">
        <v>0</v>
      </c>
      <c r="EX22" s="280">
        <v>0</v>
      </c>
      <c r="EY22" s="284">
        <v>0</v>
      </c>
      <c r="EZ22" s="285" t="s">
        <v>607</v>
      </c>
      <c r="FA22" s="285" t="s">
        <v>607</v>
      </c>
      <c r="FB22" s="286" t="s">
        <v>607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174</v>
      </c>
      <c r="B23" s="283" t="s">
        <v>564</v>
      </c>
      <c r="C23" s="282" t="s">
        <v>593</v>
      </c>
      <c r="D23" s="280">
        <f t="shared" si="6"/>
        <v>3190</v>
      </c>
      <c r="E23" s="280">
        <f t="shared" si="7"/>
        <v>8</v>
      </c>
      <c r="F23" s="280">
        <f t="shared" si="8"/>
        <v>0</v>
      </c>
      <c r="G23" s="280">
        <f t="shared" si="9"/>
        <v>0</v>
      </c>
      <c r="H23" s="280">
        <f t="shared" si="10"/>
        <v>165</v>
      </c>
      <c r="I23" s="280">
        <f t="shared" si="11"/>
        <v>0</v>
      </c>
      <c r="J23" s="280">
        <f t="shared" si="12"/>
        <v>0</v>
      </c>
      <c r="K23" s="280">
        <f t="shared" si="13"/>
        <v>0</v>
      </c>
      <c r="L23" s="280">
        <f t="shared" si="14"/>
        <v>341</v>
      </c>
      <c r="M23" s="280">
        <f t="shared" si="15"/>
        <v>1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2675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607</v>
      </c>
      <c r="AL23" s="285" t="s">
        <v>607</v>
      </c>
      <c r="AM23" s="280">
        <v>0</v>
      </c>
      <c r="AN23" s="286" t="s">
        <v>607</v>
      </c>
      <c r="AO23" s="280">
        <v>0</v>
      </c>
      <c r="AP23" s="285" t="s">
        <v>607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607</v>
      </c>
      <c r="BE23" s="285" t="s">
        <v>607</v>
      </c>
      <c r="BF23" s="285" t="s">
        <v>607</v>
      </c>
      <c r="BG23" s="285" t="s">
        <v>607</v>
      </c>
      <c r="BH23" s="285" t="s">
        <v>607</v>
      </c>
      <c r="BI23" s="285" t="s">
        <v>607</v>
      </c>
      <c r="BJ23" s="285" t="s">
        <v>607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607</v>
      </c>
      <c r="BY23" s="285" t="s">
        <v>607</v>
      </c>
      <c r="BZ23" s="285" t="s">
        <v>607</v>
      </c>
      <c r="CA23" s="285" t="s">
        <v>607</v>
      </c>
      <c r="CB23" s="285" t="s">
        <v>607</v>
      </c>
      <c r="CC23" s="285" t="s">
        <v>607</v>
      </c>
      <c r="CD23" s="285" t="s">
        <v>607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607</v>
      </c>
      <c r="CS23" s="285" t="s">
        <v>607</v>
      </c>
      <c r="CT23" s="285" t="s">
        <v>607</v>
      </c>
      <c r="CU23" s="285" t="s">
        <v>607</v>
      </c>
      <c r="CV23" s="285" t="s">
        <v>607</v>
      </c>
      <c r="CW23" s="285" t="s">
        <v>607</v>
      </c>
      <c r="CX23" s="285" t="s">
        <v>607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607</v>
      </c>
      <c r="DM23" s="285" t="s">
        <v>607</v>
      </c>
      <c r="DN23" s="280">
        <v>0</v>
      </c>
      <c r="DO23" s="285" t="s">
        <v>607</v>
      </c>
      <c r="DP23" s="285" t="s">
        <v>607</v>
      </c>
      <c r="DQ23" s="285" t="s">
        <v>607</v>
      </c>
      <c r="DR23" s="285" t="s">
        <v>607</v>
      </c>
      <c r="DS23" s="280">
        <v>0</v>
      </c>
      <c r="DT23" s="280">
        <f t="shared" si="31"/>
        <v>2675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607</v>
      </c>
      <c r="EG23" s="280">
        <v>2675</v>
      </c>
      <c r="EH23" s="280">
        <v>0</v>
      </c>
      <c r="EI23" s="285" t="s">
        <v>607</v>
      </c>
      <c r="EJ23" s="285" t="s">
        <v>607</v>
      </c>
      <c r="EK23" s="285" t="s">
        <v>607</v>
      </c>
      <c r="EL23" s="280">
        <v>0</v>
      </c>
      <c r="EM23" s="280">
        <v>0</v>
      </c>
      <c r="EN23" s="280">
        <f t="shared" si="32"/>
        <v>515</v>
      </c>
      <c r="EO23" s="280">
        <v>8</v>
      </c>
      <c r="EP23" s="280">
        <v>0</v>
      </c>
      <c r="EQ23" s="280">
        <v>0</v>
      </c>
      <c r="ER23" s="280">
        <v>165</v>
      </c>
      <c r="ES23" s="280">
        <v>0</v>
      </c>
      <c r="ET23" s="280">
        <v>0</v>
      </c>
      <c r="EU23" s="280">
        <v>0</v>
      </c>
      <c r="EV23" s="280">
        <v>341</v>
      </c>
      <c r="EW23" s="280">
        <v>1</v>
      </c>
      <c r="EX23" s="280">
        <v>0</v>
      </c>
      <c r="EY23" s="284">
        <v>0</v>
      </c>
      <c r="EZ23" s="285" t="s">
        <v>607</v>
      </c>
      <c r="FA23" s="285" t="s">
        <v>607</v>
      </c>
      <c r="FB23" s="286" t="s">
        <v>607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174</v>
      </c>
      <c r="B24" s="283" t="s">
        <v>565</v>
      </c>
      <c r="C24" s="282" t="s">
        <v>594</v>
      </c>
      <c r="D24" s="280">
        <f t="shared" si="6"/>
        <v>1672</v>
      </c>
      <c r="E24" s="280">
        <f t="shared" si="7"/>
        <v>201</v>
      </c>
      <c r="F24" s="280">
        <f t="shared" si="8"/>
        <v>0</v>
      </c>
      <c r="G24" s="280">
        <f t="shared" si="9"/>
        <v>15</v>
      </c>
      <c r="H24" s="280">
        <f t="shared" si="10"/>
        <v>40</v>
      </c>
      <c r="I24" s="280">
        <f t="shared" si="11"/>
        <v>23</v>
      </c>
      <c r="J24" s="280">
        <f t="shared" si="12"/>
        <v>7</v>
      </c>
      <c r="K24" s="280">
        <f t="shared" si="13"/>
        <v>0</v>
      </c>
      <c r="L24" s="280">
        <f t="shared" si="14"/>
        <v>11</v>
      </c>
      <c r="M24" s="280">
        <f t="shared" si="15"/>
        <v>21</v>
      </c>
      <c r="N24" s="280">
        <f t="shared" si="16"/>
        <v>91</v>
      </c>
      <c r="O24" s="280">
        <f t="shared" si="17"/>
        <v>0</v>
      </c>
      <c r="P24" s="280">
        <f t="shared" si="18"/>
        <v>1263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1263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1263</v>
      </c>
      <c r="AK24" s="285" t="s">
        <v>607</v>
      </c>
      <c r="AL24" s="285" t="s">
        <v>607</v>
      </c>
      <c r="AM24" s="280">
        <v>0</v>
      </c>
      <c r="AN24" s="286" t="s">
        <v>607</v>
      </c>
      <c r="AO24" s="280">
        <v>0</v>
      </c>
      <c r="AP24" s="285" t="s">
        <v>607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607</v>
      </c>
      <c r="BE24" s="285" t="s">
        <v>607</v>
      </c>
      <c r="BF24" s="285" t="s">
        <v>607</v>
      </c>
      <c r="BG24" s="285" t="s">
        <v>607</v>
      </c>
      <c r="BH24" s="285" t="s">
        <v>607</v>
      </c>
      <c r="BI24" s="285" t="s">
        <v>607</v>
      </c>
      <c r="BJ24" s="285" t="s">
        <v>607</v>
      </c>
      <c r="BK24" s="280">
        <v>0</v>
      </c>
      <c r="BL24" s="280">
        <f t="shared" si="28"/>
        <v>91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91</v>
      </c>
      <c r="BW24" s="280">
        <v>0</v>
      </c>
      <c r="BX24" s="285" t="s">
        <v>607</v>
      </c>
      <c r="BY24" s="285" t="s">
        <v>607</v>
      </c>
      <c r="BZ24" s="285" t="s">
        <v>607</v>
      </c>
      <c r="CA24" s="285" t="s">
        <v>607</v>
      </c>
      <c r="CB24" s="285" t="s">
        <v>607</v>
      </c>
      <c r="CC24" s="285" t="s">
        <v>607</v>
      </c>
      <c r="CD24" s="285" t="s">
        <v>607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607</v>
      </c>
      <c r="CS24" s="285" t="s">
        <v>607</v>
      </c>
      <c r="CT24" s="285" t="s">
        <v>607</v>
      </c>
      <c r="CU24" s="285" t="s">
        <v>607</v>
      </c>
      <c r="CV24" s="285" t="s">
        <v>607</v>
      </c>
      <c r="CW24" s="285" t="s">
        <v>607</v>
      </c>
      <c r="CX24" s="285" t="s">
        <v>607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607</v>
      </c>
      <c r="DM24" s="285" t="s">
        <v>607</v>
      </c>
      <c r="DN24" s="280">
        <v>0</v>
      </c>
      <c r="DO24" s="285" t="s">
        <v>607</v>
      </c>
      <c r="DP24" s="285" t="s">
        <v>607</v>
      </c>
      <c r="DQ24" s="285" t="s">
        <v>607</v>
      </c>
      <c r="DR24" s="285" t="s">
        <v>607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607</v>
      </c>
      <c r="EG24" s="280">
        <v>0</v>
      </c>
      <c r="EH24" s="280">
        <v>0</v>
      </c>
      <c r="EI24" s="285" t="s">
        <v>607</v>
      </c>
      <c r="EJ24" s="285" t="s">
        <v>607</v>
      </c>
      <c r="EK24" s="285" t="s">
        <v>607</v>
      </c>
      <c r="EL24" s="280">
        <v>0</v>
      </c>
      <c r="EM24" s="280">
        <v>0</v>
      </c>
      <c r="EN24" s="280">
        <f t="shared" si="32"/>
        <v>318</v>
      </c>
      <c r="EO24" s="280">
        <v>201</v>
      </c>
      <c r="EP24" s="280">
        <v>0</v>
      </c>
      <c r="EQ24" s="280">
        <v>15</v>
      </c>
      <c r="ER24" s="280">
        <v>40</v>
      </c>
      <c r="ES24" s="280">
        <v>23</v>
      </c>
      <c r="ET24" s="280">
        <v>7</v>
      </c>
      <c r="EU24" s="280">
        <v>0</v>
      </c>
      <c r="EV24" s="280">
        <v>11</v>
      </c>
      <c r="EW24" s="280">
        <v>21</v>
      </c>
      <c r="EX24" s="280">
        <v>0</v>
      </c>
      <c r="EY24" s="284">
        <v>0</v>
      </c>
      <c r="EZ24" s="285" t="s">
        <v>607</v>
      </c>
      <c r="FA24" s="285" t="s">
        <v>607</v>
      </c>
      <c r="FB24" s="286" t="s">
        <v>607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174</v>
      </c>
      <c r="B25" s="283" t="s">
        <v>566</v>
      </c>
      <c r="C25" s="282" t="s">
        <v>595</v>
      </c>
      <c r="D25" s="280">
        <f t="shared" si="6"/>
        <v>595</v>
      </c>
      <c r="E25" s="280">
        <f t="shared" si="7"/>
        <v>295</v>
      </c>
      <c r="F25" s="280">
        <f t="shared" si="8"/>
        <v>0</v>
      </c>
      <c r="G25" s="280">
        <f t="shared" si="9"/>
        <v>0</v>
      </c>
      <c r="H25" s="280">
        <f t="shared" si="10"/>
        <v>43</v>
      </c>
      <c r="I25" s="280">
        <f t="shared" si="11"/>
        <v>56</v>
      </c>
      <c r="J25" s="280">
        <f t="shared" si="12"/>
        <v>17</v>
      </c>
      <c r="K25" s="280">
        <f t="shared" si="13"/>
        <v>0</v>
      </c>
      <c r="L25" s="280">
        <f t="shared" si="14"/>
        <v>0</v>
      </c>
      <c r="M25" s="280">
        <f t="shared" si="15"/>
        <v>43</v>
      </c>
      <c r="N25" s="280">
        <f t="shared" si="16"/>
        <v>0</v>
      </c>
      <c r="O25" s="280">
        <f t="shared" si="17"/>
        <v>0</v>
      </c>
      <c r="P25" s="280">
        <f t="shared" si="18"/>
        <v>141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141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141</v>
      </c>
      <c r="AK25" s="285" t="s">
        <v>607</v>
      </c>
      <c r="AL25" s="285" t="s">
        <v>607</v>
      </c>
      <c r="AM25" s="280">
        <v>0</v>
      </c>
      <c r="AN25" s="286" t="s">
        <v>607</v>
      </c>
      <c r="AO25" s="280">
        <v>0</v>
      </c>
      <c r="AP25" s="285" t="s">
        <v>607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607</v>
      </c>
      <c r="BE25" s="285" t="s">
        <v>607</v>
      </c>
      <c r="BF25" s="285" t="s">
        <v>607</v>
      </c>
      <c r="BG25" s="285" t="s">
        <v>607</v>
      </c>
      <c r="BH25" s="285" t="s">
        <v>607</v>
      </c>
      <c r="BI25" s="285" t="s">
        <v>607</v>
      </c>
      <c r="BJ25" s="285" t="s">
        <v>607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607</v>
      </c>
      <c r="BY25" s="285" t="s">
        <v>607</v>
      </c>
      <c r="BZ25" s="285" t="s">
        <v>607</v>
      </c>
      <c r="CA25" s="285" t="s">
        <v>607</v>
      </c>
      <c r="CB25" s="285" t="s">
        <v>607</v>
      </c>
      <c r="CC25" s="285" t="s">
        <v>607</v>
      </c>
      <c r="CD25" s="285" t="s">
        <v>607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607</v>
      </c>
      <c r="CS25" s="285" t="s">
        <v>607</v>
      </c>
      <c r="CT25" s="285" t="s">
        <v>607</v>
      </c>
      <c r="CU25" s="285" t="s">
        <v>607</v>
      </c>
      <c r="CV25" s="285" t="s">
        <v>607</v>
      </c>
      <c r="CW25" s="285" t="s">
        <v>607</v>
      </c>
      <c r="CX25" s="285" t="s">
        <v>607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607</v>
      </c>
      <c r="DM25" s="285" t="s">
        <v>607</v>
      </c>
      <c r="DN25" s="280">
        <v>0</v>
      </c>
      <c r="DO25" s="285" t="s">
        <v>607</v>
      </c>
      <c r="DP25" s="285" t="s">
        <v>607</v>
      </c>
      <c r="DQ25" s="285" t="s">
        <v>607</v>
      </c>
      <c r="DR25" s="285" t="s">
        <v>607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607</v>
      </c>
      <c r="EG25" s="280">
        <v>0</v>
      </c>
      <c r="EH25" s="280">
        <v>0</v>
      </c>
      <c r="EI25" s="285" t="s">
        <v>607</v>
      </c>
      <c r="EJ25" s="285" t="s">
        <v>607</v>
      </c>
      <c r="EK25" s="285" t="s">
        <v>607</v>
      </c>
      <c r="EL25" s="280">
        <v>0</v>
      </c>
      <c r="EM25" s="280">
        <v>0</v>
      </c>
      <c r="EN25" s="280">
        <f t="shared" si="32"/>
        <v>454</v>
      </c>
      <c r="EO25" s="280">
        <v>295</v>
      </c>
      <c r="EP25" s="280">
        <v>0</v>
      </c>
      <c r="EQ25" s="280">
        <v>0</v>
      </c>
      <c r="ER25" s="280">
        <v>43</v>
      </c>
      <c r="ES25" s="280">
        <v>56</v>
      </c>
      <c r="ET25" s="280">
        <v>17</v>
      </c>
      <c r="EU25" s="280">
        <v>0</v>
      </c>
      <c r="EV25" s="280">
        <v>0</v>
      </c>
      <c r="EW25" s="280">
        <v>43</v>
      </c>
      <c r="EX25" s="280">
        <v>0</v>
      </c>
      <c r="EY25" s="284">
        <v>0</v>
      </c>
      <c r="EZ25" s="285" t="s">
        <v>607</v>
      </c>
      <c r="FA25" s="285" t="s">
        <v>607</v>
      </c>
      <c r="FB25" s="286" t="s">
        <v>607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174</v>
      </c>
      <c r="B26" s="283" t="s">
        <v>567</v>
      </c>
      <c r="C26" s="282" t="s">
        <v>596</v>
      </c>
      <c r="D26" s="280">
        <f t="shared" si="6"/>
        <v>819</v>
      </c>
      <c r="E26" s="280">
        <f t="shared" si="7"/>
        <v>395</v>
      </c>
      <c r="F26" s="280">
        <f t="shared" si="8"/>
        <v>2</v>
      </c>
      <c r="G26" s="280">
        <f t="shared" si="9"/>
        <v>0</v>
      </c>
      <c r="H26" s="280">
        <f t="shared" si="10"/>
        <v>57</v>
      </c>
      <c r="I26" s="280">
        <f t="shared" si="11"/>
        <v>75</v>
      </c>
      <c r="J26" s="280">
        <f t="shared" si="12"/>
        <v>23</v>
      </c>
      <c r="K26" s="280">
        <f t="shared" si="13"/>
        <v>0</v>
      </c>
      <c r="L26" s="280">
        <f t="shared" si="14"/>
        <v>0</v>
      </c>
      <c r="M26" s="280">
        <f t="shared" si="15"/>
        <v>58</v>
      </c>
      <c r="N26" s="280">
        <f t="shared" si="16"/>
        <v>0</v>
      </c>
      <c r="O26" s="280">
        <f t="shared" si="17"/>
        <v>0</v>
      </c>
      <c r="P26" s="280">
        <f t="shared" si="18"/>
        <v>208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1</v>
      </c>
      <c r="W26" s="280">
        <f t="shared" si="25"/>
        <v>0</v>
      </c>
      <c r="X26" s="280">
        <f t="shared" si="26"/>
        <v>208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208</v>
      </c>
      <c r="AK26" s="285" t="s">
        <v>607</v>
      </c>
      <c r="AL26" s="285" t="s">
        <v>607</v>
      </c>
      <c r="AM26" s="280">
        <v>0</v>
      </c>
      <c r="AN26" s="286" t="s">
        <v>607</v>
      </c>
      <c r="AO26" s="280">
        <v>0</v>
      </c>
      <c r="AP26" s="285" t="s">
        <v>607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607</v>
      </c>
      <c r="BE26" s="285" t="s">
        <v>607</v>
      </c>
      <c r="BF26" s="285" t="s">
        <v>607</v>
      </c>
      <c r="BG26" s="285" t="s">
        <v>607</v>
      </c>
      <c r="BH26" s="285" t="s">
        <v>607</v>
      </c>
      <c r="BI26" s="285" t="s">
        <v>607</v>
      </c>
      <c r="BJ26" s="285" t="s">
        <v>607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607</v>
      </c>
      <c r="BY26" s="285" t="s">
        <v>607</v>
      </c>
      <c r="BZ26" s="285" t="s">
        <v>607</v>
      </c>
      <c r="CA26" s="285" t="s">
        <v>607</v>
      </c>
      <c r="CB26" s="285" t="s">
        <v>607</v>
      </c>
      <c r="CC26" s="285" t="s">
        <v>607</v>
      </c>
      <c r="CD26" s="285" t="s">
        <v>607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607</v>
      </c>
      <c r="CS26" s="285" t="s">
        <v>607</v>
      </c>
      <c r="CT26" s="285" t="s">
        <v>607</v>
      </c>
      <c r="CU26" s="285" t="s">
        <v>607</v>
      </c>
      <c r="CV26" s="285" t="s">
        <v>607</v>
      </c>
      <c r="CW26" s="285" t="s">
        <v>607</v>
      </c>
      <c r="CX26" s="285" t="s">
        <v>607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607</v>
      </c>
      <c r="DM26" s="285" t="s">
        <v>607</v>
      </c>
      <c r="DN26" s="280">
        <v>0</v>
      </c>
      <c r="DO26" s="285" t="s">
        <v>607</v>
      </c>
      <c r="DP26" s="285" t="s">
        <v>607</v>
      </c>
      <c r="DQ26" s="285" t="s">
        <v>607</v>
      </c>
      <c r="DR26" s="285" t="s">
        <v>607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607</v>
      </c>
      <c r="EG26" s="280">
        <v>0</v>
      </c>
      <c r="EH26" s="280">
        <v>0</v>
      </c>
      <c r="EI26" s="285" t="s">
        <v>607</v>
      </c>
      <c r="EJ26" s="285" t="s">
        <v>607</v>
      </c>
      <c r="EK26" s="285" t="s">
        <v>607</v>
      </c>
      <c r="EL26" s="280">
        <v>0</v>
      </c>
      <c r="EM26" s="280">
        <v>0</v>
      </c>
      <c r="EN26" s="280">
        <f t="shared" si="32"/>
        <v>611</v>
      </c>
      <c r="EO26" s="280">
        <v>395</v>
      </c>
      <c r="EP26" s="280">
        <v>2</v>
      </c>
      <c r="EQ26" s="280">
        <v>0</v>
      </c>
      <c r="ER26" s="280">
        <v>57</v>
      </c>
      <c r="ES26" s="280">
        <v>75</v>
      </c>
      <c r="ET26" s="280">
        <v>23</v>
      </c>
      <c r="EU26" s="280">
        <v>0</v>
      </c>
      <c r="EV26" s="280">
        <v>0</v>
      </c>
      <c r="EW26" s="280">
        <v>58</v>
      </c>
      <c r="EX26" s="280">
        <v>0</v>
      </c>
      <c r="EY26" s="284">
        <v>0</v>
      </c>
      <c r="EZ26" s="285" t="s">
        <v>607</v>
      </c>
      <c r="FA26" s="285" t="s">
        <v>607</v>
      </c>
      <c r="FB26" s="286" t="s">
        <v>607</v>
      </c>
      <c r="FC26" s="280">
        <v>0</v>
      </c>
      <c r="FD26" s="280">
        <v>0</v>
      </c>
      <c r="FE26" s="280">
        <v>0</v>
      </c>
      <c r="FF26" s="280">
        <v>1</v>
      </c>
      <c r="FG26" s="280">
        <v>0</v>
      </c>
    </row>
    <row r="27" spans="1:163" ht="12" customHeight="1">
      <c r="A27" s="282" t="s">
        <v>174</v>
      </c>
      <c r="B27" s="283" t="s">
        <v>568</v>
      </c>
      <c r="C27" s="282" t="s">
        <v>597</v>
      </c>
      <c r="D27" s="280">
        <f t="shared" si="6"/>
        <v>1327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185</v>
      </c>
      <c r="I27" s="280">
        <f t="shared" si="11"/>
        <v>116</v>
      </c>
      <c r="J27" s="280">
        <f t="shared" si="12"/>
        <v>22</v>
      </c>
      <c r="K27" s="280">
        <f t="shared" si="13"/>
        <v>0</v>
      </c>
      <c r="L27" s="280">
        <f t="shared" si="14"/>
        <v>29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405</v>
      </c>
      <c r="Q27" s="280">
        <f t="shared" si="19"/>
        <v>570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405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405</v>
      </c>
      <c r="AK27" s="285" t="s">
        <v>607</v>
      </c>
      <c r="AL27" s="285" t="s">
        <v>607</v>
      </c>
      <c r="AM27" s="280">
        <v>0</v>
      </c>
      <c r="AN27" s="286" t="s">
        <v>607</v>
      </c>
      <c r="AO27" s="280">
        <v>0</v>
      </c>
      <c r="AP27" s="285" t="s">
        <v>607</v>
      </c>
      <c r="AQ27" s="280">
        <v>0</v>
      </c>
      <c r="AR27" s="280">
        <f t="shared" si="27"/>
        <v>133</v>
      </c>
      <c r="AS27" s="280">
        <v>0</v>
      </c>
      <c r="AT27" s="280">
        <v>0</v>
      </c>
      <c r="AU27" s="280">
        <v>0</v>
      </c>
      <c r="AV27" s="280">
        <v>133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607</v>
      </c>
      <c r="BE27" s="285" t="s">
        <v>607</v>
      </c>
      <c r="BF27" s="285" t="s">
        <v>607</v>
      </c>
      <c r="BG27" s="285" t="s">
        <v>607</v>
      </c>
      <c r="BH27" s="285" t="s">
        <v>607</v>
      </c>
      <c r="BI27" s="285" t="s">
        <v>607</v>
      </c>
      <c r="BJ27" s="285" t="s">
        <v>607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607</v>
      </c>
      <c r="BY27" s="285" t="s">
        <v>607</v>
      </c>
      <c r="BZ27" s="285" t="s">
        <v>607</v>
      </c>
      <c r="CA27" s="285" t="s">
        <v>607</v>
      </c>
      <c r="CB27" s="285" t="s">
        <v>607</v>
      </c>
      <c r="CC27" s="285" t="s">
        <v>607</v>
      </c>
      <c r="CD27" s="285" t="s">
        <v>607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607</v>
      </c>
      <c r="CS27" s="285" t="s">
        <v>607</v>
      </c>
      <c r="CT27" s="285" t="s">
        <v>607</v>
      </c>
      <c r="CU27" s="285" t="s">
        <v>607</v>
      </c>
      <c r="CV27" s="285" t="s">
        <v>607</v>
      </c>
      <c r="CW27" s="285" t="s">
        <v>607</v>
      </c>
      <c r="CX27" s="285" t="s">
        <v>607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607</v>
      </c>
      <c r="DM27" s="285" t="s">
        <v>607</v>
      </c>
      <c r="DN27" s="280">
        <v>0</v>
      </c>
      <c r="DO27" s="285" t="s">
        <v>607</v>
      </c>
      <c r="DP27" s="285" t="s">
        <v>607</v>
      </c>
      <c r="DQ27" s="285" t="s">
        <v>607</v>
      </c>
      <c r="DR27" s="285" t="s">
        <v>607</v>
      </c>
      <c r="DS27" s="280">
        <v>0</v>
      </c>
      <c r="DT27" s="280">
        <f t="shared" si="31"/>
        <v>570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607</v>
      </c>
      <c r="EG27" s="280">
        <v>570</v>
      </c>
      <c r="EH27" s="280">
        <v>0</v>
      </c>
      <c r="EI27" s="285" t="s">
        <v>607</v>
      </c>
      <c r="EJ27" s="285" t="s">
        <v>607</v>
      </c>
      <c r="EK27" s="285" t="s">
        <v>607</v>
      </c>
      <c r="EL27" s="280">
        <v>0</v>
      </c>
      <c r="EM27" s="280">
        <v>0</v>
      </c>
      <c r="EN27" s="280">
        <f t="shared" si="32"/>
        <v>219</v>
      </c>
      <c r="EO27" s="280">
        <v>0</v>
      </c>
      <c r="EP27" s="280">
        <v>0</v>
      </c>
      <c r="EQ27" s="280">
        <v>0</v>
      </c>
      <c r="ER27" s="280">
        <v>52</v>
      </c>
      <c r="ES27" s="280">
        <v>116</v>
      </c>
      <c r="ET27" s="280">
        <v>22</v>
      </c>
      <c r="EU27" s="280">
        <v>0</v>
      </c>
      <c r="EV27" s="280">
        <v>29</v>
      </c>
      <c r="EW27" s="280">
        <v>0</v>
      </c>
      <c r="EX27" s="280">
        <v>0</v>
      </c>
      <c r="EY27" s="284">
        <v>0</v>
      </c>
      <c r="EZ27" s="285" t="s">
        <v>607</v>
      </c>
      <c r="FA27" s="285" t="s">
        <v>607</v>
      </c>
      <c r="FB27" s="286" t="s">
        <v>607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174</v>
      </c>
      <c r="B28" s="283" t="s">
        <v>569</v>
      </c>
      <c r="C28" s="282" t="s">
        <v>598</v>
      </c>
      <c r="D28" s="280">
        <f t="shared" si="6"/>
        <v>1761</v>
      </c>
      <c r="E28" s="280">
        <f t="shared" si="7"/>
        <v>572</v>
      </c>
      <c r="F28" s="280">
        <f t="shared" si="8"/>
        <v>4</v>
      </c>
      <c r="G28" s="280">
        <f t="shared" si="9"/>
        <v>0</v>
      </c>
      <c r="H28" s="280">
        <f t="shared" si="10"/>
        <v>142</v>
      </c>
      <c r="I28" s="280">
        <f t="shared" si="11"/>
        <v>174</v>
      </c>
      <c r="J28" s="280">
        <f t="shared" si="12"/>
        <v>42</v>
      </c>
      <c r="K28" s="280">
        <f t="shared" si="13"/>
        <v>0</v>
      </c>
      <c r="L28" s="280">
        <f t="shared" si="14"/>
        <v>112</v>
      </c>
      <c r="M28" s="280">
        <f t="shared" si="15"/>
        <v>46</v>
      </c>
      <c r="N28" s="280">
        <f t="shared" si="16"/>
        <v>0</v>
      </c>
      <c r="O28" s="280">
        <f t="shared" si="17"/>
        <v>0</v>
      </c>
      <c r="P28" s="280">
        <f t="shared" si="18"/>
        <v>624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45</v>
      </c>
      <c r="X28" s="280">
        <f t="shared" si="26"/>
        <v>624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624</v>
      </c>
      <c r="AK28" s="285" t="s">
        <v>607</v>
      </c>
      <c r="AL28" s="285" t="s">
        <v>607</v>
      </c>
      <c r="AM28" s="280">
        <v>0</v>
      </c>
      <c r="AN28" s="286" t="s">
        <v>607</v>
      </c>
      <c r="AO28" s="280">
        <v>0</v>
      </c>
      <c r="AP28" s="285" t="s">
        <v>607</v>
      </c>
      <c r="AQ28" s="280">
        <v>0</v>
      </c>
      <c r="AR28" s="280">
        <f t="shared" si="27"/>
        <v>142</v>
      </c>
      <c r="AS28" s="280">
        <v>0</v>
      </c>
      <c r="AT28" s="280">
        <v>0</v>
      </c>
      <c r="AU28" s="280">
        <v>0</v>
      </c>
      <c r="AV28" s="280">
        <v>142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607</v>
      </c>
      <c r="BE28" s="285" t="s">
        <v>607</v>
      </c>
      <c r="BF28" s="285" t="s">
        <v>607</v>
      </c>
      <c r="BG28" s="285" t="s">
        <v>607</v>
      </c>
      <c r="BH28" s="285" t="s">
        <v>607</v>
      </c>
      <c r="BI28" s="285" t="s">
        <v>607</v>
      </c>
      <c r="BJ28" s="285" t="s">
        <v>607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607</v>
      </c>
      <c r="BY28" s="285" t="s">
        <v>607</v>
      </c>
      <c r="BZ28" s="285" t="s">
        <v>607</v>
      </c>
      <c r="CA28" s="285" t="s">
        <v>607</v>
      </c>
      <c r="CB28" s="285" t="s">
        <v>607</v>
      </c>
      <c r="CC28" s="285" t="s">
        <v>607</v>
      </c>
      <c r="CD28" s="285" t="s">
        <v>607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607</v>
      </c>
      <c r="CS28" s="285" t="s">
        <v>607</v>
      </c>
      <c r="CT28" s="285" t="s">
        <v>607</v>
      </c>
      <c r="CU28" s="285" t="s">
        <v>607</v>
      </c>
      <c r="CV28" s="285" t="s">
        <v>607</v>
      </c>
      <c r="CW28" s="285" t="s">
        <v>607</v>
      </c>
      <c r="CX28" s="285" t="s">
        <v>607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607</v>
      </c>
      <c r="DM28" s="285" t="s">
        <v>607</v>
      </c>
      <c r="DN28" s="280">
        <v>0</v>
      </c>
      <c r="DO28" s="285" t="s">
        <v>607</v>
      </c>
      <c r="DP28" s="285" t="s">
        <v>607</v>
      </c>
      <c r="DQ28" s="285" t="s">
        <v>607</v>
      </c>
      <c r="DR28" s="285" t="s">
        <v>607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607</v>
      </c>
      <c r="EG28" s="280">
        <v>0</v>
      </c>
      <c r="EH28" s="280">
        <v>0</v>
      </c>
      <c r="EI28" s="285" t="s">
        <v>607</v>
      </c>
      <c r="EJ28" s="285" t="s">
        <v>607</v>
      </c>
      <c r="EK28" s="285" t="s">
        <v>607</v>
      </c>
      <c r="EL28" s="280">
        <v>0</v>
      </c>
      <c r="EM28" s="280">
        <v>0</v>
      </c>
      <c r="EN28" s="280">
        <f t="shared" si="32"/>
        <v>995</v>
      </c>
      <c r="EO28" s="280">
        <v>572</v>
      </c>
      <c r="EP28" s="280">
        <v>4</v>
      </c>
      <c r="EQ28" s="280">
        <v>0</v>
      </c>
      <c r="ER28" s="280">
        <v>0</v>
      </c>
      <c r="ES28" s="280">
        <v>174</v>
      </c>
      <c r="ET28" s="280">
        <v>42</v>
      </c>
      <c r="EU28" s="280">
        <v>0</v>
      </c>
      <c r="EV28" s="280">
        <v>112</v>
      </c>
      <c r="EW28" s="280">
        <v>46</v>
      </c>
      <c r="EX28" s="280">
        <v>0</v>
      </c>
      <c r="EY28" s="284">
        <v>0</v>
      </c>
      <c r="EZ28" s="285" t="s">
        <v>607</v>
      </c>
      <c r="FA28" s="285" t="s">
        <v>607</v>
      </c>
      <c r="FB28" s="286" t="s">
        <v>607</v>
      </c>
      <c r="FC28" s="280">
        <v>0</v>
      </c>
      <c r="FD28" s="280">
        <v>0</v>
      </c>
      <c r="FE28" s="280">
        <v>0</v>
      </c>
      <c r="FF28" s="280">
        <v>0</v>
      </c>
      <c r="FG28" s="280">
        <v>45</v>
      </c>
    </row>
    <row r="29" spans="1:163" ht="12" customHeight="1">
      <c r="A29" s="282" t="s">
        <v>174</v>
      </c>
      <c r="B29" s="283" t="s">
        <v>570</v>
      </c>
      <c r="C29" s="282" t="s">
        <v>599</v>
      </c>
      <c r="D29" s="280">
        <f t="shared" si="6"/>
        <v>2238</v>
      </c>
      <c r="E29" s="280">
        <f t="shared" si="7"/>
        <v>205</v>
      </c>
      <c r="F29" s="280">
        <f t="shared" si="8"/>
        <v>0</v>
      </c>
      <c r="G29" s="280">
        <f t="shared" si="9"/>
        <v>0</v>
      </c>
      <c r="H29" s="280">
        <f t="shared" si="10"/>
        <v>133</v>
      </c>
      <c r="I29" s="280">
        <f t="shared" si="11"/>
        <v>96</v>
      </c>
      <c r="J29" s="280">
        <f t="shared" si="12"/>
        <v>17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300</v>
      </c>
      <c r="O29" s="280">
        <f t="shared" si="17"/>
        <v>0</v>
      </c>
      <c r="P29" s="280">
        <f t="shared" si="18"/>
        <v>0</v>
      </c>
      <c r="Q29" s="280">
        <f t="shared" si="19"/>
        <v>1487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607</v>
      </c>
      <c r="AL29" s="285" t="s">
        <v>607</v>
      </c>
      <c r="AM29" s="280">
        <v>0</v>
      </c>
      <c r="AN29" s="286" t="s">
        <v>607</v>
      </c>
      <c r="AO29" s="280">
        <v>0</v>
      </c>
      <c r="AP29" s="285" t="s">
        <v>607</v>
      </c>
      <c r="AQ29" s="280">
        <v>0</v>
      </c>
      <c r="AR29" s="280">
        <f t="shared" si="27"/>
        <v>81</v>
      </c>
      <c r="AS29" s="280">
        <v>0</v>
      </c>
      <c r="AT29" s="280">
        <v>0</v>
      </c>
      <c r="AU29" s="280">
        <v>0</v>
      </c>
      <c r="AV29" s="280">
        <v>81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607</v>
      </c>
      <c r="BE29" s="285" t="s">
        <v>607</v>
      </c>
      <c r="BF29" s="285" t="s">
        <v>607</v>
      </c>
      <c r="BG29" s="285" t="s">
        <v>607</v>
      </c>
      <c r="BH29" s="285" t="s">
        <v>607</v>
      </c>
      <c r="BI29" s="285" t="s">
        <v>607</v>
      </c>
      <c r="BJ29" s="285" t="s">
        <v>607</v>
      </c>
      <c r="BK29" s="280">
        <v>0</v>
      </c>
      <c r="BL29" s="280">
        <f t="shared" si="28"/>
        <v>300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300</v>
      </c>
      <c r="BW29" s="280">
        <v>0</v>
      </c>
      <c r="BX29" s="285" t="s">
        <v>607</v>
      </c>
      <c r="BY29" s="285" t="s">
        <v>607</v>
      </c>
      <c r="BZ29" s="285" t="s">
        <v>607</v>
      </c>
      <c r="CA29" s="285" t="s">
        <v>607</v>
      </c>
      <c r="CB29" s="285" t="s">
        <v>607</v>
      </c>
      <c r="CC29" s="285" t="s">
        <v>607</v>
      </c>
      <c r="CD29" s="285" t="s">
        <v>607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607</v>
      </c>
      <c r="CS29" s="285" t="s">
        <v>607</v>
      </c>
      <c r="CT29" s="285" t="s">
        <v>607</v>
      </c>
      <c r="CU29" s="285" t="s">
        <v>607</v>
      </c>
      <c r="CV29" s="285" t="s">
        <v>607</v>
      </c>
      <c r="CW29" s="285" t="s">
        <v>607</v>
      </c>
      <c r="CX29" s="285" t="s">
        <v>607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607</v>
      </c>
      <c r="DM29" s="285" t="s">
        <v>607</v>
      </c>
      <c r="DN29" s="280">
        <v>0</v>
      </c>
      <c r="DO29" s="285" t="s">
        <v>607</v>
      </c>
      <c r="DP29" s="285" t="s">
        <v>607</v>
      </c>
      <c r="DQ29" s="285" t="s">
        <v>607</v>
      </c>
      <c r="DR29" s="285" t="s">
        <v>607</v>
      </c>
      <c r="DS29" s="280">
        <v>0</v>
      </c>
      <c r="DT29" s="280">
        <f t="shared" si="31"/>
        <v>1487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607</v>
      </c>
      <c r="EG29" s="280">
        <v>1487</v>
      </c>
      <c r="EH29" s="280">
        <v>0</v>
      </c>
      <c r="EI29" s="285" t="s">
        <v>607</v>
      </c>
      <c r="EJ29" s="285" t="s">
        <v>607</v>
      </c>
      <c r="EK29" s="285" t="s">
        <v>607</v>
      </c>
      <c r="EL29" s="280">
        <v>0</v>
      </c>
      <c r="EM29" s="280">
        <v>0</v>
      </c>
      <c r="EN29" s="280">
        <f t="shared" si="32"/>
        <v>370</v>
      </c>
      <c r="EO29" s="280">
        <v>205</v>
      </c>
      <c r="EP29" s="280">
        <v>0</v>
      </c>
      <c r="EQ29" s="280">
        <v>0</v>
      </c>
      <c r="ER29" s="280">
        <v>52</v>
      </c>
      <c r="ES29" s="280">
        <v>96</v>
      </c>
      <c r="ET29" s="280">
        <v>17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607</v>
      </c>
      <c r="FA29" s="285" t="s">
        <v>607</v>
      </c>
      <c r="FB29" s="286" t="s">
        <v>607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174</v>
      </c>
      <c r="B30" s="283" t="s">
        <v>571</v>
      </c>
      <c r="C30" s="282" t="s">
        <v>600</v>
      </c>
      <c r="D30" s="280">
        <f t="shared" si="6"/>
        <v>776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107</v>
      </c>
      <c r="I30" s="280">
        <f t="shared" si="11"/>
        <v>100</v>
      </c>
      <c r="J30" s="280">
        <f t="shared" si="12"/>
        <v>34</v>
      </c>
      <c r="K30" s="280">
        <f t="shared" si="13"/>
        <v>0</v>
      </c>
      <c r="L30" s="280">
        <f t="shared" si="14"/>
        <v>79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406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50</v>
      </c>
      <c r="X30" s="280">
        <f t="shared" si="26"/>
        <v>406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406</v>
      </c>
      <c r="AK30" s="285" t="s">
        <v>607</v>
      </c>
      <c r="AL30" s="285" t="s">
        <v>607</v>
      </c>
      <c r="AM30" s="280">
        <v>0</v>
      </c>
      <c r="AN30" s="286" t="s">
        <v>607</v>
      </c>
      <c r="AO30" s="280">
        <v>0</v>
      </c>
      <c r="AP30" s="285" t="s">
        <v>607</v>
      </c>
      <c r="AQ30" s="280">
        <v>0</v>
      </c>
      <c r="AR30" s="280">
        <f t="shared" si="27"/>
        <v>107</v>
      </c>
      <c r="AS30" s="280">
        <v>0</v>
      </c>
      <c r="AT30" s="280">
        <v>0</v>
      </c>
      <c r="AU30" s="280">
        <v>0</v>
      </c>
      <c r="AV30" s="280">
        <v>107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607</v>
      </c>
      <c r="BE30" s="285" t="s">
        <v>607</v>
      </c>
      <c r="BF30" s="285" t="s">
        <v>607</v>
      </c>
      <c r="BG30" s="285" t="s">
        <v>607</v>
      </c>
      <c r="BH30" s="285" t="s">
        <v>607</v>
      </c>
      <c r="BI30" s="285" t="s">
        <v>607</v>
      </c>
      <c r="BJ30" s="285" t="s">
        <v>607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607</v>
      </c>
      <c r="BY30" s="285" t="s">
        <v>607</v>
      </c>
      <c r="BZ30" s="285" t="s">
        <v>607</v>
      </c>
      <c r="CA30" s="285" t="s">
        <v>607</v>
      </c>
      <c r="CB30" s="285" t="s">
        <v>607</v>
      </c>
      <c r="CC30" s="285" t="s">
        <v>607</v>
      </c>
      <c r="CD30" s="285" t="s">
        <v>607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607</v>
      </c>
      <c r="CS30" s="285" t="s">
        <v>607</v>
      </c>
      <c r="CT30" s="285" t="s">
        <v>607</v>
      </c>
      <c r="CU30" s="285" t="s">
        <v>607</v>
      </c>
      <c r="CV30" s="285" t="s">
        <v>607</v>
      </c>
      <c r="CW30" s="285" t="s">
        <v>607</v>
      </c>
      <c r="CX30" s="285" t="s">
        <v>607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607</v>
      </c>
      <c r="DM30" s="285" t="s">
        <v>607</v>
      </c>
      <c r="DN30" s="280">
        <v>0</v>
      </c>
      <c r="DO30" s="285" t="s">
        <v>607</v>
      </c>
      <c r="DP30" s="285" t="s">
        <v>607</v>
      </c>
      <c r="DQ30" s="285" t="s">
        <v>607</v>
      </c>
      <c r="DR30" s="285" t="s">
        <v>607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607</v>
      </c>
      <c r="EG30" s="280">
        <v>0</v>
      </c>
      <c r="EH30" s="280">
        <v>0</v>
      </c>
      <c r="EI30" s="285" t="s">
        <v>607</v>
      </c>
      <c r="EJ30" s="285" t="s">
        <v>607</v>
      </c>
      <c r="EK30" s="285" t="s">
        <v>607</v>
      </c>
      <c r="EL30" s="280">
        <v>0</v>
      </c>
      <c r="EM30" s="280">
        <v>0</v>
      </c>
      <c r="EN30" s="280">
        <f t="shared" si="32"/>
        <v>263</v>
      </c>
      <c r="EO30" s="280">
        <v>0</v>
      </c>
      <c r="EP30" s="280">
        <v>0</v>
      </c>
      <c r="EQ30" s="280">
        <v>0</v>
      </c>
      <c r="ER30" s="280">
        <v>0</v>
      </c>
      <c r="ES30" s="280">
        <v>100</v>
      </c>
      <c r="ET30" s="280">
        <v>34</v>
      </c>
      <c r="EU30" s="280">
        <v>0</v>
      </c>
      <c r="EV30" s="280">
        <v>79</v>
      </c>
      <c r="EW30" s="280">
        <v>0</v>
      </c>
      <c r="EX30" s="280">
        <v>0</v>
      </c>
      <c r="EY30" s="284">
        <v>0</v>
      </c>
      <c r="EZ30" s="285" t="s">
        <v>607</v>
      </c>
      <c r="FA30" s="285" t="s">
        <v>607</v>
      </c>
      <c r="FB30" s="286" t="s">
        <v>607</v>
      </c>
      <c r="FC30" s="280">
        <v>0</v>
      </c>
      <c r="FD30" s="280">
        <v>0</v>
      </c>
      <c r="FE30" s="280">
        <v>0</v>
      </c>
      <c r="FF30" s="280">
        <v>0</v>
      </c>
      <c r="FG30" s="280">
        <v>50</v>
      </c>
    </row>
    <row r="31" spans="1:163" ht="12" customHeight="1">
      <c r="A31" s="282" t="s">
        <v>174</v>
      </c>
      <c r="B31" s="283" t="s">
        <v>572</v>
      </c>
      <c r="C31" s="282" t="s">
        <v>601</v>
      </c>
      <c r="D31" s="280">
        <f t="shared" si="6"/>
        <v>695</v>
      </c>
      <c r="E31" s="280">
        <f t="shared" si="7"/>
        <v>256</v>
      </c>
      <c r="F31" s="280">
        <f t="shared" si="8"/>
        <v>2</v>
      </c>
      <c r="G31" s="280">
        <f t="shared" si="9"/>
        <v>0</v>
      </c>
      <c r="H31" s="280">
        <f t="shared" si="10"/>
        <v>43</v>
      </c>
      <c r="I31" s="280">
        <f t="shared" si="11"/>
        <v>93</v>
      </c>
      <c r="J31" s="280">
        <f t="shared" si="12"/>
        <v>16</v>
      </c>
      <c r="K31" s="280">
        <f t="shared" si="13"/>
        <v>0</v>
      </c>
      <c r="L31" s="280">
        <f t="shared" si="14"/>
        <v>39</v>
      </c>
      <c r="M31" s="280">
        <f t="shared" si="15"/>
        <v>26</v>
      </c>
      <c r="N31" s="280">
        <f t="shared" si="16"/>
        <v>0</v>
      </c>
      <c r="O31" s="280">
        <f t="shared" si="17"/>
        <v>0</v>
      </c>
      <c r="P31" s="280">
        <f t="shared" si="18"/>
        <v>219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1</v>
      </c>
      <c r="X31" s="280">
        <f t="shared" si="26"/>
        <v>219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219</v>
      </c>
      <c r="AK31" s="285" t="s">
        <v>607</v>
      </c>
      <c r="AL31" s="285" t="s">
        <v>607</v>
      </c>
      <c r="AM31" s="280">
        <v>0</v>
      </c>
      <c r="AN31" s="286" t="s">
        <v>607</v>
      </c>
      <c r="AO31" s="280">
        <v>0</v>
      </c>
      <c r="AP31" s="285" t="s">
        <v>607</v>
      </c>
      <c r="AQ31" s="280">
        <v>0</v>
      </c>
      <c r="AR31" s="280">
        <f t="shared" si="27"/>
        <v>3</v>
      </c>
      <c r="AS31" s="280">
        <v>0</v>
      </c>
      <c r="AT31" s="280">
        <v>0</v>
      </c>
      <c r="AU31" s="280">
        <v>0</v>
      </c>
      <c r="AV31" s="280">
        <v>3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607</v>
      </c>
      <c r="BE31" s="285" t="s">
        <v>607</v>
      </c>
      <c r="BF31" s="285" t="s">
        <v>607</v>
      </c>
      <c r="BG31" s="285" t="s">
        <v>607</v>
      </c>
      <c r="BH31" s="285" t="s">
        <v>607</v>
      </c>
      <c r="BI31" s="285" t="s">
        <v>607</v>
      </c>
      <c r="BJ31" s="285" t="s">
        <v>607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607</v>
      </c>
      <c r="BY31" s="285" t="s">
        <v>607</v>
      </c>
      <c r="BZ31" s="285" t="s">
        <v>607</v>
      </c>
      <c r="CA31" s="285" t="s">
        <v>607</v>
      </c>
      <c r="CB31" s="285" t="s">
        <v>607</v>
      </c>
      <c r="CC31" s="285" t="s">
        <v>607</v>
      </c>
      <c r="CD31" s="285" t="s">
        <v>607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607</v>
      </c>
      <c r="CS31" s="285" t="s">
        <v>607</v>
      </c>
      <c r="CT31" s="285" t="s">
        <v>607</v>
      </c>
      <c r="CU31" s="285" t="s">
        <v>607</v>
      </c>
      <c r="CV31" s="285" t="s">
        <v>607</v>
      </c>
      <c r="CW31" s="285" t="s">
        <v>607</v>
      </c>
      <c r="CX31" s="285" t="s">
        <v>607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607</v>
      </c>
      <c r="DM31" s="285" t="s">
        <v>607</v>
      </c>
      <c r="DN31" s="280">
        <v>0</v>
      </c>
      <c r="DO31" s="285" t="s">
        <v>607</v>
      </c>
      <c r="DP31" s="285" t="s">
        <v>607</v>
      </c>
      <c r="DQ31" s="285" t="s">
        <v>607</v>
      </c>
      <c r="DR31" s="285" t="s">
        <v>607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607</v>
      </c>
      <c r="EG31" s="280">
        <v>0</v>
      </c>
      <c r="EH31" s="280">
        <v>0</v>
      </c>
      <c r="EI31" s="285" t="s">
        <v>607</v>
      </c>
      <c r="EJ31" s="285" t="s">
        <v>607</v>
      </c>
      <c r="EK31" s="285" t="s">
        <v>607</v>
      </c>
      <c r="EL31" s="280">
        <v>0</v>
      </c>
      <c r="EM31" s="280">
        <v>0</v>
      </c>
      <c r="EN31" s="280">
        <f t="shared" si="32"/>
        <v>473</v>
      </c>
      <c r="EO31" s="280">
        <v>256</v>
      </c>
      <c r="EP31" s="280">
        <v>2</v>
      </c>
      <c r="EQ31" s="280">
        <v>0</v>
      </c>
      <c r="ER31" s="280">
        <v>40</v>
      </c>
      <c r="ES31" s="280">
        <v>93</v>
      </c>
      <c r="ET31" s="280">
        <v>16</v>
      </c>
      <c r="EU31" s="280">
        <v>0</v>
      </c>
      <c r="EV31" s="280">
        <v>39</v>
      </c>
      <c r="EW31" s="280">
        <v>26</v>
      </c>
      <c r="EX31" s="280">
        <v>0</v>
      </c>
      <c r="EY31" s="284">
        <v>0</v>
      </c>
      <c r="EZ31" s="285" t="s">
        <v>607</v>
      </c>
      <c r="FA31" s="285" t="s">
        <v>607</v>
      </c>
      <c r="FB31" s="286" t="s">
        <v>607</v>
      </c>
      <c r="FC31" s="280">
        <v>0</v>
      </c>
      <c r="FD31" s="280">
        <v>0</v>
      </c>
      <c r="FE31" s="280">
        <v>0</v>
      </c>
      <c r="FF31" s="280">
        <v>0</v>
      </c>
      <c r="FG31" s="280">
        <v>1</v>
      </c>
    </row>
    <row r="32" spans="1:163" ht="12" customHeight="1">
      <c r="A32" s="282" t="s">
        <v>174</v>
      </c>
      <c r="B32" s="283" t="s">
        <v>573</v>
      </c>
      <c r="C32" s="282" t="s">
        <v>602</v>
      </c>
      <c r="D32" s="280">
        <f t="shared" si="6"/>
        <v>1740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95</v>
      </c>
      <c r="I32" s="280">
        <f t="shared" si="11"/>
        <v>94</v>
      </c>
      <c r="J32" s="280">
        <f t="shared" si="12"/>
        <v>17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0</v>
      </c>
      <c r="Q32" s="280">
        <f t="shared" si="19"/>
        <v>1534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  <c r="AK32" s="285" t="s">
        <v>607</v>
      </c>
      <c r="AL32" s="285" t="s">
        <v>607</v>
      </c>
      <c r="AM32" s="280">
        <v>0</v>
      </c>
      <c r="AN32" s="286" t="s">
        <v>607</v>
      </c>
      <c r="AO32" s="280">
        <v>0</v>
      </c>
      <c r="AP32" s="285" t="s">
        <v>607</v>
      </c>
      <c r="AQ32" s="280">
        <v>0</v>
      </c>
      <c r="AR32" s="280">
        <f t="shared" si="27"/>
        <v>64</v>
      </c>
      <c r="AS32" s="280">
        <v>0</v>
      </c>
      <c r="AT32" s="280">
        <v>0</v>
      </c>
      <c r="AU32" s="280">
        <v>0</v>
      </c>
      <c r="AV32" s="280">
        <v>64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607</v>
      </c>
      <c r="BE32" s="285" t="s">
        <v>607</v>
      </c>
      <c r="BF32" s="285" t="s">
        <v>607</v>
      </c>
      <c r="BG32" s="285" t="s">
        <v>607</v>
      </c>
      <c r="BH32" s="285" t="s">
        <v>607</v>
      </c>
      <c r="BI32" s="285" t="s">
        <v>607</v>
      </c>
      <c r="BJ32" s="285" t="s">
        <v>607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607</v>
      </c>
      <c r="BY32" s="285" t="s">
        <v>607</v>
      </c>
      <c r="BZ32" s="285" t="s">
        <v>607</v>
      </c>
      <c r="CA32" s="285" t="s">
        <v>607</v>
      </c>
      <c r="CB32" s="285" t="s">
        <v>607</v>
      </c>
      <c r="CC32" s="285" t="s">
        <v>607</v>
      </c>
      <c r="CD32" s="285" t="s">
        <v>607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607</v>
      </c>
      <c r="CS32" s="285" t="s">
        <v>607</v>
      </c>
      <c r="CT32" s="285" t="s">
        <v>607</v>
      </c>
      <c r="CU32" s="285" t="s">
        <v>607</v>
      </c>
      <c r="CV32" s="285" t="s">
        <v>607</v>
      </c>
      <c r="CW32" s="285" t="s">
        <v>607</v>
      </c>
      <c r="CX32" s="285" t="s">
        <v>607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607</v>
      </c>
      <c r="DM32" s="285" t="s">
        <v>607</v>
      </c>
      <c r="DN32" s="280">
        <v>0</v>
      </c>
      <c r="DO32" s="285" t="s">
        <v>607</v>
      </c>
      <c r="DP32" s="285" t="s">
        <v>607</v>
      </c>
      <c r="DQ32" s="285" t="s">
        <v>607</v>
      </c>
      <c r="DR32" s="285" t="s">
        <v>607</v>
      </c>
      <c r="DS32" s="280">
        <v>0</v>
      </c>
      <c r="DT32" s="280">
        <f t="shared" si="31"/>
        <v>1534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607</v>
      </c>
      <c r="EG32" s="280">
        <v>1534</v>
      </c>
      <c r="EH32" s="280">
        <v>0</v>
      </c>
      <c r="EI32" s="285" t="s">
        <v>607</v>
      </c>
      <c r="EJ32" s="285" t="s">
        <v>607</v>
      </c>
      <c r="EK32" s="285" t="s">
        <v>607</v>
      </c>
      <c r="EL32" s="280">
        <v>0</v>
      </c>
      <c r="EM32" s="280">
        <v>0</v>
      </c>
      <c r="EN32" s="280">
        <f t="shared" si="32"/>
        <v>142</v>
      </c>
      <c r="EO32" s="280">
        <v>0</v>
      </c>
      <c r="EP32" s="280">
        <v>0</v>
      </c>
      <c r="EQ32" s="280">
        <v>0</v>
      </c>
      <c r="ER32" s="280">
        <v>31</v>
      </c>
      <c r="ES32" s="280">
        <v>94</v>
      </c>
      <c r="ET32" s="280">
        <v>17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607</v>
      </c>
      <c r="FA32" s="285" t="s">
        <v>607</v>
      </c>
      <c r="FB32" s="286" t="s">
        <v>607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174</v>
      </c>
      <c r="B33" s="283" t="s">
        <v>574</v>
      </c>
      <c r="C33" s="282" t="s">
        <v>603</v>
      </c>
      <c r="D33" s="280">
        <f t="shared" si="6"/>
        <v>602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277</v>
      </c>
      <c r="I33" s="280">
        <f t="shared" si="11"/>
        <v>93</v>
      </c>
      <c r="J33" s="280">
        <f t="shared" si="12"/>
        <v>67</v>
      </c>
      <c r="K33" s="280">
        <f t="shared" si="13"/>
        <v>2</v>
      </c>
      <c r="L33" s="280">
        <f t="shared" si="14"/>
        <v>89</v>
      </c>
      <c r="M33" s="280">
        <f t="shared" si="15"/>
        <v>3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71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607</v>
      </c>
      <c r="AL33" s="285" t="s">
        <v>607</v>
      </c>
      <c r="AM33" s="280">
        <v>0</v>
      </c>
      <c r="AN33" s="286" t="s">
        <v>607</v>
      </c>
      <c r="AO33" s="280">
        <v>0</v>
      </c>
      <c r="AP33" s="285" t="s">
        <v>607</v>
      </c>
      <c r="AQ33" s="280">
        <v>0</v>
      </c>
      <c r="AR33" s="280">
        <f t="shared" si="27"/>
        <v>138</v>
      </c>
      <c r="AS33" s="280">
        <v>0</v>
      </c>
      <c r="AT33" s="280">
        <v>0</v>
      </c>
      <c r="AU33" s="280">
        <v>0</v>
      </c>
      <c r="AV33" s="280">
        <v>138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607</v>
      </c>
      <c r="BE33" s="285" t="s">
        <v>607</v>
      </c>
      <c r="BF33" s="285" t="s">
        <v>607</v>
      </c>
      <c r="BG33" s="285" t="s">
        <v>607</v>
      </c>
      <c r="BH33" s="285" t="s">
        <v>607</v>
      </c>
      <c r="BI33" s="285" t="s">
        <v>607</v>
      </c>
      <c r="BJ33" s="285" t="s">
        <v>607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607</v>
      </c>
      <c r="BY33" s="285" t="s">
        <v>607</v>
      </c>
      <c r="BZ33" s="285" t="s">
        <v>607</v>
      </c>
      <c r="CA33" s="285" t="s">
        <v>607</v>
      </c>
      <c r="CB33" s="285" t="s">
        <v>607</v>
      </c>
      <c r="CC33" s="285" t="s">
        <v>607</v>
      </c>
      <c r="CD33" s="285" t="s">
        <v>607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607</v>
      </c>
      <c r="CS33" s="285" t="s">
        <v>607</v>
      </c>
      <c r="CT33" s="285" t="s">
        <v>607</v>
      </c>
      <c r="CU33" s="285" t="s">
        <v>607</v>
      </c>
      <c r="CV33" s="285" t="s">
        <v>607</v>
      </c>
      <c r="CW33" s="285" t="s">
        <v>607</v>
      </c>
      <c r="CX33" s="285" t="s">
        <v>607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607</v>
      </c>
      <c r="DM33" s="285" t="s">
        <v>607</v>
      </c>
      <c r="DN33" s="280">
        <v>0</v>
      </c>
      <c r="DO33" s="285" t="s">
        <v>607</v>
      </c>
      <c r="DP33" s="285" t="s">
        <v>607</v>
      </c>
      <c r="DQ33" s="285" t="s">
        <v>607</v>
      </c>
      <c r="DR33" s="285" t="s">
        <v>607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607</v>
      </c>
      <c r="EG33" s="280">
        <v>0</v>
      </c>
      <c r="EH33" s="280">
        <v>0</v>
      </c>
      <c r="EI33" s="285" t="s">
        <v>607</v>
      </c>
      <c r="EJ33" s="285" t="s">
        <v>607</v>
      </c>
      <c r="EK33" s="285" t="s">
        <v>607</v>
      </c>
      <c r="EL33" s="280">
        <v>0</v>
      </c>
      <c r="EM33" s="280">
        <v>0</v>
      </c>
      <c r="EN33" s="280">
        <f t="shared" si="32"/>
        <v>464</v>
      </c>
      <c r="EO33" s="280">
        <v>0</v>
      </c>
      <c r="EP33" s="280">
        <v>0</v>
      </c>
      <c r="EQ33" s="280">
        <v>0</v>
      </c>
      <c r="ER33" s="280">
        <v>139</v>
      </c>
      <c r="ES33" s="280">
        <v>93</v>
      </c>
      <c r="ET33" s="280">
        <v>67</v>
      </c>
      <c r="EU33" s="280">
        <v>2</v>
      </c>
      <c r="EV33" s="280">
        <v>89</v>
      </c>
      <c r="EW33" s="280">
        <v>3</v>
      </c>
      <c r="EX33" s="280">
        <v>0</v>
      </c>
      <c r="EY33" s="284">
        <v>0</v>
      </c>
      <c r="EZ33" s="285" t="s">
        <v>607</v>
      </c>
      <c r="FA33" s="285" t="s">
        <v>607</v>
      </c>
      <c r="FB33" s="286" t="s">
        <v>607</v>
      </c>
      <c r="FC33" s="280">
        <v>0</v>
      </c>
      <c r="FD33" s="280">
        <v>0</v>
      </c>
      <c r="FE33" s="280">
        <v>0</v>
      </c>
      <c r="FF33" s="280">
        <v>0</v>
      </c>
      <c r="FG33" s="280">
        <v>71</v>
      </c>
    </row>
    <row r="34" spans="1:163" ht="12" customHeight="1">
      <c r="A34" s="282" t="s">
        <v>174</v>
      </c>
      <c r="B34" s="283" t="s">
        <v>575</v>
      </c>
      <c r="C34" s="282" t="s">
        <v>604</v>
      </c>
      <c r="D34" s="280">
        <f t="shared" si="6"/>
        <v>3029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72</v>
      </c>
      <c r="I34" s="280">
        <f t="shared" si="11"/>
        <v>78</v>
      </c>
      <c r="J34" s="280">
        <f t="shared" si="12"/>
        <v>42</v>
      </c>
      <c r="K34" s="280">
        <f t="shared" si="13"/>
        <v>11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2826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607</v>
      </c>
      <c r="AL34" s="285" t="s">
        <v>607</v>
      </c>
      <c r="AM34" s="280">
        <v>0</v>
      </c>
      <c r="AN34" s="286" t="s">
        <v>607</v>
      </c>
      <c r="AO34" s="280">
        <v>0</v>
      </c>
      <c r="AP34" s="285" t="s">
        <v>607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607</v>
      </c>
      <c r="BE34" s="285" t="s">
        <v>607</v>
      </c>
      <c r="BF34" s="285" t="s">
        <v>607</v>
      </c>
      <c r="BG34" s="285" t="s">
        <v>607</v>
      </c>
      <c r="BH34" s="285" t="s">
        <v>607</v>
      </c>
      <c r="BI34" s="285" t="s">
        <v>607</v>
      </c>
      <c r="BJ34" s="285" t="s">
        <v>607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607</v>
      </c>
      <c r="BY34" s="285" t="s">
        <v>607</v>
      </c>
      <c r="BZ34" s="285" t="s">
        <v>607</v>
      </c>
      <c r="CA34" s="285" t="s">
        <v>607</v>
      </c>
      <c r="CB34" s="285" t="s">
        <v>607</v>
      </c>
      <c r="CC34" s="285" t="s">
        <v>607</v>
      </c>
      <c r="CD34" s="285" t="s">
        <v>607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607</v>
      </c>
      <c r="CS34" s="285" t="s">
        <v>607</v>
      </c>
      <c r="CT34" s="285" t="s">
        <v>607</v>
      </c>
      <c r="CU34" s="285" t="s">
        <v>607</v>
      </c>
      <c r="CV34" s="285" t="s">
        <v>607</v>
      </c>
      <c r="CW34" s="285" t="s">
        <v>607</v>
      </c>
      <c r="CX34" s="285" t="s">
        <v>607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607</v>
      </c>
      <c r="DM34" s="285" t="s">
        <v>607</v>
      </c>
      <c r="DN34" s="280">
        <v>0</v>
      </c>
      <c r="DO34" s="285" t="s">
        <v>607</v>
      </c>
      <c r="DP34" s="285" t="s">
        <v>607</v>
      </c>
      <c r="DQ34" s="285" t="s">
        <v>607</v>
      </c>
      <c r="DR34" s="285" t="s">
        <v>607</v>
      </c>
      <c r="DS34" s="280">
        <v>0</v>
      </c>
      <c r="DT34" s="280">
        <f t="shared" si="31"/>
        <v>2826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607</v>
      </c>
      <c r="EG34" s="280">
        <v>2826</v>
      </c>
      <c r="EH34" s="280">
        <v>0</v>
      </c>
      <c r="EI34" s="285" t="s">
        <v>607</v>
      </c>
      <c r="EJ34" s="285" t="s">
        <v>607</v>
      </c>
      <c r="EK34" s="285" t="s">
        <v>607</v>
      </c>
      <c r="EL34" s="280">
        <v>0</v>
      </c>
      <c r="EM34" s="280">
        <v>0</v>
      </c>
      <c r="EN34" s="280">
        <f t="shared" si="32"/>
        <v>203</v>
      </c>
      <c r="EO34" s="280">
        <v>0</v>
      </c>
      <c r="EP34" s="280">
        <v>0</v>
      </c>
      <c r="EQ34" s="280">
        <v>0</v>
      </c>
      <c r="ER34" s="280">
        <v>72</v>
      </c>
      <c r="ES34" s="280">
        <v>78</v>
      </c>
      <c r="ET34" s="280">
        <v>42</v>
      </c>
      <c r="EU34" s="280">
        <v>11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607</v>
      </c>
      <c r="FA34" s="285" t="s">
        <v>607</v>
      </c>
      <c r="FB34" s="286" t="s">
        <v>607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174</v>
      </c>
      <c r="B35" s="283" t="s">
        <v>576</v>
      </c>
      <c r="C35" s="282" t="s">
        <v>605</v>
      </c>
      <c r="D35" s="280">
        <f t="shared" si="6"/>
        <v>1697</v>
      </c>
      <c r="E35" s="280">
        <f t="shared" si="7"/>
        <v>417</v>
      </c>
      <c r="F35" s="280">
        <f t="shared" si="8"/>
        <v>4</v>
      </c>
      <c r="G35" s="280">
        <f t="shared" si="9"/>
        <v>0</v>
      </c>
      <c r="H35" s="280">
        <f t="shared" si="10"/>
        <v>86</v>
      </c>
      <c r="I35" s="280">
        <f t="shared" si="11"/>
        <v>101</v>
      </c>
      <c r="J35" s="280">
        <f t="shared" si="12"/>
        <v>20</v>
      </c>
      <c r="K35" s="280">
        <f t="shared" si="13"/>
        <v>2</v>
      </c>
      <c r="L35" s="280">
        <f t="shared" si="14"/>
        <v>0</v>
      </c>
      <c r="M35" s="280">
        <f t="shared" si="15"/>
        <v>38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1029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607</v>
      </c>
      <c r="AL35" s="285" t="s">
        <v>607</v>
      </c>
      <c r="AM35" s="280">
        <v>0</v>
      </c>
      <c r="AN35" s="286" t="s">
        <v>607</v>
      </c>
      <c r="AO35" s="280">
        <v>0</v>
      </c>
      <c r="AP35" s="285" t="s">
        <v>607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607</v>
      </c>
      <c r="BE35" s="285" t="s">
        <v>607</v>
      </c>
      <c r="BF35" s="285" t="s">
        <v>607</v>
      </c>
      <c r="BG35" s="285" t="s">
        <v>607</v>
      </c>
      <c r="BH35" s="285" t="s">
        <v>607</v>
      </c>
      <c r="BI35" s="285" t="s">
        <v>607</v>
      </c>
      <c r="BJ35" s="285" t="s">
        <v>607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607</v>
      </c>
      <c r="BY35" s="285" t="s">
        <v>607</v>
      </c>
      <c r="BZ35" s="285" t="s">
        <v>607</v>
      </c>
      <c r="CA35" s="285" t="s">
        <v>607</v>
      </c>
      <c r="CB35" s="285" t="s">
        <v>607</v>
      </c>
      <c r="CC35" s="285" t="s">
        <v>607</v>
      </c>
      <c r="CD35" s="285" t="s">
        <v>607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607</v>
      </c>
      <c r="CS35" s="285" t="s">
        <v>607</v>
      </c>
      <c r="CT35" s="285" t="s">
        <v>607</v>
      </c>
      <c r="CU35" s="285" t="s">
        <v>607</v>
      </c>
      <c r="CV35" s="285" t="s">
        <v>607</v>
      </c>
      <c r="CW35" s="285" t="s">
        <v>607</v>
      </c>
      <c r="CX35" s="285" t="s">
        <v>607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607</v>
      </c>
      <c r="DM35" s="285" t="s">
        <v>607</v>
      </c>
      <c r="DN35" s="280">
        <v>0</v>
      </c>
      <c r="DO35" s="285" t="s">
        <v>607</v>
      </c>
      <c r="DP35" s="285" t="s">
        <v>607</v>
      </c>
      <c r="DQ35" s="285" t="s">
        <v>607</v>
      </c>
      <c r="DR35" s="285" t="s">
        <v>607</v>
      </c>
      <c r="DS35" s="280">
        <v>0</v>
      </c>
      <c r="DT35" s="280">
        <f t="shared" si="31"/>
        <v>1029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607</v>
      </c>
      <c r="EG35" s="280">
        <v>1029</v>
      </c>
      <c r="EH35" s="280">
        <v>0</v>
      </c>
      <c r="EI35" s="285" t="s">
        <v>607</v>
      </c>
      <c r="EJ35" s="285" t="s">
        <v>607</v>
      </c>
      <c r="EK35" s="285" t="s">
        <v>607</v>
      </c>
      <c r="EL35" s="280">
        <v>0</v>
      </c>
      <c r="EM35" s="280">
        <v>0</v>
      </c>
      <c r="EN35" s="280">
        <f t="shared" si="32"/>
        <v>668</v>
      </c>
      <c r="EO35" s="280">
        <v>417</v>
      </c>
      <c r="EP35" s="280">
        <v>4</v>
      </c>
      <c r="EQ35" s="280">
        <v>0</v>
      </c>
      <c r="ER35" s="280">
        <v>86</v>
      </c>
      <c r="ES35" s="280">
        <v>101</v>
      </c>
      <c r="ET35" s="280">
        <v>20</v>
      </c>
      <c r="EU35" s="280">
        <v>2</v>
      </c>
      <c r="EV35" s="280">
        <v>0</v>
      </c>
      <c r="EW35" s="280">
        <v>38</v>
      </c>
      <c r="EX35" s="280">
        <v>0</v>
      </c>
      <c r="EY35" s="284">
        <v>0</v>
      </c>
      <c r="EZ35" s="285" t="s">
        <v>607</v>
      </c>
      <c r="FA35" s="285" t="s">
        <v>607</v>
      </c>
      <c r="FB35" s="286" t="s">
        <v>607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174</v>
      </c>
      <c r="B36" s="283" t="s">
        <v>577</v>
      </c>
      <c r="C36" s="282" t="s">
        <v>606</v>
      </c>
      <c r="D36" s="280">
        <f t="shared" si="6"/>
        <v>2216</v>
      </c>
      <c r="E36" s="280">
        <f t="shared" si="7"/>
        <v>476</v>
      </c>
      <c r="F36" s="280">
        <f t="shared" si="8"/>
        <v>4</v>
      </c>
      <c r="G36" s="280">
        <f t="shared" si="9"/>
        <v>2</v>
      </c>
      <c r="H36" s="280">
        <f t="shared" si="10"/>
        <v>127</v>
      </c>
      <c r="I36" s="280">
        <f t="shared" si="11"/>
        <v>92</v>
      </c>
      <c r="J36" s="280">
        <f t="shared" si="12"/>
        <v>25</v>
      </c>
      <c r="K36" s="280">
        <f t="shared" si="13"/>
        <v>5</v>
      </c>
      <c r="L36" s="280">
        <f t="shared" si="14"/>
        <v>0</v>
      </c>
      <c r="M36" s="280">
        <f t="shared" si="15"/>
        <v>52</v>
      </c>
      <c r="N36" s="280">
        <f t="shared" si="16"/>
        <v>88</v>
      </c>
      <c r="O36" s="280">
        <f t="shared" si="17"/>
        <v>0</v>
      </c>
      <c r="P36" s="280">
        <f t="shared" si="18"/>
        <v>0</v>
      </c>
      <c r="Q36" s="280">
        <f t="shared" si="19"/>
        <v>1317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28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607</v>
      </c>
      <c r="AL36" s="285" t="s">
        <v>607</v>
      </c>
      <c r="AM36" s="280">
        <v>0</v>
      </c>
      <c r="AN36" s="286" t="s">
        <v>607</v>
      </c>
      <c r="AO36" s="280">
        <v>0</v>
      </c>
      <c r="AP36" s="285" t="s">
        <v>607</v>
      </c>
      <c r="AQ36" s="280">
        <v>0</v>
      </c>
      <c r="AR36" s="280">
        <f t="shared" si="27"/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607</v>
      </c>
      <c r="BE36" s="285" t="s">
        <v>607</v>
      </c>
      <c r="BF36" s="285" t="s">
        <v>607</v>
      </c>
      <c r="BG36" s="285" t="s">
        <v>607</v>
      </c>
      <c r="BH36" s="285" t="s">
        <v>607</v>
      </c>
      <c r="BI36" s="285" t="s">
        <v>607</v>
      </c>
      <c r="BJ36" s="285" t="s">
        <v>607</v>
      </c>
      <c r="BK36" s="280">
        <v>0</v>
      </c>
      <c r="BL36" s="280">
        <f t="shared" si="28"/>
        <v>88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88</v>
      </c>
      <c r="BW36" s="280">
        <v>0</v>
      </c>
      <c r="BX36" s="285" t="s">
        <v>607</v>
      </c>
      <c r="BY36" s="285" t="s">
        <v>607</v>
      </c>
      <c r="BZ36" s="285" t="s">
        <v>607</v>
      </c>
      <c r="CA36" s="285" t="s">
        <v>607</v>
      </c>
      <c r="CB36" s="285" t="s">
        <v>607</v>
      </c>
      <c r="CC36" s="285" t="s">
        <v>607</v>
      </c>
      <c r="CD36" s="285" t="s">
        <v>607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607</v>
      </c>
      <c r="CS36" s="285" t="s">
        <v>607</v>
      </c>
      <c r="CT36" s="285" t="s">
        <v>607</v>
      </c>
      <c r="CU36" s="285" t="s">
        <v>607</v>
      </c>
      <c r="CV36" s="285" t="s">
        <v>607</v>
      </c>
      <c r="CW36" s="285" t="s">
        <v>607</v>
      </c>
      <c r="CX36" s="285" t="s">
        <v>607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607</v>
      </c>
      <c r="DM36" s="285" t="s">
        <v>607</v>
      </c>
      <c r="DN36" s="280">
        <v>0</v>
      </c>
      <c r="DO36" s="285" t="s">
        <v>607</v>
      </c>
      <c r="DP36" s="285" t="s">
        <v>607</v>
      </c>
      <c r="DQ36" s="285" t="s">
        <v>607</v>
      </c>
      <c r="DR36" s="285" t="s">
        <v>607</v>
      </c>
      <c r="DS36" s="280">
        <v>0</v>
      </c>
      <c r="DT36" s="280">
        <f t="shared" si="31"/>
        <v>1317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607</v>
      </c>
      <c r="EG36" s="280">
        <v>1317</v>
      </c>
      <c r="EH36" s="280">
        <v>0</v>
      </c>
      <c r="EI36" s="285" t="s">
        <v>607</v>
      </c>
      <c r="EJ36" s="285" t="s">
        <v>607</v>
      </c>
      <c r="EK36" s="285" t="s">
        <v>607</v>
      </c>
      <c r="EL36" s="280">
        <v>0</v>
      </c>
      <c r="EM36" s="280">
        <v>0</v>
      </c>
      <c r="EN36" s="280">
        <f t="shared" si="32"/>
        <v>811</v>
      </c>
      <c r="EO36" s="280">
        <v>476</v>
      </c>
      <c r="EP36" s="280">
        <v>4</v>
      </c>
      <c r="EQ36" s="280">
        <v>2</v>
      </c>
      <c r="ER36" s="280">
        <v>127</v>
      </c>
      <c r="ES36" s="280">
        <v>92</v>
      </c>
      <c r="ET36" s="280">
        <v>25</v>
      </c>
      <c r="EU36" s="280">
        <v>5</v>
      </c>
      <c r="EV36" s="280">
        <v>0</v>
      </c>
      <c r="EW36" s="280">
        <v>52</v>
      </c>
      <c r="EX36" s="280">
        <v>0</v>
      </c>
      <c r="EY36" s="284">
        <v>0</v>
      </c>
      <c r="EZ36" s="285" t="s">
        <v>607</v>
      </c>
      <c r="FA36" s="285" t="s">
        <v>607</v>
      </c>
      <c r="FB36" s="286" t="s">
        <v>607</v>
      </c>
      <c r="FC36" s="280">
        <v>0</v>
      </c>
      <c r="FD36" s="280">
        <v>0</v>
      </c>
      <c r="FE36" s="280">
        <v>0</v>
      </c>
      <c r="FF36" s="280">
        <v>0</v>
      </c>
      <c r="FG36" s="280">
        <v>28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609</v>
      </c>
      <c r="B7" s="278" t="s">
        <v>610</v>
      </c>
      <c r="C7" s="279" t="s">
        <v>611</v>
      </c>
      <c r="D7" s="280">
        <f aca="true" t="shared" si="0" ref="D7:AI7">SUM(D8:D36)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SUM(AJ8:AJ36)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SUM(BP8:BP36)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SUM(CV8:CV36)</f>
        <v>0</v>
      </c>
      <c r="CW7" s="280">
        <f>SUM(CW8:CW36)</f>
        <v>0</v>
      </c>
      <c r="CX7" s="280">
        <f>SUM(CX8:CX36)</f>
        <v>0</v>
      </c>
      <c r="CY7" s="280">
        <f>SUM(CY8:CY36)</f>
        <v>0</v>
      </c>
    </row>
    <row r="8" spans="1:103" ht="12" customHeight="1">
      <c r="A8" s="287" t="s">
        <v>174</v>
      </c>
      <c r="B8" s="278" t="s">
        <v>549</v>
      </c>
      <c r="C8" s="287" t="s">
        <v>578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174</v>
      </c>
      <c r="B9" s="278" t="s">
        <v>550</v>
      </c>
      <c r="C9" s="287" t="s">
        <v>579</v>
      </c>
      <c r="D9" s="280">
        <f aca="true" t="shared" si="4" ref="D9:D36">SUM(E9,F9,N9,O9)</f>
        <v>0</v>
      </c>
      <c r="E9" s="280">
        <f aca="true" t="shared" si="5" ref="E9:E36">X9</f>
        <v>0</v>
      </c>
      <c r="F9" s="280">
        <f aca="true" t="shared" si="6" ref="F9:F36">SUM(G9:M9)</f>
        <v>0</v>
      </c>
      <c r="G9" s="280">
        <f aca="true" t="shared" si="7" ref="G9:G36">AF9</f>
        <v>0</v>
      </c>
      <c r="H9" s="280">
        <f aca="true" t="shared" si="8" ref="H9:H36">AN9</f>
        <v>0</v>
      </c>
      <c r="I9" s="280">
        <f aca="true" t="shared" si="9" ref="I9:I36">AV9</f>
        <v>0</v>
      </c>
      <c r="J9" s="280">
        <f aca="true" t="shared" si="10" ref="J9:J36">BD9</f>
        <v>0</v>
      </c>
      <c r="K9" s="280">
        <f aca="true" t="shared" si="11" ref="K9:K36">BL9</f>
        <v>0</v>
      </c>
      <c r="L9" s="280">
        <f aca="true" t="shared" si="12" ref="L9:L36">BT9</f>
        <v>0</v>
      </c>
      <c r="M9" s="280">
        <f aca="true" t="shared" si="13" ref="M9:M36">CB9</f>
        <v>0</v>
      </c>
      <c r="N9" s="280">
        <f aca="true" t="shared" si="14" ref="N9:N36">CJ9</f>
        <v>0</v>
      </c>
      <c r="O9" s="280">
        <f aca="true" t="shared" si="15" ref="O9:O36">CR9</f>
        <v>0</v>
      </c>
      <c r="P9" s="280">
        <f aca="true" t="shared" si="16" ref="P9:P36">SUM(Q9:W9)</f>
        <v>0</v>
      </c>
      <c r="Q9" s="280">
        <f aca="true" t="shared" si="17" ref="Q9:Q36">SUM(Y9,AG9,AO9,AW9,BE9,BM9,BU9,CC9,CK9,CS9)</f>
        <v>0</v>
      </c>
      <c r="R9" s="280">
        <f aca="true" t="shared" si="18" ref="R9:R36">SUM(Z9,AH9,AP9,AX9,BF9,BN9,BV9,CD9,CL9,CT9)</f>
        <v>0</v>
      </c>
      <c r="S9" s="280">
        <f aca="true" t="shared" si="19" ref="S9:S36">SUM(AA9,AI9,AQ9,AY9,BG9,BO9,BW9,CE9,CM9,CU9)</f>
        <v>0</v>
      </c>
      <c r="T9" s="280">
        <f aca="true" t="shared" si="20" ref="T9:T36">SUM(AB9,AJ9,AR9,AZ9,BH9,BP9,BX9,CF9,CN9,CV9)</f>
        <v>0</v>
      </c>
      <c r="U9" s="280">
        <f aca="true" t="shared" si="21" ref="U9:U36">SUM(AC9,AK9,AS9,BA9,BI9,BQ9,BY9,CG9,CO9,CW9)</f>
        <v>0</v>
      </c>
      <c r="V9" s="280">
        <f aca="true" t="shared" si="22" ref="V9:V36">SUM(AD9,AL9,AT9,BB9,BJ9,BR9,BZ9,CH9,CP9,CX9)</f>
        <v>0</v>
      </c>
      <c r="W9" s="280">
        <f aca="true" t="shared" si="23" ref="W9:W36">SUM(AE9,AM9,AU9,BC9,BK9,BS9,CA9,CI9,CQ9,CY9)</f>
        <v>0</v>
      </c>
      <c r="X9" s="280">
        <f aca="true" t="shared" si="24" ref="X9:X36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6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6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6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6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6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6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6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6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6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174</v>
      </c>
      <c r="B10" s="278" t="s">
        <v>551</v>
      </c>
      <c r="C10" s="287" t="s">
        <v>580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174</v>
      </c>
      <c r="B11" s="278" t="s">
        <v>552</v>
      </c>
      <c r="C11" s="287" t="s">
        <v>581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174</v>
      </c>
      <c r="B12" s="278" t="s">
        <v>553</v>
      </c>
      <c r="C12" s="287" t="s">
        <v>582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174</v>
      </c>
      <c r="B13" s="278" t="s">
        <v>554</v>
      </c>
      <c r="C13" s="287" t="s">
        <v>583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174</v>
      </c>
      <c r="B14" s="278" t="s">
        <v>555</v>
      </c>
      <c r="C14" s="287" t="s">
        <v>584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174</v>
      </c>
      <c r="B15" s="278" t="s">
        <v>556</v>
      </c>
      <c r="C15" s="287" t="s">
        <v>585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174</v>
      </c>
      <c r="B16" s="278" t="s">
        <v>557</v>
      </c>
      <c r="C16" s="287" t="s">
        <v>586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174</v>
      </c>
      <c r="B17" s="278" t="s">
        <v>558</v>
      </c>
      <c r="C17" s="287" t="s">
        <v>587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174</v>
      </c>
      <c r="B18" s="278" t="s">
        <v>559</v>
      </c>
      <c r="C18" s="287" t="s">
        <v>588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174</v>
      </c>
      <c r="B19" s="278" t="s">
        <v>560</v>
      </c>
      <c r="C19" s="287" t="s">
        <v>589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174</v>
      </c>
      <c r="B20" s="278" t="s">
        <v>561</v>
      </c>
      <c r="C20" s="287" t="s">
        <v>590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174</v>
      </c>
      <c r="B21" s="278" t="s">
        <v>562</v>
      </c>
      <c r="C21" s="287" t="s">
        <v>591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174</v>
      </c>
      <c r="B22" s="278" t="s">
        <v>563</v>
      </c>
      <c r="C22" s="287" t="s">
        <v>592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174</v>
      </c>
      <c r="B23" s="278" t="s">
        <v>564</v>
      </c>
      <c r="C23" s="287" t="s">
        <v>593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174</v>
      </c>
      <c r="B24" s="278" t="s">
        <v>565</v>
      </c>
      <c r="C24" s="287" t="s">
        <v>594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174</v>
      </c>
      <c r="B25" s="278" t="s">
        <v>566</v>
      </c>
      <c r="C25" s="287" t="s">
        <v>595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174</v>
      </c>
      <c r="B26" s="278" t="s">
        <v>567</v>
      </c>
      <c r="C26" s="287" t="s">
        <v>596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174</v>
      </c>
      <c r="B27" s="278" t="s">
        <v>568</v>
      </c>
      <c r="C27" s="287" t="s">
        <v>597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174</v>
      </c>
      <c r="B28" s="278" t="s">
        <v>569</v>
      </c>
      <c r="C28" s="287" t="s">
        <v>598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174</v>
      </c>
      <c r="B29" s="278" t="s">
        <v>570</v>
      </c>
      <c r="C29" s="287" t="s">
        <v>599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174</v>
      </c>
      <c r="B30" s="278" t="s">
        <v>571</v>
      </c>
      <c r="C30" s="287" t="s">
        <v>600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174</v>
      </c>
      <c r="B31" s="278" t="s">
        <v>572</v>
      </c>
      <c r="C31" s="287" t="s">
        <v>601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174</v>
      </c>
      <c r="B32" s="278" t="s">
        <v>573</v>
      </c>
      <c r="C32" s="287" t="s">
        <v>602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174</v>
      </c>
      <c r="B33" s="278" t="s">
        <v>574</v>
      </c>
      <c r="C33" s="287" t="s">
        <v>603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174</v>
      </c>
      <c r="B34" s="278" t="s">
        <v>575</v>
      </c>
      <c r="C34" s="287" t="s">
        <v>604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174</v>
      </c>
      <c r="B35" s="278" t="s">
        <v>576</v>
      </c>
      <c r="C35" s="287" t="s">
        <v>605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174</v>
      </c>
      <c r="B36" s="278" t="s">
        <v>577</v>
      </c>
      <c r="C36" s="287" t="s">
        <v>606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612</v>
      </c>
      <c r="E2" s="65" t="s">
        <v>441</v>
      </c>
      <c r="F2" s="65"/>
      <c r="N2" s="26" t="str">
        <f>LEFT(D2,2)</f>
        <v>24</v>
      </c>
      <c r="O2" s="26" t="str">
        <f>IF(N2&gt;0,VLOOKUP(N2,$AD$6:$AE$52,2,FALSE),"-")</f>
        <v>三重県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1869669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1869669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427307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24000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1869669</v>
      </c>
      <c r="F8" s="87"/>
      <c r="H8" s="366"/>
      <c r="I8" s="368"/>
      <c r="J8" s="377" t="s">
        <v>81</v>
      </c>
      <c r="K8" s="69" t="s">
        <v>82</v>
      </c>
      <c r="L8" s="162">
        <f t="shared" si="1"/>
        <v>7743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52482</v>
      </c>
      <c r="Z8" s="63"/>
      <c r="AA8" s="63" t="str">
        <f>'ごみ処理概要'!B8</f>
        <v>24201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52482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24202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337624</v>
      </c>
      <c r="Z10" s="63"/>
      <c r="AA10" s="63" t="str">
        <f>'ごみ処理概要'!B10</f>
        <v>24203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35024</v>
      </c>
      <c r="Z11" s="63"/>
      <c r="AA11" s="63" t="str">
        <f>'ごみ処理概要'!B11</f>
        <v>24204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85872</v>
      </c>
      <c r="Z12" s="63"/>
      <c r="AA12" s="63" t="str">
        <f>'ごみ処理概要'!B12</f>
        <v>24205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337624</v>
      </c>
      <c r="F13" s="68">
        <f t="shared" si="3"/>
        <v>143017</v>
      </c>
      <c r="H13" s="366"/>
      <c r="I13" s="368"/>
      <c r="J13" s="378"/>
      <c r="K13" s="73" t="s">
        <v>92</v>
      </c>
      <c r="L13" s="68">
        <f t="shared" si="1"/>
        <v>1646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828</v>
      </c>
      <c r="Z13" s="63"/>
      <c r="AA13" s="63" t="str">
        <f>'ごみ処理概要'!B13</f>
        <v>24207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35024</v>
      </c>
      <c r="F14" s="68">
        <f t="shared" si="3"/>
        <v>6826</v>
      </c>
      <c r="H14" s="366"/>
      <c r="I14" s="368"/>
      <c r="J14" s="379"/>
      <c r="K14" s="74" t="s">
        <v>94</v>
      </c>
      <c r="L14" s="163">
        <f t="shared" si="1"/>
        <v>737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4623</v>
      </c>
      <c r="Z14" s="63"/>
      <c r="AA14" s="63" t="str">
        <f>'ごみ処理概要'!B14</f>
        <v>24208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85872</v>
      </c>
      <c r="F15" s="68">
        <f t="shared" si="3"/>
        <v>2321</v>
      </c>
      <c r="H15" s="366"/>
      <c r="I15" s="37"/>
      <c r="J15" s="38" t="s">
        <v>96</v>
      </c>
      <c r="K15" s="39"/>
      <c r="L15" s="180">
        <f>SUM(L7:L14)</f>
        <v>437433</v>
      </c>
      <c r="M15" s="181" t="s">
        <v>79</v>
      </c>
      <c r="N15" s="182">
        <f>Y59</f>
        <v>11487</v>
      </c>
      <c r="O15" s="183">
        <f>Y67</f>
        <v>45982</v>
      </c>
      <c r="V15" s="63" t="s">
        <v>98</v>
      </c>
      <c r="W15" s="258" t="s">
        <v>126</v>
      </c>
      <c r="X15" s="259" t="s">
        <v>452</v>
      </c>
      <c r="Y15" s="63">
        <f ca="1" t="shared" si="0"/>
        <v>67287</v>
      </c>
      <c r="Z15" s="63"/>
      <c r="AA15" s="63" t="str">
        <f>'ごみ処理概要'!B15</f>
        <v>24209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828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22710</v>
      </c>
      <c r="M16" s="185">
        <f aca="true" t="shared" si="5" ref="M16:M22">L8</f>
        <v>7743</v>
      </c>
      <c r="N16" s="186">
        <f>Y60</f>
        <v>8482</v>
      </c>
      <c r="O16" s="187">
        <f aca="true" t="shared" si="6" ref="O16:O21">Y68</f>
        <v>6090</v>
      </c>
      <c r="V16" s="63" t="s">
        <v>104</v>
      </c>
      <c r="W16" s="258" t="s">
        <v>125</v>
      </c>
      <c r="X16" s="259" t="s">
        <v>453</v>
      </c>
      <c r="Y16" s="63">
        <f ca="1" t="shared" si="0"/>
        <v>27395</v>
      </c>
      <c r="Z16" s="63"/>
      <c r="AA16" s="63" t="str">
        <f>'ごみ処理概要'!B16</f>
        <v>24210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4623</v>
      </c>
      <c r="F17" s="68">
        <f t="shared" si="3"/>
        <v>647</v>
      </c>
      <c r="H17" s="366"/>
      <c r="I17" s="368"/>
      <c r="J17" s="43" t="s">
        <v>83</v>
      </c>
      <c r="K17" s="44"/>
      <c r="L17" s="68">
        <f t="shared" si="4"/>
        <v>1758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824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24211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463971</v>
      </c>
      <c r="F18" s="164">
        <f>SUM(F12:F17)</f>
        <v>152811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337624</v>
      </c>
      <c r="Z18" s="63"/>
      <c r="AA18" s="63" t="str">
        <f>'ごみ処理概要'!B18</f>
        <v>24212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35024</v>
      </c>
      <c r="Z19" s="63"/>
      <c r="AA19" s="63" t="str">
        <f>'ごみ処理概要'!B19</f>
        <v>24214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9859</v>
      </c>
      <c r="F20" s="68">
        <f t="shared" si="9"/>
        <v>24301</v>
      </c>
      <c r="H20" s="366"/>
      <c r="I20" s="368"/>
      <c r="J20" s="43" t="s">
        <v>90</v>
      </c>
      <c r="K20" s="44"/>
      <c r="L20" s="68">
        <f t="shared" si="4"/>
        <v>89128</v>
      </c>
      <c r="M20" s="188">
        <f t="shared" si="5"/>
        <v>0</v>
      </c>
      <c r="N20" s="189">
        <f t="shared" si="7"/>
        <v>677</v>
      </c>
      <c r="O20" s="190">
        <f t="shared" si="6"/>
        <v>48659</v>
      </c>
      <c r="V20" s="63" t="s">
        <v>303</v>
      </c>
      <c r="W20" s="258" t="s">
        <v>126</v>
      </c>
      <c r="X20" s="259" t="s">
        <v>457</v>
      </c>
      <c r="Y20" s="63">
        <f ca="1" t="shared" si="0"/>
        <v>85872</v>
      </c>
      <c r="Z20" s="63"/>
      <c r="AA20" s="63" t="str">
        <f>'ごみ処理概要'!B20</f>
        <v>24215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11347</v>
      </c>
      <c r="F21" s="68">
        <f t="shared" si="9"/>
        <v>6556</v>
      </c>
      <c r="H21" s="366"/>
      <c r="I21" s="368"/>
      <c r="J21" s="43" t="s">
        <v>92</v>
      </c>
      <c r="K21" s="44"/>
      <c r="L21" s="68">
        <f t="shared" si="4"/>
        <v>36498</v>
      </c>
      <c r="M21" s="188">
        <f t="shared" si="5"/>
        <v>1646</v>
      </c>
      <c r="N21" s="189">
        <f t="shared" si="7"/>
        <v>4727</v>
      </c>
      <c r="O21" s="190">
        <f t="shared" si="6"/>
        <v>29642</v>
      </c>
      <c r="V21" s="63" t="s">
        <v>304</v>
      </c>
      <c r="W21" s="258" t="s">
        <v>126</v>
      </c>
      <c r="X21" s="259" t="s">
        <v>458</v>
      </c>
      <c r="Y21" s="63">
        <f ca="1" t="shared" si="0"/>
        <v>828</v>
      </c>
      <c r="Z21" s="63"/>
      <c r="AA21" s="63" t="str">
        <f>'ごみ処理概要'!B21</f>
        <v>24216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4719</v>
      </c>
      <c r="F22" s="68">
        <f t="shared" si="9"/>
        <v>1046</v>
      </c>
      <c r="H22" s="366"/>
      <c r="I22" s="368"/>
      <c r="J22" s="46" t="s">
        <v>94</v>
      </c>
      <c r="K22" s="47"/>
      <c r="L22" s="163">
        <f t="shared" si="4"/>
        <v>3933</v>
      </c>
      <c r="M22" s="191">
        <f t="shared" si="5"/>
        <v>737</v>
      </c>
      <c r="N22" s="192">
        <f t="shared" si="7"/>
        <v>3196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4623</v>
      </c>
      <c r="Z22" s="63"/>
      <c r="AA22" s="63" t="str">
        <f>'ごみ処理概要'!B22</f>
        <v>24303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1345</v>
      </c>
      <c r="F23" s="68">
        <f t="shared" si="9"/>
        <v>1758</v>
      </c>
      <c r="H23" s="366"/>
      <c r="I23" s="37"/>
      <c r="J23" s="48" t="s">
        <v>96</v>
      </c>
      <c r="K23" s="49"/>
      <c r="L23" s="193">
        <f>SUM(L16:L22)</f>
        <v>154027</v>
      </c>
      <c r="M23" s="194">
        <f>SUM(M16:M22)</f>
        <v>10126</v>
      </c>
      <c r="N23" s="195">
        <f>SUM(N16:N22)</f>
        <v>17082</v>
      </c>
      <c r="O23" s="196">
        <f>SUM(O16:O21)</f>
        <v>85215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24324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4612</v>
      </c>
      <c r="F24" s="68">
        <f t="shared" si="9"/>
        <v>1744</v>
      </c>
      <c r="H24" s="50"/>
      <c r="I24" s="51" t="s">
        <v>264</v>
      </c>
      <c r="J24" s="48"/>
      <c r="K24" s="48"/>
      <c r="L24" s="167">
        <f>SUM(L7,L23)</f>
        <v>581334</v>
      </c>
      <c r="M24" s="197">
        <f>M23</f>
        <v>10126</v>
      </c>
      <c r="N24" s="198">
        <f>SUM(N15,N23)</f>
        <v>28569</v>
      </c>
      <c r="O24" s="199">
        <f>SUM(O15,O23)</f>
        <v>131197</v>
      </c>
      <c r="V24" s="63" t="s">
        <v>313</v>
      </c>
      <c r="W24" s="258" t="s">
        <v>126</v>
      </c>
      <c r="X24" s="259" t="s">
        <v>461</v>
      </c>
      <c r="Y24" s="63">
        <f ca="1" t="shared" si="10"/>
        <v>9859</v>
      </c>
      <c r="Z24" s="63"/>
      <c r="AA24" s="63" t="str">
        <f>'ごみ処理概要'!B24</f>
        <v>24341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31882</v>
      </c>
      <c r="F25" s="68">
        <f>SUM(F19:F24)</f>
        <v>35405</v>
      </c>
      <c r="H25" s="52" t="s">
        <v>101</v>
      </c>
      <c r="I25" s="53"/>
      <c r="J25" s="53"/>
      <c r="K25" s="54"/>
      <c r="L25" s="184">
        <f>Y57</f>
        <v>61640</v>
      </c>
      <c r="M25" s="200" t="s">
        <v>79</v>
      </c>
      <c r="N25" s="201" t="s">
        <v>79</v>
      </c>
      <c r="O25" s="187">
        <f>L25</f>
        <v>61640</v>
      </c>
      <c r="V25" s="63" t="s">
        <v>314</v>
      </c>
      <c r="W25" s="258" t="s">
        <v>126</v>
      </c>
      <c r="X25" s="259" t="s">
        <v>462</v>
      </c>
      <c r="Y25" s="63">
        <f ca="1" t="shared" si="10"/>
        <v>11347</v>
      </c>
      <c r="Z25" s="63"/>
      <c r="AA25" s="63" t="str">
        <f>'ごみ処理概要'!B25</f>
        <v>24343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495853</v>
      </c>
      <c r="F26" s="163">
        <f>F18+F25</f>
        <v>188216</v>
      </c>
      <c r="H26" s="55" t="s">
        <v>102</v>
      </c>
      <c r="I26" s="56"/>
      <c r="J26" s="56"/>
      <c r="K26" s="57"/>
      <c r="L26" s="164">
        <f>Y58</f>
        <v>41095</v>
      </c>
      <c r="M26" s="202" t="s">
        <v>79</v>
      </c>
      <c r="N26" s="203">
        <f>L26</f>
        <v>41095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4719</v>
      </c>
      <c r="Z26" s="63"/>
      <c r="AA26" s="63" t="str">
        <f>'ごみ処理概要'!B26</f>
        <v>24344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684069</v>
      </c>
      <c r="M27" s="206">
        <f>SUM(M24:M26)</f>
        <v>10126</v>
      </c>
      <c r="N27" s="207">
        <f>SUM(N24:N26)</f>
        <v>69664</v>
      </c>
      <c r="O27" s="208">
        <f>SUM(O24:O26)</f>
        <v>192837</v>
      </c>
      <c r="V27" s="63" t="s">
        <v>316</v>
      </c>
      <c r="W27" s="258" t="s">
        <v>126</v>
      </c>
      <c r="X27" s="259" t="s">
        <v>464</v>
      </c>
      <c r="Y27" s="63">
        <f ca="1" t="shared" si="10"/>
        <v>1345</v>
      </c>
      <c r="Z27" s="63"/>
      <c r="AA27" s="63" t="str">
        <f>'ごみ処理概要'!B27</f>
        <v>24441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4612</v>
      </c>
      <c r="Z28" s="63"/>
      <c r="AA28" s="63" t="str">
        <f>'ごみ処理概要'!B28</f>
        <v>24442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495853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24443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188216</v>
      </c>
      <c r="F30" s="97"/>
      <c r="L30" s="99" t="s">
        <v>327</v>
      </c>
      <c r="M30" s="189">
        <f aca="true" t="shared" si="12" ref="M30:M38">Y74</f>
        <v>45658</v>
      </c>
      <c r="N30" s="189">
        <f>Y92</f>
        <v>3646</v>
      </c>
      <c r="O30" s="190">
        <f aca="true" t="shared" si="13" ref="O30:O38">Y111</f>
        <v>26304</v>
      </c>
      <c r="V30" s="63" t="s">
        <v>307</v>
      </c>
      <c r="W30" s="258" t="s">
        <v>126</v>
      </c>
      <c r="X30" s="259" t="s">
        <v>467</v>
      </c>
      <c r="Y30" s="63">
        <f ca="1" t="shared" si="11"/>
        <v>143017</v>
      </c>
      <c r="Z30" s="63"/>
      <c r="AA30" s="63" t="str">
        <f>'ごみ処理概要'!B30</f>
        <v>24461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27395</v>
      </c>
      <c r="F31" s="97"/>
      <c r="L31" s="99" t="s">
        <v>210</v>
      </c>
      <c r="M31" s="189">
        <f t="shared" si="12"/>
        <v>137</v>
      </c>
      <c r="N31" s="189">
        <f aca="true" t="shared" si="14" ref="N31:N44">Y93</f>
        <v>20</v>
      </c>
      <c r="O31" s="190">
        <f t="shared" si="13"/>
        <v>68</v>
      </c>
      <c r="V31" s="63" t="s">
        <v>308</v>
      </c>
      <c r="W31" s="258" t="s">
        <v>126</v>
      </c>
      <c r="X31" s="259" t="s">
        <v>468</v>
      </c>
      <c r="Y31" s="63">
        <f ca="1" t="shared" si="11"/>
        <v>6826</v>
      </c>
      <c r="Z31" s="63"/>
      <c r="AA31" s="63" t="str">
        <f>'ごみ処理概要'!B31</f>
        <v>24470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711464</v>
      </c>
      <c r="F32" s="97"/>
      <c r="L32" s="99" t="s">
        <v>211</v>
      </c>
      <c r="M32" s="189">
        <f t="shared" si="12"/>
        <v>415</v>
      </c>
      <c r="N32" s="189">
        <f t="shared" si="14"/>
        <v>66</v>
      </c>
      <c r="O32" s="190">
        <f t="shared" si="13"/>
        <v>171</v>
      </c>
      <c r="V32" s="63" t="s">
        <v>309</v>
      </c>
      <c r="W32" s="258" t="s">
        <v>126</v>
      </c>
      <c r="X32" s="259" t="s">
        <v>469</v>
      </c>
      <c r="Y32" s="63">
        <f ca="1" t="shared" si="11"/>
        <v>2321</v>
      </c>
      <c r="Z32" s="63"/>
      <c r="AA32" s="63" t="str">
        <f>'ごみ処理概要'!B32</f>
        <v>24471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5196</v>
      </c>
      <c r="N33" s="189">
        <f t="shared" si="14"/>
        <v>11818</v>
      </c>
      <c r="O33" s="190">
        <f t="shared" si="13"/>
        <v>252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24472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3619</v>
      </c>
      <c r="N34" s="189">
        <f t="shared" si="14"/>
        <v>7638</v>
      </c>
      <c r="O34" s="190">
        <f t="shared" si="13"/>
        <v>113</v>
      </c>
      <c r="V34" s="63" t="s">
        <v>311</v>
      </c>
      <c r="W34" s="258" t="s">
        <v>126</v>
      </c>
      <c r="X34" s="259" t="s">
        <v>471</v>
      </c>
      <c r="Y34" s="63">
        <f ca="1" t="shared" si="11"/>
        <v>647</v>
      </c>
      <c r="Z34" s="63"/>
      <c r="AA34" s="63" t="str">
        <f>'ごみ処理概要'!B34</f>
        <v>24543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949</v>
      </c>
      <c r="N35" s="189">
        <f t="shared" si="14"/>
        <v>2610</v>
      </c>
      <c r="O35" s="190">
        <f t="shared" si="13"/>
        <v>5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24561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収集ごみ（混合ごみ＋可燃ごみ＋不燃ごみ＋資源ごみ＋粗大ごみ＋その他）＝616,782t/年</v>
      </c>
      <c r="L36" s="99" t="s">
        <v>214</v>
      </c>
      <c r="M36" s="189">
        <f t="shared" si="12"/>
        <v>31</v>
      </c>
      <c r="N36" s="189">
        <f t="shared" si="14"/>
        <v>45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24301</v>
      </c>
      <c r="Z36" s="63"/>
      <c r="AA36" s="63" t="str">
        <f>'ごみ処理概要'!B36</f>
        <v>24562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計画収集量（収集ごみ＋直接搬入ごみ）＝684,069t/年</v>
      </c>
      <c r="L37" s="99" t="s">
        <v>328</v>
      </c>
      <c r="M37" s="189">
        <f t="shared" si="12"/>
        <v>118</v>
      </c>
      <c r="N37" s="189">
        <f t="shared" si="14"/>
        <v>9031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6556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ごみ総排出量（計画収集量＋集団回収量）＝711,464t/年</v>
      </c>
      <c r="L38" s="99" t="s">
        <v>216</v>
      </c>
      <c r="M38" s="189">
        <f t="shared" si="12"/>
        <v>4763</v>
      </c>
      <c r="N38" s="189">
        <f t="shared" si="14"/>
        <v>299</v>
      </c>
      <c r="O38" s="190">
        <f t="shared" si="13"/>
        <v>482</v>
      </c>
      <c r="V38" s="63" t="s">
        <v>321</v>
      </c>
      <c r="W38" s="258" t="s">
        <v>126</v>
      </c>
      <c r="X38" s="259" t="s">
        <v>475</v>
      </c>
      <c r="Y38" s="63">
        <f ca="1" t="shared" si="15"/>
        <v>1046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ごみ処理量（直接最終処分量＋直接焼却量＋焼却以外の中間処理量＋直接資源化量）＝684,069t/年</v>
      </c>
      <c r="L39" s="99" t="s">
        <v>217</v>
      </c>
      <c r="M39" s="189"/>
      <c r="N39" s="189">
        <f t="shared" si="14"/>
        <v>824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1758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１人１日あたりごみ排出量（ごみ総排出量/総人口）＝1,043g/人日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1744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リサイクル率（[資源化量合計＋集団回収量]/[ごみ処理量＋集団回収量]）＝30.95％</v>
      </c>
      <c r="L41" s="99" t="s">
        <v>219</v>
      </c>
      <c r="M41" s="189"/>
      <c r="N41" s="189">
        <f t="shared" si="14"/>
        <v>45299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中間処理による減量化量（施設処理量-施設処理後資源化量-施設処理後残渣処分量）＝421,568t/年</v>
      </c>
      <c r="L42" s="99" t="s">
        <v>378</v>
      </c>
      <c r="M42" s="189"/>
      <c r="N42" s="189">
        <f t="shared" si="14"/>
        <v>48519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427307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7743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226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28</v>
      </c>
      <c r="N47" s="189">
        <f>Y109</f>
        <v>31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726</v>
      </c>
      <c r="N48" s="189">
        <f>Y110</f>
        <v>1125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1646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61640</v>
      </c>
      <c r="N49" s="198">
        <f>SUM(N30:N48)</f>
        <v>131197</v>
      </c>
      <c r="O49" s="199">
        <f>SUM(O30:O48)</f>
        <v>27395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737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22710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1758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89128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36498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3933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61640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41095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11487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8482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677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4727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3196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45982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6090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824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48659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29642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45658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137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415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5196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3619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949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31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118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4763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28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726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3646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20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66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11818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7638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2610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45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9031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299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824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45299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48519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226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31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1125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26304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68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171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252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113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5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482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984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41095</v>
      </c>
      <c r="H5" s="108"/>
      <c r="I5" s="109"/>
      <c r="L5" s="109"/>
      <c r="M5" s="109"/>
      <c r="O5" s="113" t="s">
        <v>338</v>
      </c>
      <c r="P5" s="114">
        <f>'ごみ集計結果'!N27</f>
        <v>69664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11487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427307</v>
      </c>
      <c r="H8" s="113" t="s">
        <v>341</v>
      </c>
      <c r="I8" s="114">
        <f>'ごみ集計結果'!L15</f>
        <v>437433</v>
      </c>
      <c r="K8" s="120" t="s">
        <v>110</v>
      </c>
      <c r="L8" s="121" t="s">
        <v>342</v>
      </c>
      <c r="M8" s="122">
        <f>'ごみ集計結果'!O15</f>
        <v>45982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10126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17082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480641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7743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22710</v>
      </c>
      <c r="K13" s="129" t="s">
        <v>112</v>
      </c>
      <c r="L13" s="130" t="s">
        <v>346</v>
      </c>
      <c r="M13" s="131">
        <f>'ごみ集計結果'!N16</f>
        <v>8482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41850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6090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88193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1646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36498</v>
      </c>
      <c r="K17" s="129" t="s">
        <v>112</v>
      </c>
      <c r="L17" s="130" t="s">
        <v>369</v>
      </c>
      <c r="M17" s="131">
        <f>'ごみ集計結果'!N21</f>
        <v>4727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828</v>
      </c>
      <c r="H18" s="108"/>
      <c r="I18" s="115"/>
      <c r="K18" s="132" t="s">
        <v>110</v>
      </c>
      <c r="L18" s="133" t="s">
        <v>370</v>
      </c>
      <c r="M18" s="114">
        <f>'ごみ集計結果'!O21</f>
        <v>29642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5270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154027</v>
      </c>
      <c r="H21" s="113" t="s">
        <v>349</v>
      </c>
      <c r="I21" s="114">
        <f>'ごみ集計結果'!L17</f>
        <v>1758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67287</v>
      </c>
      <c r="F22" s="115"/>
      <c r="K22" s="132" t="s">
        <v>110</v>
      </c>
      <c r="L22" s="133" t="s">
        <v>351</v>
      </c>
      <c r="M22" s="114">
        <f>'ごみ集計結果'!O17</f>
        <v>824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984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27395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89128</v>
      </c>
      <c r="K33" s="129" t="s">
        <v>112</v>
      </c>
      <c r="L33" s="130" t="s">
        <v>362</v>
      </c>
      <c r="M33" s="131">
        <f>'ごみ集計結果'!N20</f>
        <v>677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48659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737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3933</v>
      </c>
      <c r="K37" s="132" t="s">
        <v>112</v>
      </c>
      <c r="L37" s="133" t="s">
        <v>366</v>
      </c>
      <c r="M37" s="122">
        <f>'ごみ集計結果'!N22</f>
        <v>3196</v>
      </c>
      <c r="O37" s="394">
        <f>'ごみ集計結果'!O24</f>
        <v>131197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1869669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1869669</v>
      </c>
      <c r="E40" s="113" t="s">
        <v>371</v>
      </c>
      <c r="F40" s="114">
        <f>'ごみ集計結果'!L25</f>
        <v>61640</v>
      </c>
      <c r="H40" s="108"/>
      <c r="I40" s="109"/>
      <c r="L40" s="109"/>
      <c r="M40" s="109"/>
      <c r="O40" s="113"/>
      <c r="P40" s="114">
        <f>'ごみ集計結果'!O27</f>
        <v>192837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2010-04-14T07:43:59Z</dcterms:modified>
  <cp:category/>
  <cp:version/>
  <cp:contentType/>
  <cp:contentStatus/>
</cp:coreProperties>
</file>