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<sst xmlns="http://schemas.openxmlformats.org/spreadsheetml/2006/main" count="1855" uniqueCount="386">
  <si>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</si>
  <si>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</si>
  <si>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</si>
  <si>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</si>
  <si>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</si>
  <si>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</si>
  <si>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</si>
  <si>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</si>
  <si>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</si>
  <si>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</si>
  <si>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</si>
  <si>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</si>
  <si>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</si>
  <si>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</si>
  <si>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</si>
  <si>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</si>
  <si>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</si>
  <si>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</si>
  <si>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</si>
  <si>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</si>
  <si>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</si>
  <si>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</si>
  <si>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</si>
  <si>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</si>
  <si>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</si>
  <si>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</si>
  <si>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</si>
  <si>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</si>
  <si>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</si>
  <si>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</si>
  <si>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</si>
  <si>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</si>
  <si>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</si>
  <si>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</si>
  <si>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</si>
  <si>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</si>
  <si>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</si>
  <si>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</si>
  <si>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</si>
  <si>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</si>
  <si>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</si>
  <si>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</si>
  <si>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</si>
  <si>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</si>
  <si>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</si>
  <si>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</si>
  <si>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</si>
  <si>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</si>
  <si>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</si>
  <si>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</si>
  <si>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</si>
  <si>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</si>
  <si>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</si>
  <si>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</si>
  <si>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</si>
  <si>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</si>
  <si>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</si>
  <si>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</si>
  <si>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</si>
  <si>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</si>
  <si>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</si>
  <si>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</si>
  <si>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</si>
  <si>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</si>
  <si>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</si>
  <si>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</si>
  <si>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</si>
  <si>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</si>
  <si>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</si>
  <si>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</si>
  <si>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</si>
  <si>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</si>
  <si>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</si>
  <si>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</si>
  <si>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</si>
  <si>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</si>
  <si>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</si>
  <si>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</si>
  <si>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</si>
  <si>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</si>
  <si>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</si>
  <si>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</si>
  <si>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</si>
  <si>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</si>
  <si>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</si>
  <si>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</si>
  <si>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</si>
  <si>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</si>
  <si>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</si>
  <si>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</si>
  <si>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</si>
  <si>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</si>
  <si>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</si>
  <si>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</si>
  <si>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</si>
  <si>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</si>
  <si>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</si>
  <si>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</si>
  <si>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</si>
  <si>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</si>
  <si>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</si>
  <si>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</si>
  <si>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</si>
  <si>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</si>
  <si>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</si>
  <si>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</si>
  <si>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</si>
  <si>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</si>
  <si>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</si>
  <si>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</si>
  <si>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</si>
  <si>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</si>
  <si>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</si>
  <si>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</si>
  <si>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</si>
  <si>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</si>
  <si>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</si>
  <si>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</si>
  <si>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</si>
  <si>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</si>
  <si>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</si>
  <si>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</si>
  <si>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</si>
  <si>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</si>
  <si>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</si>
  <si>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</si>
  <si>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</si>
  <si>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</si>
  <si>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</si>
  <si>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</si>
  <si>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</si>
  <si>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</si>
  <si>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</si>
  <si>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</si>
  <si>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</si>
  <si>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</si>
  <si>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</si>
  <si>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</si>
  <si>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</si>
  <si>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</si>
  <si>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</si>
  <si>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</si>
  <si>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</si>
  <si>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</si>
  <si>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</si>
  <si>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</si>
  <si>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</si>
  <si>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</si>
  <si>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</si>
  <si>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</si>
  <si>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</si>
  <si>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</si>
  <si>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</si>
  <si>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</si>
  <si>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</si>
  <si>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</si>
  <si>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</si>
  <si>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</si>
  <si>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</si>
  <si>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</si>
  <si>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</si>
  <si>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</si>
  <si>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</si>
  <si>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</si>
  <si>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</si>
  <si>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</si>
  <si>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</si>
  <si>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</si>
  <si>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</si>
  <si>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</si>
  <si>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</si>
  <si>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</si>
  <si>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</si>
  <si>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</si>
  <si>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</si>
  <si>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</si>
  <si>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</si>
  <si>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</si>
  <si>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</si>
  <si>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</si>
  <si>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</si>
  <si>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</si>
  <si>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</si>
  <si>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</si>
  <si>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</si>
  <si>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</si>
  <si>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</si>
  <si>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</si>
  <si>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</si>
  <si>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</si>
  <si>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</si>
  <si>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</si>
  <si>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</si>
  <si>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</si>
  <si>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</si>
  <si>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</si>
  <si>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</si>
  <si>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</si>
  <si>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</si>
  <si>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</si>
  <si>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</si>
  <si>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</si>
  <si>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</si>
  <si>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</si>
  <si>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</si>
  <si>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</si>
  <si>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</si>
  <si>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</si>
  <si>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</si>
  <si>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</si>
  <si>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</si>
  <si>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</si>
  <si>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</si>
  <si>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</si>
  <si>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</si>
  <si>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</si>
  <si>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</si>
  <si>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</si>
  <si>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</si>
  <si>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</si>
  <si>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</si>
  <si>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</si>
  <si>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</si>
  <si>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</si>
  <si>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</si>
  <si>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</si>
  <si>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</si>
  <si>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</si>
  <si>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</si>
  <si>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</si>
  <si>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</si>
  <si>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</si>
  <si>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</si>
  <si>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</si>
  <si>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</si>
  <si>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</si>
  <si>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</si>
  <si>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</si>
  <si>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</si>
  <si>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</si>
  <si>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</si>
  <si>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</si>
  <si>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</si>
  <si>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</si>
  <si>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</si>
  <si>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</si>
  <si>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</si>
  <si>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</si>
  <si>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</si>
  <si>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</si>
  <si>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</si>
  <si>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</si>
  <si>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</si>
  <si>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</si>
  <si>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</si>
  <si>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</si>
  <si>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</si>
  <si>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</si>
  <si>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</si>
  <si>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</si>
  <si>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</si>
  <si>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</si>
  <si>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</si>
  <si>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</si>
  <si>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</si>
  <si>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</si>
  <si>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</si>
  <si>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</si>
  <si>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</si>
  <si>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</si>
  <si>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</si>
  <si>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</si>
  <si>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</si>
  <si>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</si>
  <si>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</si>
  <si>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</si>
  <si>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</si>
  <si>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</si>
  <si>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</si>
  <si>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</si>
  <si>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</si>
  <si>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</si>
  <si>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</si>
  <si>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</si>
  <si>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</si>
  <si>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</si>
  <si>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</si>
  <si>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</si>
  <si>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</si>
  <si>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</si>
  <si>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</si>
  <si>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</si>
  <si>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</si>
  <si>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</si>
  <si>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</si>
  <si>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</si>
  <si>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</si>
  <si>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</si>
  <si>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</si>
  <si>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</si>
  <si>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</si>
  <si>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</si>
  <si>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</si>
  <si>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</si>
  <si>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</si>
  <si>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</si>
  <si>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</si>
  <si>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</si>
  <si>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</si>
  <si>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</si>
  <si>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</si>
  <si>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</si>
  <si>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</si>
  <si>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</si>
  <si>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</si>
  <si>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</si>
  <si>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</si>
  <si>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</si>
  <si>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</si>
  <si>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</si>
  <si>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</si>
  <si>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</si>
  <si>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</si>
  <si>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</si>
  <si>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</si>
  <si>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</si>
  <si>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18201</t>
  </si>
  <si>
    <t>18202</t>
  </si>
  <si>
    <t>18204</t>
  </si>
  <si>
    <t>18205</t>
  </si>
  <si>
    <t>18206</t>
  </si>
  <si>
    <t>18207</t>
  </si>
  <si>
    <t>18208</t>
  </si>
  <si>
    <t>18209</t>
  </si>
  <si>
    <t>18210</t>
  </si>
  <si>
    <t>18322</t>
  </si>
  <si>
    <t>18382</t>
  </si>
  <si>
    <t>18404</t>
  </si>
  <si>
    <t>18423</t>
  </si>
  <si>
    <t>18442</t>
  </si>
  <si>
    <t>18481</t>
  </si>
  <si>
    <t>18483</t>
  </si>
  <si>
    <t>18501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</si>
  <si>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</si>
  <si>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</si>
  <si>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</si>
  <si>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</si>
  <si>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</si>
  <si>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</si>
  <si>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</si>
  <si>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</si>
  <si>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</si>
  <si>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</si>
  <si>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</si>
  <si>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</si>
  <si>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</si>
  <si>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</si>
  <si>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</si>
  <si>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</si>
  <si>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</si>
  <si>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福井県</t>
  </si>
  <si>
    <t>合計</t>
  </si>
  <si>
    <t>18821</t>
  </si>
  <si>
    <t>18825</t>
  </si>
  <si>
    <t>18833</t>
  </si>
  <si>
    <t>18839</t>
  </si>
  <si>
    <t>18840</t>
  </si>
  <si>
    <t>18842</t>
  </si>
  <si>
    <t>18844</t>
  </si>
  <si>
    <t>美浜・三方環境衛生組合</t>
  </si>
  <si>
    <t>福井坂井地区広域市町村圏事務組合</t>
  </si>
  <si>
    <t>大野・勝山地区広域行政事務組合</t>
  </si>
  <si>
    <t>南越清掃組合</t>
  </si>
  <si>
    <t>坂井地区環境衛生組合</t>
  </si>
  <si>
    <t>勝山・永平寺衛生管理組合</t>
  </si>
  <si>
    <t>鯖江広域衛生施設組合</t>
  </si>
  <si>
    <t>福井・坂井地区広域市町村圏事務組合</t>
  </si>
  <si>
    <t>美浜三方環境衛生組合</t>
  </si>
  <si>
    <t>勝山永平寺衛生管理組合</t>
  </si>
  <si>
    <t/>
  </si>
  <si>
    <t>福井県</t>
  </si>
  <si>
    <t>合計</t>
  </si>
  <si>
    <t>18000</t>
  </si>
  <si>
    <t>18000</t>
  </si>
  <si>
    <t>合計</t>
  </si>
  <si>
    <t>18000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</si>
</sst>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380</v>
      </c>
      <c r="B7" s="140" t="s">
        <v>382</v>
      </c>
      <c r="C7" s="139" t="s">
        <v>381</v>
      </c>
      <c r="D7" s="141">
        <f aca="true" t="shared" si="0" ref="D7:AI7">SUM(D8:D24)</f>
        <v>9137338</v>
      </c>
      <c r="E7" s="141">
        <f t="shared" si="0"/>
        <v>1915086</v>
      </c>
      <c r="F7" s="141">
        <f t="shared" si="0"/>
        <v>643688</v>
      </c>
      <c r="G7" s="141">
        <f t="shared" si="0"/>
        <v>2000</v>
      </c>
      <c r="H7" s="141">
        <f t="shared" si="0"/>
        <v>479200</v>
      </c>
      <c r="I7" s="141">
        <f t="shared" si="0"/>
        <v>513050</v>
      </c>
      <c r="J7" s="141">
        <f t="shared" si="0"/>
        <v>0</v>
      </c>
      <c r="K7" s="141">
        <f t="shared" si="0"/>
        <v>277148</v>
      </c>
      <c r="L7" s="141">
        <f t="shared" si="0"/>
        <v>7222252</v>
      </c>
      <c r="M7" s="141">
        <f t="shared" si="0"/>
        <v>1102731</v>
      </c>
      <c r="N7" s="141">
        <f t="shared" si="0"/>
        <v>103402</v>
      </c>
      <c r="O7" s="141">
        <f t="shared" si="0"/>
        <v>85584</v>
      </c>
      <c r="P7" s="141">
        <f t="shared" si="0"/>
        <v>352</v>
      </c>
      <c r="Q7" s="141">
        <f t="shared" si="0"/>
        <v>0</v>
      </c>
      <c r="R7" s="141">
        <f t="shared" si="0"/>
        <v>17259</v>
      </c>
      <c r="S7" s="141">
        <f t="shared" si="0"/>
        <v>0</v>
      </c>
      <c r="T7" s="141">
        <f t="shared" si="0"/>
        <v>207</v>
      </c>
      <c r="U7" s="141">
        <f t="shared" si="0"/>
        <v>999329</v>
      </c>
      <c r="V7" s="141">
        <f t="shared" si="0"/>
        <v>10240069</v>
      </c>
      <c r="W7" s="141">
        <f t="shared" si="0"/>
        <v>2018488</v>
      </c>
      <c r="X7" s="141">
        <f t="shared" si="0"/>
        <v>729272</v>
      </c>
      <c r="Y7" s="141">
        <f t="shared" si="0"/>
        <v>2352</v>
      </c>
      <c r="Z7" s="141">
        <f t="shared" si="0"/>
        <v>479200</v>
      </c>
      <c r="AA7" s="141">
        <f t="shared" si="0"/>
        <v>530309</v>
      </c>
      <c r="AB7" s="141">
        <f t="shared" si="0"/>
        <v>0</v>
      </c>
      <c r="AC7" s="141">
        <f t="shared" si="0"/>
        <v>277355</v>
      </c>
      <c r="AD7" s="141">
        <f t="shared" si="0"/>
        <v>8221581</v>
      </c>
      <c r="AE7" s="141">
        <f t="shared" si="0"/>
        <v>625241</v>
      </c>
      <c r="AF7" s="141">
        <f t="shared" si="0"/>
        <v>619617</v>
      </c>
      <c r="AG7" s="141">
        <f t="shared" si="0"/>
        <v>0</v>
      </c>
      <c r="AH7" s="141">
        <f t="shared" si="0"/>
        <v>610199</v>
      </c>
      <c r="AI7" s="141">
        <f t="shared" si="0"/>
        <v>0</v>
      </c>
      <c r="AJ7" s="141">
        <f aca="true" t="shared" si="1" ref="AJ7:BO7">SUM(AJ8:AJ24)</f>
        <v>9418</v>
      </c>
      <c r="AK7" s="141">
        <f t="shared" si="1"/>
        <v>5624</v>
      </c>
      <c r="AL7" s="141">
        <f t="shared" si="1"/>
        <v>773905</v>
      </c>
      <c r="AM7" s="141">
        <f t="shared" si="1"/>
        <v>4774479</v>
      </c>
      <c r="AN7" s="141">
        <f t="shared" si="1"/>
        <v>1045111</v>
      </c>
      <c r="AO7" s="141">
        <f t="shared" si="1"/>
        <v>943631</v>
      </c>
      <c r="AP7" s="141">
        <f t="shared" si="1"/>
        <v>32874</v>
      </c>
      <c r="AQ7" s="141">
        <f t="shared" si="1"/>
        <v>52272</v>
      </c>
      <c r="AR7" s="141">
        <f t="shared" si="1"/>
        <v>16334</v>
      </c>
      <c r="AS7" s="141">
        <f t="shared" si="1"/>
        <v>620855</v>
      </c>
      <c r="AT7" s="141">
        <f t="shared" si="1"/>
        <v>56553</v>
      </c>
      <c r="AU7" s="141">
        <f t="shared" si="1"/>
        <v>479502</v>
      </c>
      <c r="AV7" s="141">
        <f t="shared" si="1"/>
        <v>84800</v>
      </c>
      <c r="AW7" s="141">
        <f t="shared" si="1"/>
        <v>0</v>
      </c>
      <c r="AX7" s="141">
        <f t="shared" si="1"/>
        <v>3100812</v>
      </c>
      <c r="AY7" s="141">
        <f t="shared" si="1"/>
        <v>1997000</v>
      </c>
      <c r="AZ7" s="141">
        <f t="shared" si="1"/>
        <v>669345</v>
      </c>
      <c r="BA7" s="141">
        <f t="shared" si="1"/>
        <v>369179</v>
      </c>
      <c r="BB7" s="141">
        <f t="shared" si="1"/>
        <v>65288</v>
      </c>
      <c r="BC7" s="141">
        <f t="shared" si="1"/>
        <v>3136674</v>
      </c>
      <c r="BD7" s="141">
        <f t="shared" si="1"/>
        <v>7701</v>
      </c>
      <c r="BE7" s="141">
        <f t="shared" si="1"/>
        <v>178564</v>
      </c>
      <c r="BF7" s="141">
        <f t="shared" si="1"/>
        <v>5578284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70875</v>
      </c>
      <c r="BO7" s="141">
        <f t="shared" si="1"/>
        <v>462177</v>
      </c>
      <c r="BP7" s="141">
        <f aca="true" t="shared" si="2" ref="BP7:CU7">SUM(BP8:BP24)</f>
        <v>100975</v>
      </c>
      <c r="BQ7" s="141">
        <f t="shared" si="2"/>
        <v>71639</v>
      </c>
      <c r="BR7" s="141">
        <f t="shared" si="2"/>
        <v>0</v>
      </c>
      <c r="BS7" s="141">
        <f t="shared" si="2"/>
        <v>29336</v>
      </c>
      <c r="BT7" s="141">
        <f t="shared" si="2"/>
        <v>0</v>
      </c>
      <c r="BU7" s="141">
        <f t="shared" si="2"/>
        <v>186929</v>
      </c>
      <c r="BV7" s="141">
        <f t="shared" si="2"/>
        <v>0</v>
      </c>
      <c r="BW7" s="141">
        <f t="shared" si="2"/>
        <v>186929</v>
      </c>
      <c r="BX7" s="141">
        <f t="shared" si="2"/>
        <v>0</v>
      </c>
      <c r="BY7" s="141">
        <f t="shared" si="2"/>
        <v>0</v>
      </c>
      <c r="BZ7" s="141">
        <f t="shared" si="2"/>
        <v>174273</v>
      </c>
      <c r="CA7" s="141">
        <f t="shared" si="2"/>
        <v>3295</v>
      </c>
      <c r="CB7" s="141">
        <f t="shared" si="2"/>
        <v>159690</v>
      </c>
      <c r="CC7" s="141">
        <f t="shared" si="2"/>
        <v>10500</v>
      </c>
      <c r="CD7" s="141">
        <f t="shared" si="2"/>
        <v>788</v>
      </c>
      <c r="CE7" s="141">
        <f t="shared" si="2"/>
        <v>587873</v>
      </c>
      <c r="CF7" s="141">
        <f t="shared" si="2"/>
        <v>0</v>
      </c>
      <c r="CG7" s="141">
        <f t="shared" si="2"/>
        <v>1336</v>
      </c>
      <c r="CH7" s="141">
        <f t="shared" si="2"/>
        <v>463513</v>
      </c>
      <c r="CI7" s="141">
        <f t="shared" si="2"/>
        <v>625241</v>
      </c>
      <c r="CJ7" s="141">
        <f t="shared" si="2"/>
        <v>619617</v>
      </c>
      <c r="CK7" s="141">
        <f t="shared" si="2"/>
        <v>0</v>
      </c>
      <c r="CL7" s="141">
        <f t="shared" si="2"/>
        <v>610199</v>
      </c>
      <c r="CM7" s="141">
        <f t="shared" si="2"/>
        <v>0</v>
      </c>
      <c r="CN7" s="141">
        <f t="shared" si="2"/>
        <v>9418</v>
      </c>
      <c r="CO7" s="141">
        <f t="shared" si="2"/>
        <v>5624</v>
      </c>
      <c r="CP7" s="141">
        <f t="shared" si="2"/>
        <v>844780</v>
      </c>
      <c r="CQ7" s="141">
        <f t="shared" si="2"/>
        <v>5236656</v>
      </c>
      <c r="CR7" s="141">
        <f t="shared" si="2"/>
        <v>1146086</v>
      </c>
      <c r="CS7" s="141">
        <f t="shared" si="2"/>
        <v>1015270</v>
      </c>
      <c r="CT7" s="141">
        <f t="shared" si="2"/>
        <v>32874</v>
      </c>
      <c r="CU7" s="141">
        <f t="shared" si="2"/>
        <v>81608</v>
      </c>
      <c r="CV7" s="141">
        <f aca="true" t="shared" si="3" ref="CV7:DJ7">SUM(CV8:CV24)</f>
        <v>16334</v>
      </c>
      <c r="CW7" s="141">
        <f t="shared" si="3"/>
        <v>807784</v>
      </c>
      <c r="CX7" s="141">
        <f t="shared" si="3"/>
        <v>56553</v>
      </c>
      <c r="CY7" s="141">
        <f t="shared" si="3"/>
        <v>666431</v>
      </c>
      <c r="CZ7" s="141">
        <f t="shared" si="3"/>
        <v>84800</v>
      </c>
      <c r="DA7" s="141">
        <f t="shared" si="3"/>
        <v>0</v>
      </c>
      <c r="DB7" s="141">
        <f t="shared" si="3"/>
        <v>3275085</v>
      </c>
      <c r="DC7" s="141">
        <f t="shared" si="3"/>
        <v>2000295</v>
      </c>
      <c r="DD7" s="141">
        <f t="shared" si="3"/>
        <v>829035</v>
      </c>
      <c r="DE7" s="141">
        <f t="shared" si="3"/>
        <v>379679</v>
      </c>
      <c r="DF7" s="141">
        <f t="shared" si="3"/>
        <v>66076</v>
      </c>
      <c r="DG7" s="141">
        <f t="shared" si="3"/>
        <v>3724547</v>
      </c>
      <c r="DH7" s="141">
        <f t="shared" si="3"/>
        <v>7701</v>
      </c>
      <c r="DI7" s="141">
        <f t="shared" si="3"/>
        <v>179900</v>
      </c>
      <c r="DJ7" s="141">
        <f t="shared" si="3"/>
        <v>6041797</v>
      </c>
    </row>
    <row r="8" spans="1:114" ht="12" customHeight="1">
      <c r="A8" s="142" t="s">
        <v>96</v>
      </c>
      <c r="B8" s="140" t="s">
        <v>326</v>
      </c>
      <c r="C8" s="142" t="s">
        <v>343</v>
      </c>
      <c r="D8" s="141">
        <f>SUM(E8,+L8)</f>
        <v>2809520</v>
      </c>
      <c r="E8" s="141">
        <f>SUM(F8:I8)+K8</f>
        <v>707101</v>
      </c>
      <c r="F8" s="141">
        <v>0</v>
      </c>
      <c r="G8" s="141">
        <v>2000</v>
      </c>
      <c r="H8" s="141">
        <v>479200</v>
      </c>
      <c r="I8" s="141">
        <v>118906</v>
      </c>
      <c r="J8" s="141"/>
      <c r="K8" s="141">
        <v>106995</v>
      </c>
      <c r="L8" s="141">
        <v>2102419</v>
      </c>
      <c r="M8" s="141">
        <f>SUM(N8,+U8)</f>
        <v>44837</v>
      </c>
      <c r="N8" s="141">
        <f>SUM(O8:R8)+T8</f>
        <v>6194</v>
      </c>
      <c r="O8" s="141">
        <v>0</v>
      </c>
      <c r="P8" s="141">
        <v>0</v>
      </c>
      <c r="Q8" s="141">
        <v>0</v>
      </c>
      <c r="R8" s="141">
        <v>6194</v>
      </c>
      <c r="S8" s="141"/>
      <c r="T8" s="141">
        <v>0</v>
      </c>
      <c r="U8" s="141">
        <v>38643</v>
      </c>
      <c r="V8" s="141">
        <f aca="true" t="shared" si="4" ref="V8:AD8">+SUM(D8,M8)</f>
        <v>2854357</v>
      </c>
      <c r="W8" s="141">
        <f t="shared" si="4"/>
        <v>713295</v>
      </c>
      <c r="X8" s="141">
        <f t="shared" si="4"/>
        <v>0</v>
      </c>
      <c r="Y8" s="141">
        <f t="shared" si="4"/>
        <v>2000</v>
      </c>
      <c r="Z8" s="141">
        <f t="shared" si="4"/>
        <v>479200</v>
      </c>
      <c r="AA8" s="141">
        <f t="shared" si="4"/>
        <v>125100</v>
      </c>
      <c r="AB8" s="141">
        <f t="shared" si="4"/>
        <v>0</v>
      </c>
      <c r="AC8" s="141">
        <f t="shared" si="4"/>
        <v>106995</v>
      </c>
      <c r="AD8" s="141">
        <f t="shared" si="4"/>
        <v>2141062</v>
      </c>
      <c r="AE8" s="141">
        <f>SUM(AF8,+AK8)</f>
        <v>442324</v>
      </c>
      <c r="AF8" s="141">
        <f>SUM(AG8:AJ8)</f>
        <v>442324</v>
      </c>
      <c r="AG8" s="141">
        <v>0</v>
      </c>
      <c r="AH8" s="141">
        <v>432906</v>
      </c>
      <c r="AI8" s="141">
        <v>0</v>
      </c>
      <c r="AJ8" s="141">
        <v>9418</v>
      </c>
      <c r="AK8" s="141">
        <v>0</v>
      </c>
      <c r="AL8" s="141">
        <v>21165</v>
      </c>
      <c r="AM8" s="141">
        <f>SUM(AN8,AS8,AW8,AX8,BD8)</f>
        <v>1905118</v>
      </c>
      <c r="AN8" s="141">
        <f>SUM(AO8:AR8)</f>
        <v>709532</v>
      </c>
      <c r="AO8" s="141">
        <v>709532</v>
      </c>
      <c r="AP8" s="141">
        <v>0</v>
      </c>
      <c r="AQ8" s="141">
        <v>0</v>
      </c>
      <c r="AR8" s="141">
        <v>0</v>
      </c>
      <c r="AS8" s="141">
        <f>SUM(AT8:AV8)</f>
        <v>225136</v>
      </c>
      <c r="AT8" s="141">
        <v>34879</v>
      </c>
      <c r="AU8" s="141">
        <v>190257</v>
      </c>
      <c r="AV8" s="141">
        <v>0</v>
      </c>
      <c r="AW8" s="141">
        <v>0</v>
      </c>
      <c r="AX8" s="141">
        <f>SUM(AY8:BB8)</f>
        <v>962749</v>
      </c>
      <c r="AY8" s="141">
        <v>529690</v>
      </c>
      <c r="AZ8" s="141">
        <v>140791</v>
      </c>
      <c r="BA8" s="141">
        <v>226980</v>
      </c>
      <c r="BB8" s="141">
        <v>65288</v>
      </c>
      <c r="BC8" s="141">
        <v>324369</v>
      </c>
      <c r="BD8" s="141">
        <v>7701</v>
      </c>
      <c r="BE8" s="141">
        <v>116544</v>
      </c>
      <c r="BF8" s="141">
        <f>SUM(AE8,+AM8,+BE8)</f>
        <v>2463986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44837</v>
      </c>
      <c r="BP8" s="141">
        <f>SUM(BQ8:BT8)</f>
        <v>6194</v>
      </c>
      <c r="BQ8" s="141">
        <v>0</v>
      </c>
      <c r="BR8" s="141">
        <v>0</v>
      </c>
      <c r="BS8" s="141">
        <v>6194</v>
      </c>
      <c r="BT8" s="141">
        <v>0</v>
      </c>
      <c r="BU8" s="141">
        <f>SUM(BV8:BX8)</f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f>SUM(CA8:CD8)</f>
        <v>38643</v>
      </c>
      <c r="CA8" s="141">
        <v>0</v>
      </c>
      <c r="CB8" s="141">
        <v>38643</v>
      </c>
      <c r="CC8" s="141">
        <v>0</v>
      </c>
      <c r="CD8" s="141">
        <v>0</v>
      </c>
      <c r="CE8" s="141">
        <v>0</v>
      </c>
      <c r="CF8" s="141">
        <v>0</v>
      </c>
      <c r="CG8" s="141">
        <v>0</v>
      </c>
      <c r="CH8" s="141">
        <f>SUM(BG8,+BO8,+CG8)</f>
        <v>44837</v>
      </c>
      <c r="CI8" s="141">
        <f aca="true" t="shared" si="5" ref="CI8:DJ8">SUM(AE8,+BG8)</f>
        <v>442324</v>
      </c>
      <c r="CJ8" s="141">
        <f t="shared" si="5"/>
        <v>442324</v>
      </c>
      <c r="CK8" s="141">
        <f t="shared" si="5"/>
        <v>0</v>
      </c>
      <c r="CL8" s="141">
        <f t="shared" si="5"/>
        <v>432906</v>
      </c>
      <c r="CM8" s="141">
        <f t="shared" si="5"/>
        <v>0</v>
      </c>
      <c r="CN8" s="141">
        <f t="shared" si="5"/>
        <v>9418</v>
      </c>
      <c r="CO8" s="141">
        <f t="shared" si="5"/>
        <v>0</v>
      </c>
      <c r="CP8" s="141">
        <f t="shared" si="5"/>
        <v>21165</v>
      </c>
      <c r="CQ8" s="141">
        <f t="shared" si="5"/>
        <v>1949955</v>
      </c>
      <c r="CR8" s="141">
        <f t="shared" si="5"/>
        <v>715726</v>
      </c>
      <c r="CS8" s="141">
        <f t="shared" si="5"/>
        <v>709532</v>
      </c>
      <c r="CT8" s="141">
        <f t="shared" si="5"/>
        <v>0</v>
      </c>
      <c r="CU8" s="141">
        <f t="shared" si="5"/>
        <v>6194</v>
      </c>
      <c r="CV8" s="141">
        <f t="shared" si="5"/>
        <v>0</v>
      </c>
      <c r="CW8" s="141">
        <f t="shared" si="5"/>
        <v>225136</v>
      </c>
      <c r="CX8" s="141">
        <f t="shared" si="5"/>
        <v>34879</v>
      </c>
      <c r="CY8" s="141">
        <f t="shared" si="5"/>
        <v>190257</v>
      </c>
      <c r="CZ8" s="141">
        <f t="shared" si="5"/>
        <v>0</v>
      </c>
      <c r="DA8" s="141">
        <f t="shared" si="5"/>
        <v>0</v>
      </c>
      <c r="DB8" s="141">
        <f t="shared" si="5"/>
        <v>1001392</v>
      </c>
      <c r="DC8" s="141">
        <f t="shared" si="5"/>
        <v>529690</v>
      </c>
      <c r="DD8" s="141">
        <f t="shared" si="5"/>
        <v>179434</v>
      </c>
      <c r="DE8" s="141">
        <f t="shared" si="5"/>
        <v>226980</v>
      </c>
      <c r="DF8" s="141">
        <f t="shared" si="5"/>
        <v>65288</v>
      </c>
      <c r="DG8" s="141">
        <f t="shared" si="5"/>
        <v>324369</v>
      </c>
      <c r="DH8" s="141">
        <f t="shared" si="5"/>
        <v>7701</v>
      </c>
      <c r="DI8" s="141">
        <f t="shared" si="5"/>
        <v>116544</v>
      </c>
      <c r="DJ8" s="141">
        <f t="shared" si="5"/>
        <v>2508823</v>
      </c>
    </row>
    <row r="9" spans="1:114" ht="12" customHeight="1">
      <c r="A9" s="142" t="s">
        <v>96</v>
      </c>
      <c r="B9" s="140" t="s">
        <v>327</v>
      </c>
      <c r="C9" s="142" t="s">
        <v>344</v>
      </c>
      <c r="D9" s="141">
        <f aca="true" t="shared" si="6" ref="D9:D24">SUM(E9,+L9)</f>
        <v>713460</v>
      </c>
      <c r="E9" s="141">
        <f aca="true" t="shared" si="7" ref="E9:E24">SUM(F9:I9)+K9</f>
        <v>352479</v>
      </c>
      <c r="F9" s="141">
        <v>242000</v>
      </c>
      <c r="G9" s="141">
        <v>0</v>
      </c>
      <c r="H9" s="141">
        <v>0</v>
      </c>
      <c r="I9" s="141">
        <v>42836</v>
      </c>
      <c r="J9" s="141"/>
      <c r="K9" s="141">
        <v>67643</v>
      </c>
      <c r="L9" s="141">
        <v>360981</v>
      </c>
      <c r="M9" s="141">
        <f aca="true" t="shared" si="8" ref="M9:M24">SUM(N9,+U9)</f>
        <v>87153</v>
      </c>
      <c r="N9" s="141">
        <f aca="true" t="shared" si="9" ref="N9:N24">SUM(O9:R9)+T9</f>
        <v>3234</v>
      </c>
      <c r="O9" s="141">
        <v>0</v>
      </c>
      <c r="P9" s="141">
        <v>0</v>
      </c>
      <c r="Q9" s="141">
        <v>0</v>
      </c>
      <c r="R9" s="141">
        <v>3234</v>
      </c>
      <c r="S9" s="141"/>
      <c r="T9" s="141">
        <v>0</v>
      </c>
      <c r="U9" s="141">
        <v>83919</v>
      </c>
      <c r="V9" s="141">
        <f aca="true" t="shared" si="10" ref="V9:V24">+SUM(D9,M9)</f>
        <v>800613</v>
      </c>
      <c r="W9" s="141">
        <f aca="true" t="shared" si="11" ref="W9:W24">+SUM(E9,N9)</f>
        <v>355713</v>
      </c>
      <c r="X9" s="141">
        <f aca="true" t="shared" si="12" ref="X9:X24">+SUM(F9,O9)</f>
        <v>242000</v>
      </c>
      <c r="Y9" s="141">
        <f aca="true" t="shared" si="13" ref="Y9:Y24">+SUM(G9,P9)</f>
        <v>0</v>
      </c>
      <c r="Z9" s="141">
        <f aca="true" t="shared" si="14" ref="Z9:Z24">+SUM(H9,Q9)</f>
        <v>0</v>
      </c>
      <c r="AA9" s="141">
        <f aca="true" t="shared" si="15" ref="AA9:AA24">+SUM(I9,R9)</f>
        <v>46070</v>
      </c>
      <c r="AB9" s="141">
        <f aca="true" t="shared" si="16" ref="AB9:AB24">+SUM(J9,S9)</f>
        <v>0</v>
      </c>
      <c r="AC9" s="141">
        <f aca="true" t="shared" si="17" ref="AC9:AC24">+SUM(K9,T9)</f>
        <v>67643</v>
      </c>
      <c r="AD9" s="141">
        <f aca="true" t="shared" si="18" ref="AD9:AD24">+SUM(L9,U9)</f>
        <v>444900</v>
      </c>
      <c r="AE9" s="141">
        <f aca="true" t="shared" si="19" ref="AE9:AE24">SUM(AF9,+AK9)</f>
        <v>61793</v>
      </c>
      <c r="AF9" s="141">
        <f aca="true" t="shared" si="20" ref="AF9:AF24">SUM(AG9:AJ9)</f>
        <v>61793</v>
      </c>
      <c r="AG9" s="141">
        <v>0</v>
      </c>
      <c r="AH9" s="141">
        <v>61793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24">SUM(AN9,AS9,AW9,AX9,BD9)</f>
        <v>632984</v>
      </c>
      <c r="AN9" s="141">
        <f aca="true" t="shared" si="22" ref="AN9:AN24">SUM(AO9:AR9)</f>
        <v>115718</v>
      </c>
      <c r="AO9" s="141">
        <v>56336</v>
      </c>
      <c r="AP9" s="141">
        <v>0</v>
      </c>
      <c r="AQ9" s="141">
        <v>52272</v>
      </c>
      <c r="AR9" s="141">
        <v>7110</v>
      </c>
      <c r="AS9" s="141">
        <f aca="true" t="shared" si="23" ref="AS9:AS24">SUM(AT9:AV9)</f>
        <v>170549</v>
      </c>
      <c r="AT9" s="141">
        <v>3074</v>
      </c>
      <c r="AU9" s="141">
        <v>137955</v>
      </c>
      <c r="AV9" s="141">
        <v>29520</v>
      </c>
      <c r="AW9" s="141">
        <v>0</v>
      </c>
      <c r="AX9" s="141">
        <f aca="true" t="shared" si="24" ref="AX9:AX24">SUM(AY9:BB9)</f>
        <v>346717</v>
      </c>
      <c r="AY9" s="141">
        <v>152789</v>
      </c>
      <c r="AZ9" s="141">
        <v>172978</v>
      </c>
      <c r="BA9" s="141">
        <v>20950</v>
      </c>
      <c r="BB9" s="141">
        <v>0</v>
      </c>
      <c r="BC9" s="141">
        <v>0</v>
      </c>
      <c r="BD9" s="141">
        <v>0</v>
      </c>
      <c r="BE9" s="141">
        <v>18683</v>
      </c>
      <c r="BF9" s="141">
        <f aca="true" t="shared" si="25" ref="BF9:BF24">SUM(AE9,+AM9,+BE9)</f>
        <v>713460</v>
      </c>
      <c r="BG9" s="141">
        <f aca="true" t="shared" si="26" ref="BG9:BG24">SUM(BH9,+BM9)</f>
        <v>0</v>
      </c>
      <c r="BH9" s="141">
        <f aca="true" t="shared" si="27" ref="BH9:BH24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24">SUM(BP9,BU9,BY9,BZ9,CF9)</f>
        <v>87153</v>
      </c>
      <c r="BP9" s="141">
        <f aca="true" t="shared" si="29" ref="BP9:BP24">SUM(BQ9:BT9)</f>
        <v>18179</v>
      </c>
      <c r="BQ9" s="141">
        <v>11702</v>
      </c>
      <c r="BR9" s="141">
        <v>0</v>
      </c>
      <c r="BS9" s="141">
        <v>6477</v>
      </c>
      <c r="BT9" s="141">
        <v>0</v>
      </c>
      <c r="BU9" s="141">
        <f aca="true" t="shared" si="30" ref="BU9:BU24">SUM(BV9:BX9)</f>
        <v>62465</v>
      </c>
      <c r="BV9" s="141">
        <v>0</v>
      </c>
      <c r="BW9" s="141">
        <v>62465</v>
      </c>
      <c r="BX9" s="141">
        <v>0</v>
      </c>
      <c r="BY9" s="141">
        <v>0</v>
      </c>
      <c r="BZ9" s="141">
        <f aca="true" t="shared" si="31" ref="BZ9:BZ24">SUM(CA9:CD9)</f>
        <v>6509</v>
      </c>
      <c r="CA9" s="141">
        <v>309</v>
      </c>
      <c r="CB9" s="141">
        <v>5412</v>
      </c>
      <c r="CC9" s="141">
        <v>0</v>
      </c>
      <c r="CD9" s="141">
        <v>788</v>
      </c>
      <c r="CE9" s="141">
        <v>0</v>
      </c>
      <c r="CF9" s="141">
        <v>0</v>
      </c>
      <c r="CG9" s="141">
        <v>0</v>
      </c>
      <c r="CH9" s="141">
        <f aca="true" t="shared" si="32" ref="CH9:CH24">SUM(BG9,+BO9,+CG9)</f>
        <v>87153</v>
      </c>
      <c r="CI9" s="141">
        <f aca="true" t="shared" si="33" ref="CI9:CI24">SUM(AE9,+BG9)</f>
        <v>61793</v>
      </c>
      <c r="CJ9" s="141">
        <f aca="true" t="shared" si="34" ref="CJ9:CJ24">SUM(AF9,+BH9)</f>
        <v>61793</v>
      </c>
      <c r="CK9" s="141">
        <f aca="true" t="shared" si="35" ref="CK9:CK24">SUM(AG9,+BI9)</f>
        <v>0</v>
      </c>
      <c r="CL9" s="141">
        <f aca="true" t="shared" si="36" ref="CL9:CL24">SUM(AH9,+BJ9)</f>
        <v>61793</v>
      </c>
      <c r="CM9" s="141">
        <f aca="true" t="shared" si="37" ref="CM9:CM24">SUM(AI9,+BK9)</f>
        <v>0</v>
      </c>
      <c r="CN9" s="141">
        <f aca="true" t="shared" si="38" ref="CN9:CN24">SUM(AJ9,+BL9)</f>
        <v>0</v>
      </c>
      <c r="CO9" s="141">
        <f aca="true" t="shared" si="39" ref="CO9:CO24">SUM(AK9,+BM9)</f>
        <v>0</v>
      </c>
      <c r="CP9" s="141">
        <f aca="true" t="shared" si="40" ref="CP9:CP24">SUM(AL9,+BN9)</f>
        <v>0</v>
      </c>
      <c r="CQ9" s="141">
        <f aca="true" t="shared" si="41" ref="CQ9:CQ24">SUM(AM9,+BO9)</f>
        <v>720137</v>
      </c>
      <c r="CR9" s="141">
        <f aca="true" t="shared" si="42" ref="CR9:CR24">SUM(AN9,+BP9)</f>
        <v>133897</v>
      </c>
      <c r="CS9" s="141">
        <f aca="true" t="shared" si="43" ref="CS9:CS24">SUM(AO9,+BQ9)</f>
        <v>68038</v>
      </c>
      <c r="CT9" s="141">
        <f aca="true" t="shared" si="44" ref="CT9:CT24">SUM(AP9,+BR9)</f>
        <v>0</v>
      </c>
      <c r="CU9" s="141">
        <f aca="true" t="shared" si="45" ref="CU9:CU24">SUM(AQ9,+BS9)</f>
        <v>58749</v>
      </c>
      <c r="CV9" s="141">
        <f aca="true" t="shared" si="46" ref="CV9:CV24">SUM(AR9,+BT9)</f>
        <v>7110</v>
      </c>
      <c r="CW9" s="141">
        <f aca="true" t="shared" si="47" ref="CW9:CW24">SUM(AS9,+BU9)</f>
        <v>233014</v>
      </c>
      <c r="CX9" s="141">
        <f aca="true" t="shared" si="48" ref="CX9:CX24">SUM(AT9,+BV9)</f>
        <v>3074</v>
      </c>
      <c r="CY9" s="141">
        <f aca="true" t="shared" si="49" ref="CY9:CY24">SUM(AU9,+BW9)</f>
        <v>200420</v>
      </c>
      <c r="CZ9" s="141">
        <f aca="true" t="shared" si="50" ref="CZ9:CZ24">SUM(AV9,+BX9)</f>
        <v>29520</v>
      </c>
      <c r="DA9" s="141">
        <f aca="true" t="shared" si="51" ref="DA9:DA24">SUM(AW9,+BY9)</f>
        <v>0</v>
      </c>
      <c r="DB9" s="141">
        <f aca="true" t="shared" si="52" ref="DB9:DB24">SUM(AX9,+BZ9)</f>
        <v>353226</v>
      </c>
      <c r="DC9" s="141">
        <f aca="true" t="shared" si="53" ref="DC9:DC24">SUM(AY9,+CA9)</f>
        <v>153098</v>
      </c>
      <c r="DD9" s="141">
        <f aca="true" t="shared" si="54" ref="DD9:DD24">SUM(AZ9,+CB9)</f>
        <v>178390</v>
      </c>
      <c r="DE9" s="141">
        <f aca="true" t="shared" si="55" ref="DE9:DE24">SUM(BA9,+CC9)</f>
        <v>20950</v>
      </c>
      <c r="DF9" s="141">
        <f aca="true" t="shared" si="56" ref="DF9:DF24">SUM(BB9,+CD9)</f>
        <v>788</v>
      </c>
      <c r="DG9" s="141">
        <f aca="true" t="shared" si="57" ref="DG9:DG24">SUM(BC9,+CE9)</f>
        <v>0</v>
      </c>
      <c r="DH9" s="141">
        <f aca="true" t="shared" si="58" ref="DH9:DH24">SUM(BD9,+CF9)</f>
        <v>0</v>
      </c>
      <c r="DI9" s="141">
        <f aca="true" t="shared" si="59" ref="DI9:DI24">SUM(BE9,+CG9)</f>
        <v>18683</v>
      </c>
      <c r="DJ9" s="141">
        <f aca="true" t="shared" si="60" ref="DJ9:DJ24">SUM(BF9,+CH9)</f>
        <v>800613</v>
      </c>
    </row>
    <row r="10" spans="1:114" ht="12" customHeight="1">
      <c r="A10" s="142" t="s">
        <v>96</v>
      </c>
      <c r="B10" s="140" t="s">
        <v>328</v>
      </c>
      <c r="C10" s="142" t="s">
        <v>345</v>
      </c>
      <c r="D10" s="141">
        <f t="shared" si="6"/>
        <v>491763</v>
      </c>
      <c r="E10" s="141">
        <f t="shared" si="7"/>
        <v>73665</v>
      </c>
      <c r="F10" s="141">
        <v>33737</v>
      </c>
      <c r="G10" s="141">
        <v>0</v>
      </c>
      <c r="H10" s="141">
        <v>0</v>
      </c>
      <c r="I10" s="141">
        <v>32063</v>
      </c>
      <c r="J10" s="141"/>
      <c r="K10" s="141">
        <v>7865</v>
      </c>
      <c r="L10" s="141">
        <v>418098</v>
      </c>
      <c r="M10" s="141">
        <f t="shared" si="8"/>
        <v>94224</v>
      </c>
      <c r="N10" s="141">
        <f t="shared" si="9"/>
        <v>2180</v>
      </c>
      <c r="O10" s="141">
        <v>0</v>
      </c>
      <c r="P10" s="141">
        <v>0</v>
      </c>
      <c r="Q10" s="141">
        <v>0</v>
      </c>
      <c r="R10" s="141">
        <v>1983</v>
      </c>
      <c r="S10" s="141"/>
      <c r="T10" s="141">
        <v>197</v>
      </c>
      <c r="U10" s="141">
        <v>92044</v>
      </c>
      <c r="V10" s="141">
        <f t="shared" si="10"/>
        <v>585987</v>
      </c>
      <c r="W10" s="141">
        <f t="shared" si="11"/>
        <v>75845</v>
      </c>
      <c r="X10" s="141">
        <f t="shared" si="12"/>
        <v>33737</v>
      </c>
      <c r="Y10" s="141">
        <f t="shared" si="13"/>
        <v>0</v>
      </c>
      <c r="Z10" s="141">
        <f t="shared" si="14"/>
        <v>0</v>
      </c>
      <c r="AA10" s="141">
        <f t="shared" si="15"/>
        <v>34046</v>
      </c>
      <c r="AB10" s="141">
        <f t="shared" si="16"/>
        <v>0</v>
      </c>
      <c r="AC10" s="141">
        <f t="shared" si="17"/>
        <v>8062</v>
      </c>
      <c r="AD10" s="141">
        <f t="shared" si="18"/>
        <v>510142</v>
      </c>
      <c r="AE10" s="141">
        <f t="shared" si="19"/>
        <v>4662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4662</v>
      </c>
      <c r="AL10" s="141">
        <v>0</v>
      </c>
      <c r="AM10" s="141">
        <f t="shared" si="21"/>
        <v>484923</v>
      </c>
      <c r="AN10" s="141">
        <f t="shared" si="22"/>
        <v>76421</v>
      </c>
      <c r="AO10" s="141">
        <v>76421</v>
      </c>
      <c r="AP10" s="141">
        <v>0</v>
      </c>
      <c r="AQ10" s="141">
        <v>0</v>
      </c>
      <c r="AR10" s="141">
        <v>0</v>
      </c>
      <c r="AS10" s="141">
        <f t="shared" si="23"/>
        <v>72361</v>
      </c>
      <c r="AT10" s="141">
        <v>5159</v>
      </c>
      <c r="AU10" s="141">
        <v>51304</v>
      </c>
      <c r="AV10" s="141">
        <v>15898</v>
      </c>
      <c r="AW10" s="141">
        <v>0</v>
      </c>
      <c r="AX10" s="141">
        <f t="shared" si="24"/>
        <v>336141</v>
      </c>
      <c r="AY10" s="141">
        <v>115077</v>
      </c>
      <c r="AZ10" s="141">
        <v>123194</v>
      </c>
      <c r="BA10" s="141">
        <v>97870</v>
      </c>
      <c r="BB10" s="141">
        <v>0</v>
      </c>
      <c r="BC10" s="141">
        <v>0</v>
      </c>
      <c r="BD10" s="141">
        <v>0</v>
      </c>
      <c r="BE10" s="141">
        <v>2178</v>
      </c>
      <c r="BF10" s="141">
        <f t="shared" si="25"/>
        <v>491763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94224</v>
      </c>
      <c r="BP10" s="141">
        <f t="shared" si="29"/>
        <v>34953</v>
      </c>
      <c r="BQ10" s="141">
        <v>34953</v>
      </c>
      <c r="BR10" s="141">
        <v>0</v>
      </c>
      <c r="BS10" s="141">
        <v>0</v>
      </c>
      <c r="BT10" s="141">
        <v>0</v>
      </c>
      <c r="BU10" s="141">
        <f t="shared" si="30"/>
        <v>28936</v>
      </c>
      <c r="BV10" s="141">
        <v>0</v>
      </c>
      <c r="BW10" s="141">
        <v>28936</v>
      </c>
      <c r="BX10" s="141">
        <v>0</v>
      </c>
      <c r="BY10" s="141">
        <v>0</v>
      </c>
      <c r="BZ10" s="141">
        <f t="shared" si="31"/>
        <v>30335</v>
      </c>
      <c r="CA10" s="141">
        <v>0</v>
      </c>
      <c r="CB10" s="141">
        <v>30335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f t="shared" si="32"/>
        <v>94224</v>
      </c>
      <c r="CI10" s="141">
        <f t="shared" si="33"/>
        <v>4662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4662</v>
      </c>
      <c r="CP10" s="141">
        <f t="shared" si="40"/>
        <v>0</v>
      </c>
      <c r="CQ10" s="141">
        <f t="shared" si="41"/>
        <v>579147</v>
      </c>
      <c r="CR10" s="141">
        <f t="shared" si="42"/>
        <v>111374</v>
      </c>
      <c r="CS10" s="141">
        <f t="shared" si="43"/>
        <v>111374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101297</v>
      </c>
      <c r="CX10" s="141">
        <f t="shared" si="48"/>
        <v>5159</v>
      </c>
      <c r="CY10" s="141">
        <f t="shared" si="49"/>
        <v>80240</v>
      </c>
      <c r="CZ10" s="141">
        <f t="shared" si="50"/>
        <v>15898</v>
      </c>
      <c r="DA10" s="141">
        <f t="shared" si="51"/>
        <v>0</v>
      </c>
      <c r="DB10" s="141">
        <f t="shared" si="52"/>
        <v>366476</v>
      </c>
      <c r="DC10" s="141">
        <f t="shared" si="53"/>
        <v>115077</v>
      </c>
      <c r="DD10" s="141">
        <f t="shared" si="54"/>
        <v>153529</v>
      </c>
      <c r="DE10" s="141">
        <f t="shared" si="55"/>
        <v>97870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2178</v>
      </c>
      <c r="DJ10" s="141">
        <f t="shared" si="60"/>
        <v>585987</v>
      </c>
    </row>
    <row r="11" spans="1:114" ht="12" customHeight="1">
      <c r="A11" s="142" t="s">
        <v>96</v>
      </c>
      <c r="B11" s="140" t="s">
        <v>329</v>
      </c>
      <c r="C11" s="142" t="s">
        <v>346</v>
      </c>
      <c r="D11" s="141">
        <f t="shared" si="6"/>
        <v>419761</v>
      </c>
      <c r="E11" s="141">
        <f t="shared" si="7"/>
        <v>62895</v>
      </c>
      <c r="F11" s="141">
        <v>0</v>
      </c>
      <c r="G11" s="141">
        <v>0</v>
      </c>
      <c r="H11" s="141">
        <v>0</v>
      </c>
      <c r="I11" s="141">
        <v>19533</v>
      </c>
      <c r="J11" s="141"/>
      <c r="K11" s="141">
        <v>43362</v>
      </c>
      <c r="L11" s="141">
        <v>356866</v>
      </c>
      <c r="M11" s="141">
        <f t="shared" si="8"/>
        <v>93512</v>
      </c>
      <c r="N11" s="141">
        <f t="shared" si="9"/>
        <v>4700</v>
      </c>
      <c r="O11" s="141">
        <v>0</v>
      </c>
      <c r="P11" s="141">
        <v>0</v>
      </c>
      <c r="Q11" s="141">
        <v>0</v>
      </c>
      <c r="R11" s="141">
        <v>4700</v>
      </c>
      <c r="S11" s="141"/>
      <c r="T11" s="141">
        <v>0</v>
      </c>
      <c r="U11" s="141">
        <v>88812</v>
      </c>
      <c r="V11" s="141">
        <f t="shared" si="10"/>
        <v>513273</v>
      </c>
      <c r="W11" s="141">
        <f t="shared" si="11"/>
        <v>67595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24233</v>
      </c>
      <c r="AB11" s="141">
        <f t="shared" si="16"/>
        <v>0</v>
      </c>
      <c r="AC11" s="141">
        <f t="shared" si="17"/>
        <v>43362</v>
      </c>
      <c r="AD11" s="141">
        <f t="shared" si="18"/>
        <v>445678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162745</v>
      </c>
      <c r="AN11" s="141">
        <f t="shared" si="22"/>
        <v>19022</v>
      </c>
      <c r="AO11" s="141">
        <v>19022</v>
      </c>
      <c r="AP11" s="141">
        <v>0</v>
      </c>
      <c r="AQ11" s="141">
        <v>0</v>
      </c>
      <c r="AR11" s="141">
        <v>0</v>
      </c>
      <c r="AS11" s="141">
        <f t="shared" si="23"/>
        <v>10334</v>
      </c>
      <c r="AT11" s="141">
        <v>6052</v>
      </c>
      <c r="AU11" s="141">
        <v>1284</v>
      </c>
      <c r="AV11" s="141">
        <v>2998</v>
      </c>
      <c r="AW11" s="141">
        <v>0</v>
      </c>
      <c r="AX11" s="141">
        <f t="shared" si="24"/>
        <v>133389</v>
      </c>
      <c r="AY11" s="141">
        <v>133290</v>
      </c>
      <c r="AZ11" s="141">
        <v>99</v>
      </c>
      <c r="BA11" s="141">
        <v>0</v>
      </c>
      <c r="BB11" s="141">
        <v>0</v>
      </c>
      <c r="BC11" s="141">
        <v>256819</v>
      </c>
      <c r="BD11" s="141">
        <v>0</v>
      </c>
      <c r="BE11" s="141">
        <v>197</v>
      </c>
      <c r="BF11" s="141">
        <f t="shared" si="25"/>
        <v>162942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93512</v>
      </c>
      <c r="BP11" s="141">
        <f t="shared" si="29"/>
        <v>30341</v>
      </c>
      <c r="BQ11" s="141">
        <v>13676</v>
      </c>
      <c r="BR11" s="141">
        <v>0</v>
      </c>
      <c r="BS11" s="141">
        <v>16665</v>
      </c>
      <c r="BT11" s="141">
        <v>0</v>
      </c>
      <c r="BU11" s="141">
        <f t="shared" si="30"/>
        <v>60185</v>
      </c>
      <c r="BV11" s="141">
        <v>0</v>
      </c>
      <c r="BW11" s="141">
        <v>60185</v>
      </c>
      <c r="BX11" s="141">
        <v>0</v>
      </c>
      <c r="BY11" s="141">
        <v>0</v>
      </c>
      <c r="BZ11" s="141">
        <f t="shared" si="31"/>
        <v>2986</v>
      </c>
      <c r="CA11" s="141">
        <v>2986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93512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256257</v>
      </c>
      <c r="CR11" s="141">
        <f t="shared" si="42"/>
        <v>49363</v>
      </c>
      <c r="CS11" s="141">
        <f t="shared" si="43"/>
        <v>32698</v>
      </c>
      <c r="CT11" s="141">
        <f t="shared" si="44"/>
        <v>0</v>
      </c>
      <c r="CU11" s="141">
        <f t="shared" si="45"/>
        <v>16665</v>
      </c>
      <c r="CV11" s="141">
        <f t="shared" si="46"/>
        <v>0</v>
      </c>
      <c r="CW11" s="141">
        <f t="shared" si="47"/>
        <v>70519</v>
      </c>
      <c r="CX11" s="141">
        <f t="shared" si="48"/>
        <v>6052</v>
      </c>
      <c r="CY11" s="141">
        <f t="shared" si="49"/>
        <v>61469</v>
      </c>
      <c r="CZ11" s="141">
        <f t="shared" si="50"/>
        <v>2998</v>
      </c>
      <c r="DA11" s="141">
        <f t="shared" si="51"/>
        <v>0</v>
      </c>
      <c r="DB11" s="141">
        <f t="shared" si="52"/>
        <v>136375</v>
      </c>
      <c r="DC11" s="141">
        <f t="shared" si="53"/>
        <v>136276</v>
      </c>
      <c r="DD11" s="141">
        <f t="shared" si="54"/>
        <v>99</v>
      </c>
      <c r="DE11" s="141">
        <f t="shared" si="55"/>
        <v>0</v>
      </c>
      <c r="DF11" s="141">
        <f t="shared" si="56"/>
        <v>0</v>
      </c>
      <c r="DG11" s="141">
        <f t="shared" si="57"/>
        <v>256819</v>
      </c>
      <c r="DH11" s="141">
        <f t="shared" si="58"/>
        <v>0</v>
      </c>
      <c r="DI11" s="141">
        <f t="shared" si="59"/>
        <v>197</v>
      </c>
      <c r="DJ11" s="141">
        <f t="shared" si="60"/>
        <v>256454</v>
      </c>
    </row>
    <row r="12" spans="1:114" ht="12" customHeight="1">
      <c r="A12" s="142" t="s">
        <v>96</v>
      </c>
      <c r="B12" s="140" t="s">
        <v>330</v>
      </c>
      <c r="C12" s="142" t="s">
        <v>347</v>
      </c>
      <c r="D12" s="141">
        <f t="shared" si="6"/>
        <v>282858</v>
      </c>
      <c r="E12" s="141">
        <f t="shared" si="7"/>
        <v>4054</v>
      </c>
      <c r="F12" s="141">
        <v>0</v>
      </c>
      <c r="G12" s="141">
        <v>0</v>
      </c>
      <c r="H12" s="141">
        <v>0</v>
      </c>
      <c r="I12" s="141">
        <v>4054</v>
      </c>
      <c r="J12" s="141"/>
      <c r="K12" s="141">
        <v>0</v>
      </c>
      <c r="L12" s="141">
        <v>278804</v>
      </c>
      <c r="M12" s="141">
        <f t="shared" si="8"/>
        <v>36755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36755</v>
      </c>
      <c r="V12" s="141">
        <f t="shared" si="10"/>
        <v>319613</v>
      </c>
      <c r="W12" s="141">
        <f t="shared" si="11"/>
        <v>4054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4054</v>
      </c>
      <c r="AB12" s="141">
        <f t="shared" si="16"/>
        <v>0</v>
      </c>
      <c r="AC12" s="141">
        <f t="shared" si="17"/>
        <v>0</v>
      </c>
      <c r="AD12" s="141">
        <f t="shared" si="18"/>
        <v>315559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83738</v>
      </c>
      <c r="AN12" s="141">
        <f t="shared" si="22"/>
        <v>27635</v>
      </c>
      <c r="AO12" s="141">
        <v>19721</v>
      </c>
      <c r="AP12" s="141">
        <v>0</v>
      </c>
      <c r="AQ12" s="141">
        <v>0</v>
      </c>
      <c r="AR12" s="141">
        <v>7914</v>
      </c>
      <c r="AS12" s="141">
        <f t="shared" si="23"/>
        <v>7358</v>
      </c>
      <c r="AT12" s="141">
        <v>0</v>
      </c>
      <c r="AU12" s="141">
        <v>0</v>
      </c>
      <c r="AV12" s="141">
        <v>7358</v>
      </c>
      <c r="AW12" s="141">
        <v>0</v>
      </c>
      <c r="AX12" s="141">
        <f t="shared" si="24"/>
        <v>48745</v>
      </c>
      <c r="AY12" s="141">
        <v>48745</v>
      </c>
      <c r="AZ12" s="141">
        <v>0</v>
      </c>
      <c r="BA12" s="141">
        <v>0</v>
      </c>
      <c r="BB12" s="141">
        <v>0</v>
      </c>
      <c r="BC12" s="141">
        <v>178543</v>
      </c>
      <c r="BD12" s="141">
        <v>0</v>
      </c>
      <c r="BE12" s="141">
        <v>20577</v>
      </c>
      <c r="BF12" s="141">
        <f t="shared" si="25"/>
        <v>104315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1424</v>
      </c>
      <c r="BP12" s="141">
        <f t="shared" si="29"/>
        <v>1424</v>
      </c>
      <c r="BQ12" s="141">
        <v>1424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35331</v>
      </c>
      <c r="CF12" s="141">
        <v>0</v>
      </c>
      <c r="CG12" s="141">
        <v>0</v>
      </c>
      <c r="CH12" s="141">
        <f t="shared" si="32"/>
        <v>1424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85162</v>
      </c>
      <c r="CR12" s="141">
        <f t="shared" si="42"/>
        <v>29059</v>
      </c>
      <c r="CS12" s="141">
        <f t="shared" si="43"/>
        <v>21145</v>
      </c>
      <c r="CT12" s="141">
        <f t="shared" si="44"/>
        <v>0</v>
      </c>
      <c r="CU12" s="141">
        <f t="shared" si="45"/>
        <v>0</v>
      </c>
      <c r="CV12" s="141">
        <f t="shared" si="46"/>
        <v>7914</v>
      </c>
      <c r="CW12" s="141">
        <f t="shared" si="47"/>
        <v>7358</v>
      </c>
      <c r="CX12" s="141">
        <f t="shared" si="48"/>
        <v>0</v>
      </c>
      <c r="CY12" s="141">
        <f t="shared" si="49"/>
        <v>0</v>
      </c>
      <c r="CZ12" s="141">
        <f t="shared" si="50"/>
        <v>7358</v>
      </c>
      <c r="DA12" s="141">
        <f t="shared" si="51"/>
        <v>0</v>
      </c>
      <c r="DB12" s="141">
        <f t="shared" si="52"/>
        <v>48745</v>
      </c>
      <c r="DC12" s="141">
        <f t="shared" si="53"/>
        <v>48745</v>
      </c>
      <c r="DD12" s="141">
        <f t="shared" si="54"/>
        <v>0</v>
      </c>
      <c r="DE12" s="141">
        <f t="shared" si="55"/>
        <v>0</v>
      </c>
      <c r="DF12" s="141">
        <f t="shared" si="56"/>
        <v>0</v>
      </c>
      <c r="DG12" s="141">
        <f t="shared" si="57"/>
        <v>213874</v>
      </c>
      <c r="DH12" s="141">
        <f t="shared" si="58"/>
        <v>0</v>
      </c>
      <c r="DI12" s="141">
        <f t="shared" si="59"/>
        <v>20577</v>
      </c>
      <c r="DJ12" s="141">
        <f t="shared" si="60"/>
        <v>105739</v>
      </c>
    </row>
    <row r="13" spans="1:114" ht="12" customHeight="1">
      <c r="A13" s="142" t="s">
        <v>96</v>
      </c>
      <c r="B13" s="140" t="s">
        <v>331</v>
      </c>
      <c r="C13" s="142" t="s">
        <v>348</v>
      </c>
      <c r="D13" s="141">
        <f t="shared" si="6"/>
        <v>898833</v>
      </c>
      <c r="E13" s="141">
        <f t="shared" si="7"/>
        <v>44334</v>
      </c>
      <c r="F13" s="141">
        <v>0</v>
      </c>
      <c r="G13" s="141">
        <v>0</v>
      </c>
      <c r="H13" s="141">
        <v>0</v>
      </c>
      <c r="I13" s="141">
        <v>29741</v>
      </c>
      <c r="J13" s="141"/>
      <c r="K13" s="141">
        <v>14593</v>
      </c>
      <c r="L13" s="141">
        <v>854499</v>
      </c>
      <c r="M13" s="141">
        <f t="shared" si="8"/>
        <v>114452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114452</v>
      </c>
      <c r="V13" s="141">
        <f t="shared" si="10"/>
        <v>1013285</v>
      </c>
      <c r="W13" s="141">
        <f t="shared" si="11"/>
        <v>44334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29741</v>
      </c>
      <c r="AB13" s="141">
        <f t="shared" si="16"/>
        <v>0</v>
      </c>
      <c r="AC13" s="141">
        <f t="shared" si="17"/>
        <v>14593</v>
      </c>
      <c r="AD13" s="141">
        <f t="shared" si="18"/>
        <v>968951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348678</v>
      </c>
      <c r="AN13" s="141">
        <f t="shared" si="22"/>
        <v>33584</v>
      </c>
      <c r="AO13" s="141">
        <v>33584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315094</v>
      </c>
      <c r="AY13" s="141">
        <v>305319</v>
      </c>
      <c r="AZ13" s="141">
        <v>9775</v>
      </c>
      <c r="BA13" s="141">
        <v>0</v>
      </c>
      <c r="BB13" s="141">
        <v>0</v>
      </c>
      <c r="BC13" s="141">
        <v>550155</v>
      </c>
      <c r="BD13" s="141">
        <v>0</v>
      </c>
      <c r="BE13" s="141">
        <v>0</v>
      </c>
      <c r="BF13" s="141">
        <f t="shared" si="25"/>
        <v>348678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114452</v>
      </c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348678</v>
      </c>
      <c r="CR13" s="141">
        <f t="shared" si="42"/>
        <v>33584</v>
      </c>
      <c r="CS13" s="141">
        <f t="shared" si="43"/>
        <v>33584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0</v>
      </c>
      <c r="CX13" s="141">
        <f t="shared" si="48"/>
        <v>0</v>
      </c>
      <c r="CY13" s="141">
        <f t="shared" si="49"/>
        <v>0</v>
      </c>
      <c r="CZ13" s="141">
        <f t="shared" si="50"/>
        <v>0</v>
      </c>
      <c r="DA13" s="141">
        <f t="shared" si="51"/>
        <v>0</v>
      </c>
      <c r="DB13" s="141">
        <f t="shared" si="52"/>
        <v>315094</v>
      </c>
      <c r="DC13" s="141">
        <f t="shared" si="53"/>
        <v>305319</v>
      </c>
      <c r="DD13" s="141">
        <f t="shared" si="54"/>
        <v>9775</v>
      </c>
      <c r="DE13" s="141">
        <f t="shared" si="55"/>
        <v>0</v>
      </c>
      <c r="DF13" s="141">
        <f t="shared" si="56"/>
        <v>0</v>
      </c>
      <c r="DG13" s="141">
        <f t="shared" si="57"/>
        <v>664607</v>
      </c>
      <c r="DH13" s="141">
        <f t="shared" si="58"/>
        <v>0</v>
      </c>
      <c r="DI13" s="141">
        <f t="shared" si="59"/>
        <v>0</v>
      </c>
      <c r="DJ13" s="141">
        <f t="shared" si="60"/>
        <v>348678</v>
      </c>
    </row>
    <row r="14" spans="1:114" ht="12" customHeight="1">
      <c r="A14" s="142" t="s">
        <v>96</v>
      </c>
      <c r="B14" s="140" t="s">
        <v>332</v>
      </c>
      <c r="C14" s="142" t="s">
        <v>349</v>
      </c>
      <c r="D14" s="141">
        <f t="shared" si="6"/>
        <v>63994</v>
      </c>
      <c r="E14" s="141">
        <f t="shared" si="7"/>
        <v>63994</v>
      </c>
      <c r="F14" s="141">
        <v>0</v>
      </c>
      <c r="G14" s="141">
        <v>0</v>
      </c>
      <c r="H14" s="141">
        <v>0</v>
      </c>
      <c r="I14" s="141">
        <v>63994</v>
      </c>
      <c r="J14" s="141"/>
      <c r="K14" s="141">
        <v>0</v>
      </c>
      <c r="L14" s="141">
        <v>0</v>
      </c>
      <c r="M14" s="141">
        <f t="shared" si="8"/>
        <v>58777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58777</v>
      </c>
      <c r="V14" s="141">
        <f t="shared" si="10"/>
        <v>122771</v>
      </c>
      <c r="W14" s="141">
        <f t="shared" si="11"/>
        <v>63994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63994</v>
      </c>
      <c r="AB14" s="141">
        <f t="shared" si="16"/>
        <v>0</v>
      </c>
      <c r="AC14" s="141">
        <f t="shared" si="17"/>
        <v>0</v>
      </c>
      <c r="AD14" s="141">
        <f t="shared" si="18"/>
        <v>58777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10434</v>
      </c>
      <c r="AM14" s="141">
        <f t="shared" si="21"/>
        <v>95920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95920</v>
      </c>
      <c r="AY14" s="141">
        <v>95920</v>
      </c>
      <c r="AZ14" s="141">
        <v>0</v>
      </c>
      <c r="BA14" s="141">
        <v>0</v>
      </c>
      <c r="BB14" s="141">
        <v>0</v>
      </c>
      <c r="BC14" s="141">
        <v>150179</v>
      </c>
      <c r="BD14" s="141">
        <v>0</v>
      </c>
      <c r="BE14" s="141">
        <v>0</v>
      </c>
      <c r="BF14" s="141">
        <f t="shared" si="25"/>
        <v>95920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58777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10434</v>
      </c>
      <c r="CQ14" s="141">
        <f t="shared" si="41"/>
        <v>95920</v>
      </c>
      <c r="CR14" s="141">
        <f t="shared" si="42"/>
        <v>0</v>
      </c>
      <c r="CS14" s="141">
        <f t="shared" si="43"/>
        <v>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0</v>
      </c>
      <c r="CX14" s="141">
        <f t="shared" si="48"/>
        <v>0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95920</v>
      </c>
      <c r="DC14" s="141">
        <f t="shared" si="53"/>
        <v>95920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208956</v>
      </c>
      <c r="DH14" s="141">
        <f t="shared" si="58"/>
        <v>0</v>
      </c>
      <c r="DI14" s="141">
        <f t="shared" si="59"/>
        <v>0</v>
      </c>
      <c r="DJ14" s="141">
        <f t="shared" si="60"/>
        <v>95920</v>
      </c>
    </row>
    <row r="15" spans="1:114" ht="12" customHeight="1">
      <c r="A15" s="142" t="s">
        <v>96</v>
      </c>
      <c r="B15" s="140" t="s">
        <v>333</v>
      </c>
      <c r="C15" s="142" t="s">
        <v>350</v>
      </c>
      <c r="D15" s="141">
        <f t="shared" si="6"/>
        <v>746631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0</v>
      </c>
      <c r="L15" s="141">
        <v>746631</v>
      </c>
      <c r="M15" s="141">
        <f t="shared" si="8"/>
        <v>189332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189332</v>
      </c>
      <c r="V15" s="141">
        <f t="shared" si="10"/>
        <v>935963</v>
      </c>
      <c r="W15" s="141">
        <f t="shared" si="11"/>
        <v>0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0</v>
      </c>
      <c r="AB15" s="141">
        <f t="shared" si="16"/>
        <v>0</v>
      </c>
      <c r="AC15" s="141">
        <f t="shared" si="17"/>
        <v>0</v>
      </c>
      <c r="AD15" s="141">
        <f t="shared" si="18"/>
        <v>935963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50654</v>
      </c>
      <c r="AM15" s="141">
        <f t="shared" si="21"/>
        <v>0</v>
      </c>
      <c r="AN15" s="141">
        <f t="shared" si="22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0</v>
      </c>
      <c r="AY15" s="141">
        <v>0</v>
      </c>
      <c r="AZ15" s="141">
        <v>0</v>
      </c>
      <c r="BA15" s="141">
        <v>0</v>
      </c>
      <c r="BB15" s="141">
        <v>0</v>
      </c>
      <c r="BC15" s="141">
        <v>695977</v>
      </c>
      <c r="BD15" s="141">
        <v>0</v>
      </c>
      <c r="BE15" s="141">
        <v>0</v>
      </c>
      <c r="BF15" s="141">
        <f t="shared" si="25"/>
        <v>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61746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127586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112400</v>
      </c>
      <c r="CQ15" s="141">
        <f t="shared" si="41"/>
        <v>0</v>
      </c>
      <c r="CR15" s="141">
        <f t="shared" si="42"/>
        <v>0</v>
      </c>
      <c r="CS15" s="141">
        <f t="shared" si="43"/>
        <v>0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0</v>
      </c>
      <c r="CX15" s="141">
        <f t="shared" si="48"/>
        <v>0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0</v>
      </c>
      <c r="DC15" s="141">
        <f t="shared" si="53"/>
        <v>0</v>
      </c>
      <c r="DD15" s="141">
        <f t="shared" si="54"/>
        <v>0</v>
      </c>
      <c r="DE15" s="141">
        <f t="shared" si="55"/>
        <v>0</v>
      </c>
      <c r="DF15" s="141">
        <f t="shared" si="56"/>
        <v>0</v>
      </c>
      <c r="DG15" s="141">
        <f t="shared" si="57"/>
        <v>823563</v>
      </c>
      <c r="DH15" s="141">
        <f t="shared" si="58"/>
        <v>0</v>
      </c>
      <c r="DI15" s="141">
        <f t="shared" si="59"/>
        <v>0</v>
      </c>
      <c r="DJ15" s="141">
        <f t="shared" si="60"/>
        <v>0</v>
      </c>
    </row>
    <row r="16" spans="1:114" ht="12" customHeight="1">
      <c r="A16" s="142" t="s">
        <v>96</v>
      </c>
      <c r="B16" s="140" t="s">
        <v>334</v>
      </c>
      <c r="C16" s="142" t="s">
        <v>351</v>
      </c>
      <c r="D16" s="141">
        <f t="shared" si="6"/>
        <v>1310581</v>
      </c>
      <c r="E16" s="141">
        <f t="shared" si="7"/>
        <v>171929</v>
      </c>
      <c r="F16" s="141">
        <v>0</v>
      </c>
      <c r="G16" s="141">
        <v>0</v>
      </c>
      <c r="H16" s="141">
        <v>0</v>
      </c>
      <c r="I16" s="141">
        <v>159301</v>
      </c>
      <c r="J16" s="141"/>
      <c r="K16" s="141">
        <v>12628</v>
      </c>
      <c r="L16" s="141">
        <v>1138652</v>
      </c>
      <c r="M16" s="141">
        <f t="shared" si="8"/>
        <v>126300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126300</v>
      </c>
      <c r="V16" s="141">
        <f t="shared" si="10"/>
        <v>1436881</v>
      </c>
      <c r="W16" s="141">
        <f t="shared" si="11"/>
        <v>171929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159301</v>
      </c>
      <c r="AB16" s="141">
        <f t="shared" si="16"/>
        <v>0</v>
      </c>
      <c r="AC16" s="141">
        <f t="shared" si="17"/>
        <v>12628</v>
      </c>
      <c r="AD16" s="141">
        <f t="shared" si="18"/>
        <v>1264952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682762</v>
      </c>
      <c r="AM16" s="141">
        <f t="shared" si="21"/>
        <v>263345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263345</v>
      </c>
      <c r="AY16" s="141">
        <v>249522</v>
      </c>
      <c r="AZ16" s="141">
        <v>13823</v>
      </c>
      <c r="BA16" s="141">
        <v>0</v>
      </c>
      <c r="BB16" s="141">
        <v>0</v>
      </c>
      <c r="BC16" s="141">
        <v>364474</v>
      </c>
      <c r="BD16" s="141">
        <v>0</v>
      </c>
      <c r="BE16" s="141">
        <v>0</v>
      </c>
      <c r="BF16" s="141">
        <f t="shared" si="25"/>
        <v>263345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126300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682762</v>
      </c>
      <c r="CQ16" s="141">
        <f t="shared" si="41"/>
        <v>263345</v>
      </c>
      <c r="CR16" s="141">
        <f t="shared" si="42"/>
        <v>0</v>
      </c>
      <c r="CS16" s="141">
        <f t="shared" si="43"/>
        <v>0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0</v>
      </c>
      <c r="CX16" s="141">
        <f t="shared" si="48"/>
        <v>0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263345</v>
      </c>
      <c r="DC16" s="141">
        <f t="shared" si="53"/>
        <v>249522</v>
      </c>
      <c r="DD16" s="141">
        <f t="shared" si="54"/>
        <v>13823</v>
      </c>
      <c r="DE16" s="141">
        <f t="shared" si="55"/>
        <v>0</v>
      </c>
      <c r="DF16" s="141">
        <f t="shared" si="56"/>
        <v>0</v>
      </c>
      <c r="DG16" s="141">
        <f t="shared" si="57"/>
        <v>490774</v>
      </c>
      <c r="DH16" s="141">
        <f t="shared" si="58"/>
        <v>0</v>
      </c>
      <c r="DI16" s="141">
        <f t="shared" si="59"/>
        <v>0</v>
      </c>
      <c r="DJ16" s="141">
        <f t="shared" si="60"/>
        <v>263345</v>
      </c>
    </row>
    <row r="17" spans="1:114" ht="12" customHeight="1">
      <c r="A17" s="142" t="s">
        <v>96</v>
      </c>
      <c r="B17" s="140" t="s">
        <v>335</v>
      </c>
      <c r="C17" s="142" t="s">
        <v>352</v>
      </c>
      <c r="D17" s="141">
        <f t="shared" si="6"/>
        <v>184229</v>
      </c>
      <c r="E17" s="141">
        <f t="shared" si="7"/>
        <v>0</v>
      </c>
      <c r="F17" s="141">
        <v>0</v>
      </c>
      <c r="G17" s="141">
        <v>0</v>
      </c>
      <c r="H17" s="141">
        <v>0</v>
      </c>
      <c r="I17" s="141">
        <v>0</v>
      </c>
      <c r="J17" s="141"/>
      <c r="K17" s="141">
        <v>0</v>
      </c>
      <c r="L17" s="141">
        <v>184229</v>
      </c>
      <c r="M17" s="141">
        <f t="shared" si="8"/>
        <v>15412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15412</v>
      </c>
      <c r="V17" s="141">
        <f t="shared" si="10"/>
        <v>199641</v>
      </c>
      <c r="W17" s="141">
        <f t="shared" si="11"/>
        <v>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0</v>
      </c>
      <c r="AC17" s="141">
        <f t="shared" si="17"/>
        <v>0</v>
      </c>
      <c r="AD17" s="141">
        <f t="shared" si="18"/>
        <v>199641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87113</v>
      </c>
      <c r="AN17" s="141">
        <f t="shared" si="22"/>
        <v>3764</v>
      </c>
      <c r="AO17" s="141">
        <v>3764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83349</v>
      </c>
      <c r="AY17" s="141">
        <v>76863</v>
      </c>
      <c r="AZ17" s="141">
        <v>6486</v>
      </c>
      <c r="BA17" s="141">
        <v>0</v>
      </c>
      <c r="BB17" s="141">
        <v>0</v>
      </c>
      <c r="BC17" s="141">
        <v>90865</v>
      </c>
      <c r="BD17" s="141">
        <v>0</v>
      </c>
      <c r="BE17" s="141">
        <v>6251</v>
      </c>
      <c r="BF17" s="141">
        <f t="shared" si="25"/>
        <v>93364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3346</v>
      </c>
      <c r="BP17" s="141">
        <f t="shared" si="29"/>
        <v>3346</v>
      </c>
      <c r="BQ17" s="141">
        <v>3346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12066</v>
      </c>
      <c r="CF17" s="141">
        <v>0</v>
      </c>
      <c r="CG17" s="141">
        <v>0</v>
      </c>
      <c r="CH17" s="141">
        <f t="shared" si="32"/>
        <v>3346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90459</v>
      </c>
      <c r="CR17" s="141">
        <f t="shared" si="42"/>
        <v>7110</v>
      </c>
      <c r="CS17" s="141">
        <f t="shared" si="43"/>
        <v>7110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83349</v>
      </c>
      <c r="DC17" s="141">
        <f t="shared" si="53"/>
        <v>76863</v>
      </c>
      <c r="DD17" s="141">
        <f t="shared" si="54"/>
        <v>6486</v>
      </c>
      <c r="DE17" s="141">
        <f t="shared" si="55"/>
        <v>0</v>
      </c>
      <c r="DF17" s="141">
        <f t="shared" si="56"/>
        <v>0</v>
      </c>
      <c r="DG17" s="141">
        <f t="shared" si="57"/>
        <v>102931</v>
      </c>
      <c r="DH17" s="141">
        <f t="shared" si="58"/>
        <v>0</v>
      </c>
      <c r="DI17" s="141">
        <f t="shared" si="59"/>
        <v>6251</v>
      </c>
      <c r="DJ17" s="141">
        <f t="shared" si="60"/>
        <v>96710</v>
      </c>
    </row>
    <row r="18" spans="1:114" ht="12" customHeight="1">
      <c r="A18" s="142" t="s">
        <v>96</v>
      </c>
      <c r="B18" s="140" t="s">
        <v>336</v>
      </c>
      <c r="C18" s="142" t="s">
        <v>353</v>
      </c>
      <c r="D18" s="141">
        <f t="shared" si="6"/>
        <v>0</v>
      </c>
      <c r="E18" s="141">
        <f t="shared" si="7"/>
        <v>0</v>
      </c>
      <c r="F18" s="141">
        <v>0</v>
      </c>
      <c r="G18" s="141">
        <v>0</v>
      </c>
      <c r="H18" s="141">
        <v>0</v>
      </c>
      <c r="I18" s="141">
        <v>0</v>
      </c>
      <c r="J18" s="141"/>
      <c r="K18" s="141">
        <v>0</v>
      </c>
      <c r="L18" s="141">
        <v>0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0</v>
      </c>
      <c r="V18" s="141">
        <f t="shared" si="10"/>
        <v>0</v>
      </c>
      <c r="W18" s="141">
        <f t="shared" si="11"/>
        <v>0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0</v>
      </c>
      <c r="AB18" s="141">
        <f t="shared" si="16"/>
        <v>0</v>
      </c>
      <c r="AC18" s="141">
        <f t="shared" si="17"/>
        <v>0</v>
      </c>
      <c r="AD18" s="141">
        <f t="shared" si="18"/>
        <v>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1733</v>
      </c>
      <c r="AM18" s="141">
        <f t="shared" si="21"/>
        <v>0</v>
      </c>
      <c r="AN18" s="141">
        <f t="shared" si="22"/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0</v>
      </c>
      <c r="AY18" s="141">
        <v>0</v>
      </c>
      <c r="AZ18" s="141">
        <v>0</v>
      </c>
      <c r="BA18" s="141">
        <v>0</v>
      </c>
      <c r="BB18" s="141">
        <v>0</v>
      </c>
      <c r="BC18" s="141">
        <v>33970</v>
      </c>
      <c r="BD18" s="141">
        <v>0</v>
      </c>
      <c r="BE18" s="141">
        <v>0</v>
      </c>
      <c r="BF18" s="141">
        <f t="shared" si="25"/>
        <v>0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2037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1733</v>
      </c>
      <c r="CQ18" s="141">
        <f t="shared" si="41"/>
        <v>0</v>
      </c>
      <c r="CR18" s="141">
        <f t="shared" si="42"/>
        <v>0</v>
      </c>
      <c r="CS18" s="141">
        <f t="shared" si="43"/>
        <v>0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0</v>
      </c>
      <c r="CX18" s="141">
        <f t="shared" si="48"/>
        <v>0</v>
      </c>
      <c r="CY18" s="141">
        <f t="shared" si="49"/>
        <v>0</v>
      </c>
      <c r="CZ18" s="141">
        <f t="shared" si="50"/>
        <v>0</v>
      </c>
      <c r="DA18" s="141">
        <f t="shared" si="51"/>
        <v>0</v>
      </c>
      <c r="DB18" s="141">
        <f t="shared" si="52"/>
        <v>0</v>
      </c>
      <c r="DC18" s="141">
        <f t="shared" si="53"/>
        <v>0</v>
      </c>
      <c r="DD18" s="141">
        <f t="shared" si="54"/>
        <v>0</v>
      </c>
      <c r="DE18" s="141">
        <f t="shared" si="55"/>
        <v>0</v>
      </c>
      <c r="DF18" s="141">
        <f t="shared" si="56"/>
        <v>0</v>
      </c>
      <c r="DG18" s="141">
        <f t="shared" si="57"/>
        <v>36007</v>
      </c>
      <c r="DH18" s="141">
        <f t="shared" si="58"/>
        <v>0</v>
      </c>
      <c r="DI18" s="141">
        <f t="shared" si="59"/>
        <v>0</v>
      </c>
      <c r="DJ18" s="141">
        <f t="shared" si="60"/>
        <v>0</v>
      </c>
    </row>
    <row r="19" spans="1:114" ht="12" customHeight="1">
      <c r="A19" s="142" t="s">
        <v>96</v>
      </c>
      <c r="B19" s="140" t="s">
        <v>337</v>
      </c>
      <c r="C19" s="142" t="s">
        <v>354</v>
      </c>
      <c r="D19" s="141">
        <f t="shared" si="6"/>
        <v>118297</v>
      </c>
      <c r="E19" s="141">
        <f t="shared" si="7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118297</v>
      </c>
      <c r="M19" s="141">
        <f t="shared" si="8"/>
        <v>27992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27992</v>
      </c>
      <c r="V19" s="141">
        <f t="shared" si="10"/>
        <v>146289</v>
      </c>
      <c r="W19" s="141">
        <f t="shared" si="11"/>
        <v>0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0</v>
      </c>
      <c r="AB19" s="141">
        <f t="shared" si="16"/>
        <v>0</v>
      </c>
      <c r="AC19" s="141">
        <f t="shared" si="17"/>
        <v>0</v>
      </c>
      <c r="AD19" s="141">
        <f t="shared" si="18"/>
        <v>146289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7157</v>
      </c>
      <c r="AM19" s="141">
        <f t="shared" si="21"/>
        <v>0</v>
      </c>
      <c r="AN19" s="141">
        <f t="shared" si="22"/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f t="shared" si="23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f t="shared" si="24"/>
        <v>0</v>
      </c>
      <c r="AY19" s="141">
        <v>0</v>
      </c>
      <c r="AZ19" s="141">
        <v>0</v>
      </c>
      <c r="BA19" s="141">
        <v>0</v>
      </c>
      <c r="BB19" s="141">
        <v>0</v>
      </c>
      <c r="BC19" s="141">
        <v>111140</v>
      </c>
      <c r="BD19" s="141">
        <v>0</v>
      </c>
      <c r="BE19" s="141">
        <v>0</v>
      </c>
      <c r="BF19" s="141">
        <f t="shared" si="25"/>
        <v>0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9129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18863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16286</v>
      </c>
      <c r="CQ19" s="141">
        <f t="shared" si="41"/>
        <v>0</v>
      </c>
      <c r="CR19" s="141">
        <f t="shared" si="42"/>
        <v>0</v>
      </c>
      <c r="CS19" s="141">
        <f t="shared" si="43"/>
        <v>0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0</v>
      </c>
      <c r="CX19" s="141">
        <f t="shared" si="48"/>
        <v>0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0</v>
      </c>
      <c r="DC19" s="141">
        <f t="shared" si="53"/>
        <v>0</v>
      </c>
      <c r="DD19" s="141">
        <f t="shared" si="54"/>
        <v>0</v>
      </c>
      <c r="DE19" s="141">
        <f t="shared" si="55"/>
        <v>0</v>
      </c>
      <c r="DF19" s="141">
        <f t="shared" si="56"/>
        <v>0</v>
      </c>
      <c r="DG19" s="141">
        <f t="shared" si="57"/>
        <v>130003</v>
      </c>
      <c r="DH19" s="141">
        <f t="shared" si="58"/>
        <v>0</v>
      </c>
      <c r="DI19" s="141">
        <f t="shared" si="59"/>
        <v>0</v>
      </c>
      <c r="DJ19" s="141">
        <f t="shared" si="60"/>
        <v>0</v>
      </c>
    </row>
    <row r="20" spans="1:114" ht="12" customHeight="1">
      <c r="A20" s="142" t="s">
        <v>96</v>
      </c>
      <c r="B20" s="140" t="s">
        <v>338</v>
      </c>
      <c r="C20" s="142" t="s">
        <v>355</v>
      </c>
      <c r="D20" s="141">
        <f t="shared" si="6"/>
        <v>180287</v>
      </c>
      <c r="E20" s="141">
        <f t="shared" si="7"/>
        <v>29643</v>
      </c>
      <c r="F20" s="141">
        <v>0</v>
      </c>
      <c r="G20" s="141">
        <v>0</v>
      </c>
      <c r="H20" s="141">
        <v>0</v>
      </c>
      <c r="I20" s="141">
        <v>20019</v>
      </c>
      <c r="J20" s="141"/>
      <c r="K20" s="141">
        <v>9624</v>
      </c>
      <c r="L20" s="141">
        <v>150644</v>
      </c>
      <c r="M20" s="141">
        <f t="shared" si="8"/>
        <v>22069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22069</v>
      </c>
      <c r="V20" s="141">
        <f t="shared" si="10"/>
        <v>202356</v>
      </c>
      <c r="W20" s="141">
        <f t="shared" si="11"/>
        <v>29643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20019</v>
      </c>
      <c r="AB20" s="141">
        <f t="shared" si="16"/>
        <v>0</v>
      </c>
      <c r="AC20" s="141">
        <f t="shared" si="17"/>
        <v>9624</v>
      </c>
      <c r="AD20" s="141">
        <f t="shared" si="18"/>
        <v>172713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95843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95843</v>
      </c>
      <c r="AY20" s="141">
        <v>93265</v>
      </c>
      <c r="AZ20" s="141">
        <v>2578</v>
      </c>
      <c r="BA20" s="141">
        <v>0</v>
      </c>
      <c r="BB20" s="141">
        <v>0</v>
      </c>
      <c r="BC20" s="141">
        <v>84444</v>
      </c>
      <c r="BD20" s="141">
        <v>0</v>
      </c>
      <c r="BE20" s="141">
        <v>0</v>
      </c>
      <c r="BF20" s="141">
        <f t="shared" si="25"/>
        <v>95843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22069</v>
      </c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95843</v>
      </c>
      <c r="CR20" s="141">
        <f t="shared" si="42"/>
        <v>0</v>
      </c>
      <c r="CS20" s="141">
        <f t="shared" si="43"/>
        <v>0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95843</v>
      </c>
      <c r="DC20" s="141">
        <f t="shared" si="53"/>
        <v>93265</v>
      </c>
      <c r="DD20" s="141">
        <f t="shared" si="54"/>
        <v>2578</v>
      </c>
      <c r="DE20" s="141">
        <f t="shared" si="55"/>
        <v>0</v>
      </c>
      <c r="DF20" s="141">
        <f t="shared" si="56"/>
        <v>0</v>
      </c>
      <c r="DG20" s="141">
        <f t="shared" si="57"/>
        <v>106513</v>
      </c>
      <c r="DH20" s="141">
        <f t="shared" si="58"/>
        <v>0</v>
      </c>
      <c r="DI20" s="141">
        <f t="shared" si="59"/>
        <v>0</v>
      </c>
      <c r="DJ20" s="141">
        <f t="shared" si="60"/>
        <v>95843</v>
      </c>
    </row>
    <row r="21" spans="1:114" ht="12" customHeight="1">
      <c r="A21" s="142" t="s">
        <v>96</v>
      </c>
      <c r="B21" s="140" t="s">
        <v>339</v>
      </c>
      <c r="C21" s="142" t="s">
        <v>356</v>
      </c>
      <c r="D21" s="141">
        <f t="shared" si="6"/>
        <v>233424</v>
      </c>
      <c r="E21" s="141">
        <f t="shared" si="7"/>
        <v>22911</v>
      </c>
      <c r="F21" s="141">
        <v>17500</v>
      </c>
      <c r="G21" s="141">
        <v>0</v>
      </c>
      <c r="H21" s="141">
        <v>0</v>
      </c>
      <c r="I21" s="141">
        <v>5411</v>
      </c>
      <c r="J21" s="141"/>
      <c r="K21" s="141">
        <v>0</v>
      </c>
      <c r="L21" s="141">
        <v>210513</v>
      </c>
      <c r="M21" s="141">
        <f t="shared" si="8"/>
        <v>38786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38786</v>
      </c>
      <c r="V21" s="141">
        <f t="shared" si="10"/>
        <v>272210</v>
      </c>
      <c r="W21" s="141">
        <f t="shared" si="11"/>
        <v>22911</v>
      </c>
      <c r="X21" s="141">
        <f t="shared" si="12"/>
        <v>17500</v>
      </c>
      <c r="Y21" s="141">
        <f t="shared" si="13"/>
        <v>0</v>
      </c>
      <c r="Z21" s="141">
        <f t="shared" si="14"/>
        <v>0</v>
      </c>
      <c r="AA21" s="141">
        <f t="shared" si="15"/>
        <v>5411</v>
      </c>
      <c r="AB21" s="141">
        <f t="shared" si="16"/>
        <v>0</v>
      </c>
      <c r="AC21" s="141">
        <f t="shared" si="17"/>
        <v>0</v>
      </c>
      <c r="AD21" s="141">
        <f t="shared" si="18"/>
        <v>249299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66065</v>
      </c>
      <c r="AN21" s="141">
        <f t="shared" si="22"/>
        <v>25696</v>
      </c>
      <c r="AO21" s="141">
        <v>6918</v>
      </c>
      <c r="AP21" s="141">
        <v>18778</v>
      </c>
      <c r="AQ21" s="141">
        <v>0</v>
      </c>
      <c r="AR21" s="141">
        <v>0</v>
      </c>
      <c r="AS21" s="141">
        <f t="shared" si="23"/>
        <v>5679</v>
      </c>
      <c r="AT21" s="141">
        <v>2351</v>
      </c>
      <c r="AU21" s="141">
        <v>0</v>
      </c>
      <c r="AV21" s="141">
        <v>3328</v>
      </c>
      <c r="AW21" s="141">
        <v>0</v>
      </c>
      <c r="AX21" s="141">
        <f t="shared" si="24"/>
        <v>34690</v>
      </c>
      <c r="AY21" s="141">
        <v>34690</v>
      </c>
      <c r="AZ21" s="141">
        <v>0</v>
      </c>
      <c r="BA21" s="141">
        <v>0</v>
      </c>
      <c r="BB21" s="141">
        <v>0</v>
      </c>
      <c r="BC21" s="141">
        <v>162952</v>
      </c>
      <c r="BD21" s="141">
        <v>0</v>
      </c>
      <c r="BE21" s="141">
        <v>4407</v>
      </c>
      <c r="BF21" s="141">
        <f t="shared" si="25"/>
        <v>70472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38786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66065</v>
      </c>
      <c r="CR21" s="141">
        <f t="shared" si="42"/>
        <v>25696</v>
      </c>
      <c r="CS21" s="141">
        <f t="shared" si="43"/>
        <v>6918</v>
      </c>
      <c r="CT21" s="141">
        <f t="shared" si="44"/>
        <v>18778</v>
      </c>
      <c r="CU21" s="141">
        <f t="shared" si="45"/>
        <v>0</v>
      </c>
      <c r="CV21" s="141">
        <f t="shared" si="46"/>
        <v>0</v>
      </c>
      <c r="CW21" s="141">
        <f t="shared" si="47"/>
        <v>5679</v>
      </c>
      <c r="CX21" s="141">
        <f t="shared" si="48"/>
        <v>2351</v>
      </c>
      <c r="CY21" s="141">
        <f t="shared" si="49"/>
        <v>0</v>
      </c>
      <c r="CZ21" s="141">
        <f t="shared" si="50"/>
        <v>3328</v>
      </c>
      <c r="DA21" s="141">
        <f t="shared" si="51"/>
        <v>0</v>
      </c>
      <c r="DB21" s="141">
        <f t="shared" si="52"/>
        <v>34690</v>
      </c>
      <c r="DC21" s="141">
        <f t="shared" si="53"/>
        <v>34690</v>
      </c>
      <c r="DD21" s="141">
        <f t="shared" si="54"/>
        <v>0</v>
      </c>
      <c r="DE21" s="141">
        <f t="shared" si="55"/>
        <v>0</v>
      </c>
      <c r="DF21" s="141">
        <f t="shared" si="56"/>
        <v>0</v>
      </c>
      <c r="DG21" s="141">
        <f t="shared" si="57"/>
        <v>201738</v>
      </c>
      <c r="DH21" s="141">
        <f t="shared" si="58"/>
        <v>0</v>
      </c>
      <c r="DI21" s="141">
        <f t="shared" si="59"/>
        <v>4407</v>
      </c>
      <c r="DJ21" s="141">
        <f t="shared" si="60"/>
        <v>70472</v>
      </c>
    </row>
    <row r="22" spans="1:114" ht="12" customHeight="1">
      <c r="A22" s="142" t="s">
        <v>96</v>
      </c>
      <c r="B22" s="140" t="s">
        <v>340</v>
      </c>
      <c r="C22" s="142" t="s">
        <v>357</v>
      </c>
      <c r="D22" s="141">
        <f t="shared" si="6"/>
        <v>284499</v>
      </c>
      <c r="E22" s="141">
        <f t="shared" si="7"/>
        <v>229036</v>
      </c>
      <c r="F22" s="141">
        <v>209751</v>
      </c>
      <c r="G22" s="141">
        <v>0</v>
      </c>
      <c r="H22" s="141">
        <v>0</v>
      </c>
      <c r="I22" s="141">
        <v>6331</v>
      </c>
      <c r="J22" s="141"/>
      <c r="K22" s="141">
        <v>12954</v>
      </c>
      <c r="L22" s="141">
        <v>55463</v>
      </c>
      <c r="M22" s="141">
        <f t="shared" si="8"/>
        <v>103172</v>
      </c>
      <c r="N22" s="141">
        <f t="shared" si="9"/>
        <v>86203</v>
      </c>
      <c r="O22" s="141">
        <v>85350</v>
      </c>
      <c r="P22" s="141">
        <v>0</v>
      </c>
      <c r="Q22" s="141">
        <v>0</v>
      </c>
      <c r="R22" s="141">
        <v>853</v>
      </c>
      <c r="S22" s="141"/>
      <c r="T22" s="141">
        <v>0</v>
      </c>
      <c r="U22" s="141">
        <v>16969</v>
      </c>
      <c r="V22" s="141">
        <f t="shared" si="10"/>
        <v>387671</v>
      </c>
      <c r="W22" s="141">
        <f t="shared" si="11"/>
        <v>315239</v>
      </c>
      <c r="X22" s="141">
        <f t="shared" si="12"/>
        <v>295101</v>
      </c>
      <c r="Y22" s="141">
        <f t="shared" si="13"/>
        <v>0</v>
      </c>
      <c r="Z22" s="141">
        <f t="shared" si="14"/>
        <v>0</v>
      </c>
      <c r="AA22" s="141">
        <f t="shared" si="15"/>
        <v>7184</v>
      </c>
      <c r="AB22" s="141">
        <f t="shared" si="16"/>
        <v>0</v>
      </c>
      <c r="AC22" s="141">
        <f t="shared" si="17"/>
        <v>12954</v>
      </c>
      <c r="AD22" s="141">
        <f t="shared" si="18"/>
        <v>72432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284499</v>
      </c>
      <c r="AN22" s="141">
        <f t="shared" si="22"/>
        <v>5137</v>
      </c>
      <c r="AO22" s="141">
        <v>5137</v>
      </c>
      <c r="AP22" s="141">
        <v>0</v>
      </c>
      <c r="AQ22" s="141">
        <v>0</v>
      </c>
      <c r="AR22" s="141">
        <v>0</v>
      </c>
      <c r="AS22" s="141">
        <f t="shared" si="23"/>
        <v>85375</v>
      </c>
      <c r="AT22" s="141">
        <v>0</v>
      </c>
      <c r="AU22" s="141">
        <v>77702</v>
      </c>
      <c r="AV22" s="141">
        <v>7673</v>
      </c>
      <c r="AW22" s="141">
        <v>0</v>
      </c>
      <c r="AX22" s="141">
        <f t="shared" si="24"/>
        <v>193987</v>
      </c>
      <c r="AY22" s="141">
        <v>87240</v>
      </c>
      <c r="AZ22" s="141">
        <v>90829</v>
      </c>
      <c r="BA22" s="141">
        <v>15918</v>
      </c>
      <c r="BB22" s="141">
        <v>0</v>
      </c>
      <c r="BC22" s="141">
        <v>0</v>
      </c>
      <c r="BD22" s="141">
        <v>0</v>
      </c>
      <c r="BE22" s="141">
        <v>0</v>
      </c>
      <c r="BF22" s="141">
        <f t="shared" si="25"/>
        <v>284499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103172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35343</v>
      </c>
      <c r="BV22" s="141">
        <v>0</v>
      </c>
      <c r="BW22" s="141">
        <v>35343</v>
      </c>
      <c r="BX22" s="141">
        <v>0</v>
      </c>
      <c r="BY22" s="141">
        <v>0</v>
      </c>
      <c r="BZ22" s="141">
        <f t="shared" si="31"/>
        <v>67829</v>
      </c>
      <c r="CA22" s="141">
        <v>0</v>
      </c>
      <c r="CB22" s="141">
        <v>67829</v>
      </c>
      <c r="CC22" s="141">
        <v>0</v>
      </c>
      <c r="CD22" s="141">
        <v>0</v>
      </c>
      <c r="CE22" s="141">
        <v>0</v>
      </c>
      <c r="CF22" s="141">
        <v>0</v>
      </c>
      <c r="CG22" s="141">
        <v>0</v>
      </c>
      <c r="CH22" s="141">
        <f t="shared" si="32"/>
        <v>103172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387671</v>
      </c>
      <c r="CR22" s="141">
        <f t="shared" si="42"/>
        <v>5137</v>
      </c>
      <c r="CS22" s="141">
        <f t="shared" si="43"/>
        <v>5137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120718</v>
      </c>
      <c r="CX22" s="141">
        <f t="shared" si="48"/>
        <v>0</v>
      </c>
      <c r="CY22" s="141">
        <f t="shared" si="49"/>
        <v>113045</v>
      </c>
      <c r="CZ22" s="141">
        <f t="shared" si="50"/>
        <v>7673</v>
      </c>
      <c r="DA22" s="141">
        <f t="shared" si="51"/>
        <v>0</v>
      </c>
      <c r="DB22" s="141">
        <f t="shared" si="52"/>
        <v>261816</v>
      </c>
      <c r="DC22" s="141">
        <f t="shared" si="53"/>
        <v>87240</v>
      </c>
      <c r="DD22" s="141">
        <f t="shared" si="54"/>
        <v>158658</v>
      </c>
      <c r="DE22" s="141">
        <f t="shared" si="55"/>
        <v>15918</v>
      </c>
      <c r="DF22" s="141">
        <f t="shared" si="56"/>
        <v>0</v>
      </c>
      <c r="DG22" s="141">
        <f t="shared" si="57"/>
        <v>0</v>
      </c>
      <c r="DH22" s="141">
        <f t="shared" si="58"/>
        <v>0</v>
      </c>
      <c r="DI22" s="141">
        <f t="shared" si="59"/>
        <v>0</v>
      </c>
      <c r="DJ22" s="141">
        <f t="shared" si="60"/>
        <v>387671</v>
      </c>
    </row>
    <row r="23" spans="1:114" ht="12" customHeight="1">
      <c r="A23" s="142" t="s">
        <v>96</v>
      </c>
      <c r="B23" s="140" t="s">
        <v>341</v>
      </c>
      <c r="C23" s="142" t="s">
        <v>358</v>
      </c>
      <c r="D23" s="141">
        <f t="shared" si="6"/>
        <v>151258</v>
      </c>
      <c r="E23" s="141">
        <f t="shared" si="7"/>
        <v>151258</v>
      </c>
      <c r="F23" s="141">
        <v>140700</v>
      </c>
      <c r="G23" s="141">
        <v>0</v>
      </c>
      <c r="H23" s="141">
        <v>0</v>
      </c>
      <c r="I23" s="141">
        <v>9089</v>
      </c>
      <c r="J23" s="141"/>
      <c r="K23" s="141">
        <v>1469</v>
      </c>
      <c r="L23" s="141">
        <v>0</v>
      </c>
      <c r="M23" s="141">
        <f t="shared" si="8"/>
        <v>881</v>
      </c>
      <c r="N23" s="141">
        <f t="shared" si="9"/>
        <v>881</v>
      </c>
      <c r="O23" s="141">
        <v>234</v>
      </c>
      <c r="P23" s="141">
        <v>352</v>
      </c>
      <c r="Q23" s="141">
        <v>0</v>
      </c>
      <c r="R23" s="141">
        <v>295</v>
      </c>
      <c r="S23" s="141"/>
      <c r="T23" s="141">
        <v>0</v>
      </c>
      <c r="U23" s="141">
        <v>0</v>
      </c>
      <c r="V23" s="141">
        <f t="shared" si="10"/>
        <v>152139</v>
      </c>
      <c r="W23" s="141">
        <f t="shared" si="11"/>
        <v>152139</v>
      </c>
      <c r="X23" s="141">
        <f t="shared" si="12"/>
        <v>140934</v>
      </c>
      <c r="Y23" s="141">
        <f t="shared" si="13"/>
        <v>352</v>
      </c>
      <c r="Z23" s="141">
        <f t="shared" si="14"/>
        <v>0</v>
      </c>
      <c r="AA23" s="141">
        <f t="shared" si="15"/>
        <v>9384</v>
      </c>
      <c r="AB23" s="141">
        <f t="shared" si="16"/>
        <v>0</v>
      </c>
      <c r="AC23" s="141">
        <f t="shared" si="17"/>
        <v>1469</v>
      </c>
      <c r="AD23" s="141">
        <f t="shared" si="18"/>
        <v>0</v>
      </c>
      <c r="AE23" s="141">
        <f t="shared" si="19"/>
        <v>116462</v>
      </c>
      <c r="AF23" s="141">
        <f t="shared" si="20"/>
        <v>115500</v>
      </c>
      <c r="AG23" s="141">
        <v>0</v>
      </c>
      <c r="AH23" s="141">
        <v>115500</v>
      </c>
      <c r="AI23" s="141">
        <v>0</v>
      </c>
      <c r="AJ23" s="141">
        <v>0</v>
      </c>
      <c r="AK23" s="141">
        <v>962</v>
      </c>
      <c r="AL23" s="141">
        <v>0</v>
      </c>
      <c r="AM23" s="141">
        <f t="shared" si="21"/>
        <v>148352</v>
      </c>
      <c r="AN23" s="141">
        <f t="shared" si="22"/>
        <v>24045</v>
      </c>
      <c r="AO23" s="141">
        <v>13196</v>
      </c>
      <c r="AP23" s="141">
        <v>10482</v>
      </c>
      <c r="AQ23" s="141">
        <v>0</v>
      </c>
      <c r="AR23" s="141">
        <v>367</v>
      </c>
      <c r="AS23" s="141">
        <f t="shared" si="23"/>
        <v>42861</v>
      </c>
      <c r="AT23" s="141">
        <v>3836</v>
      </c>
      <c r="AU23" s="141">
        <v>21000</v>
      </c>
      <c r="AV23" s="141">
        <v>18025</v>
      </c>
      <c r="AW23" s="141">
        <v>0</v>
      </c>
      <c r="AX23" s="141">
        <f t="shared" si="24"/>
        <v>81446</v>
      </c>
      <c r="AY23" s="141">
        <v>15379</v>
      </c>
      <c r="AZ23" s="141">
        <v>58606</v>
      </c>
      <c r="BA23" s="141">
        <v>7461</v>
      </c>
      <c r="BB23" s="141">
        <v>0</v>
      </c>
      <c r="BC23" s="141">
        <v>0</v>
      </c>
      <c r="BD23" s="141">
        <v>0</v>
      </c>
      <c r="BE23" s="141">
        <v>9727</v>
      </c>
      <c r="BF23" s="141">
        <f t="shared" si="25"/>
        <v>274541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17038</v>
      </c>
      <c r="BP23" s="141">
        <f t="shared" si="29"/>
        <v>6538</v>
      </c>
      <c r="BQ23" s="141">
        <v>6538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10500</v>
      </c>
      <c r="CA23" s="141">
        <v>0</v>
      </c>
      <c r="CB23" s="141">
        <v>0</v>
      </c>
      <c r="CC23" s="141">
        <v>10500</v>
      </c>
      <c r="CD23" s="141">
        <v>0</v>
      </c>
      <c r="CE23" s="141">
        <v>0</v>
      </c>
      <c r="CF23" s="141">
        <v>0</v>
      </c>
      <c r="CG23" s="141">
        <v>1336</v>
      </c>
      <c r="CH23" s="141">
        <f t="shared" si="32"/>
        <v>18374</v>
      </c>
      <c r="CI23" s="141">
        <f t="shared" si="33"/>
        <v>116462</v>
      </c>
      <c r="CJ23" s="141">
        <f t="shared" si="34"/>
        <v>115500</v>
      </c>
      <c r="CK23" s="141">
        <f t="shared" si="35"/>
        <v>0</v>
      </c>
      <c r="CL23" s="141">
        <f t="shared" si="36"/>
        <v>115500</v>
      </c>
      <c r="CM23" s="141">
        <f t="shared" si="37"/>
        <v>0</v>
      </c>
      <c r="CN23" s="141">
        <f t="shared" si="38"/>
        <v>0</v>
      </c>
      <c r="CO23" s="141">
        <f t="shared" si="39"/>
        <v>962</v>
      </c>
      <c r="CP23" s="141">
        <f t="shared" si="40"/>
        <v>0</v>
      </c>
      <c r="CQ23" s="141">
        <f t="shared" si="41"/>
        <v>165390</v>
      </c>
      <c r="CR23" s="141">
        <f t="shared" si="42"/>
        <v>30583</v>
      </c>
      <c r="CS23" s="141">
        <f t="shared" si="43"/>
        <v>19734</v>
      </c>
      <c r="CT23" s="141">
        <f t="shared" si="44"/>
        <v>10482</v>
      </c>
      <c r="CU23" s="141">
        <f t="shared" si="45"/>
        <v>0</v>
      </c>
      <c r="CV23" s="141">
        <f t="shared" si="46"/>
        <v>367</v>
      </c>
      <c r="CW23" s="141">
        <f t="shared" si="47"/>
        <v>42861</v>
      </c>
      <c r="CX23" s="141">
        <f t="shared" si="48"/>
        <v>3836</v>
      </c>
      <c r="CY23" s="141">
        <f t="shared" si="49"/>
        <v>21000</v>
      </c>
      <c r="CZ23" s="141">
        <f t="shared" si="50"/>
        <v>18025</v>
      </c>
      <c r="DA23" s="141">
        <f t="shared" si="51"/>
        <v>0</v>
      </c>
      <c r="DB23" s="141">
        <f t="shared" si="52"/>
        <v>91946</v>
      </c>
      <c r="DC23" s="141">
        <f t="shared" si="53"/>
        <v>15379</v>
      </c>
      <c r="DD23" s="141">
        <f t="shared" si="54"/>
        <v>58606</v>
      </c>
      <c r="DE23" s="141">
        <f t="shared" si="55"/>
        <v>17961</v>
      </c>
      <c r="DF23" s="141">
        <f t="shared" si="56"/>
        <v>0</v>
      </c>
      <c r="DG23" s="141">
        <f t="shared" si="57"/>
        <v>0</v>
      </c>
      <c r="DH23" s="141">
        <f t="shared" si="58"/>
        <v>0</v>
      </c>
      <c r="DI23" s="141">
        <f t="shared" si="59"/>
        <v>11063</v>
      </c>
      <c r="DJ23" s="141">
        <f t="shared" si="60"/>
        <v>292915</v>
      </c>
    </row>
    <row r="24" spans="1:114" ht="12" customHeight="1">
      <c r="A24" s="142" t="s">
        <v>96</v>
      </c>
      <c r="B24" s="140" t="s">
        <v>342</v>
      </c>
      <c r="C24" s="142" t="s">
        <v>359</v>
      </c>
      <c r="D24" s="141">
        <f t="shared" si="6"/>
        <v>247943</v>
      </c>
      <c r="E24" s="141">
        <f t="shared" si="7"/>
        <v>1787</v>
      </c>
      <c r="F24" s="141">
        <v>0</v>
      </c>
      <c r="G24" s="141">
        <v>0</v>
      </c>
      <c r="H24" s="141">
        <v>0</v>
      </c>
      <c r="I24" s="141">
        <v>1772</v>
      </c>
      <c r="J24" s="141"/>
      <c r="K24" s="141">
        <v>15</v>
      </c>
      <c r="L24" s="141">
        <v>246156</v>
      </c>
      <c r="M24" s="141">
        <f t="shared" si="8"/>
        <v>49077</v>
      </c>
      <c r="N24" s="141">
        <f t="shared" si="9"/>
        <v>10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10</v>
      </c>
      <c r="U24" s="141">
        <v>49067</v>
      </c>
      <c r="V24" s="141">
        <f t="shared" si="10"/>
        <v>297020</v>
      </c>
      <c r="W24" s="141">
        <f t="shared" si="11"/>
        <v>1797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1772</v>
      </c>
      <c r="AB24" s="141">
        <f t="shared" si="16"/>
        <v>0</v>
      </c>
      <c r="AC24" s="141">
        <f t="shared" si="17"/>
        <v>25</v>
      </c>
      <c r="AD24" s="141">
        <f t="shared" si="18"/>
        <v>295223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115156</v>
      </c>
      <c r="AN24" s="141">
        <f t="shared" si="22"/>
        <v>4557</v>
      </c>
      <c r="AO24" s="141">
        <v>0</v>
      </c>
      <c r="AP24" s="141">
        <v>3614</v>
      </c>
      <c r="AQ24" s="141">
        <v>0</v>
      </c>
      <c r="AR24" s="141">
        <v>943</v>
      </c>
      <c r="AS24" s="141">
        <f t="shared" si="23"/>
        <v>1202</v>
      </c>
      <c r="AT24" s="141">
        <v>1202</v>
      </c>
      <c r="AU24" s="141">
        <v>0</v>
      </c>
      <c r="AV24" s="141">
        <v>0</v>
      </c>
      <c r="AW24" s="141">
        <v>0</v>
      </c>
      <c r="AX24" s="141">
        <f t="shared" si="24"/>
        <v>109397</v>
      </c>
      <c r="AY24" s="141">
        <v>59211</v>
      </c>
      <c r="AZ24" s="141">
        <v>50186</v>
      </c>
      <c r="BA24" s="141">
        <v>0</v>
      </c>
      <c r="BB24" s="141">
        <v>0</v>
      </c>
      <c r="BC24" s="141">
        <v>132787</v>
      </c>
      <c r="BD24" s="141">
        <v>0</v>
      </c>
      <c r="BE24" s="141">
        <v>0</v>
      </c>
      <c r="BF24" s="141">
        <f t="shared" si="25"/>
        <v>115156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17471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17471</v>
      </c>
      <c r="CA24" s="141">
        <v>0</v>
      </c>
      <c r="CB24" s="141">
        <v>17471</v>
      </c>
      <c r="CC24" s="141">
        <v>0</v>
      </c>
      <c r="CD24" s="141">
        <v>0</v>
      </c>
      <c r="CE24" s="141">
        <v>31606</v>
      </c>
      <c r="CF24" s="141">
        <v>0</v>
      </c>
      <c r="CG24" s="141">
        <v>0</v>
      </c>
      <c r="CH24" s="141">
        <f t="shared" si="32"/>
        <v>17471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132627</v>
      </c>
      <c r="CR24" s="141">
        <f t="shared" si="42"/>
        <v>4557</v>
      </c>
      <c r="CS24" s="141">
        <f t="shared" si="43"/>
        <v>0</v>
      </c>
      <c r="CT24" s="141">
        <f t="shared" si="44"/>
        <v>3614</v>
      </c>
      <c r="CU24" s="141">
        <f t="shared" si="45"/>
        <v>0</v>
      </c>
      <c r="CV24" s="141">
        <f t="shared" si="46"/>
        <v>943</v>
      </c>
      <c r="CW24" s="141">
        <f t="shared" si="47"/>
        <v>1202</v>
      </c>
      <c r="CX24" s="141">
        <f t="shared" si="48"/>
        <v>1202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126868</v>
      </c>
      <c r="DC24" s="141">
        <f t="shared" si="53"/>
        <v>59211</v>
      </c>
      <c r="DD24" s="141">
        <f t="shared" si="54"/>
        <v>67657</v>
      </c>
      <c r="DE24" s="141">
        <f t="shared" si="55"/>
        <v>0</v>
      </c>
      <c r="DF24" s="141">
        <f t="shared" si="56"/>
        <v>0</v>
      </c>
      <c r="DG24" s="141">
        <f t="shared" si="57"/>
        <v>164393</v>
      </c>
      <c r="DH24" s="141">
        <f t="shared" si="58"/>
        <v>0</v>
      </c>
      <c r="DI24" s="141">
        <f t="shared" si="59"/>
        <v>0</v>
      </c>
      <c r="DJ24" s="141">
        <f t="shared" si="60"/>
        <v>132627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380</v>
      </c>
      <c r="B7" s="140" t="s">
        <v>382</v>
      </c>
      <c r="C7" s="139" t="s">
        <v>381</v>
      </c>
      <c r="D7" s="141">
        <f aca="true" t="shared" si="0" ref="D7:AI7">SUM(D8:D14)</f>
        <v>430897</v>
      </c>
      <c r="E7" s="141">
        <f t="shared" si="0"/>
        <v>466499</v>
      </c>
      <c r="F7" s="141">
        <f t="shared" si="0"/>
        <v>0</v>
      </c>
      <c r="G7" s="141">
        <f t="shared" si="0"/>
        <v>3260</v>
      </c>
      <c r="H7" s="141">
        <f t="shared" si="0"/>
        <v>0</v>
      </c>
      <c r="I7" s="141">
        <f t="shared" si="0"/>
        <v>289933</v>
      </c>
      <c r="J7" s="141">
        <f t="shared" si="0"/>
        <v>3154157</v>
      </c>
      <c r="K7" s="141">
        <f t="shared" si="0"/>
        <v>173306</v>
      </c>
      <c r="L7" s="141">
        <f t="shared" si="0"/>
        <v>-35602</v>
      </c>
      <c r="M7" s="141">
        <f t="shared" si="0"/>
        <v>88314</v>
      </c>
      <c r="N7" s="141">
        <f t="shared" si="0"/>
        <v>13633</v>
      </c>
      <c r="O7" s="141">
        <f t="shared" si="0"/>
        <v>1155</v>
      </c>
      <c r="P7" s="141">
        <f t="shared" si="0"/>
        <v>0</v>
      </c>
      <c r="Q7" s="141">
        <f t="shared" si="0"/>
        <v>0</v>
      </c>
      <c r="R7" s="141">
        <f t="shared" si="0"/>
        <v>12449</v>
      </c>
      <c r="S7" s="141">
        <f t="shared" si="0"/>
        <v>657372</v>
      </c>
      <c r="T7" s="141">
        <f t="shared" si="0"/>
        <v>29</v>
      </c>
      <c r="U7" s="141">
        <f t="shared" si="0"/>
        <v>74681</v>
      </c>
      <c r="V7" s="141">
        <f t="shared" si="0"/>
        <v>519211</v>
      </c>
      <c r="W7" s="141">
        <f t="shared" si="0"/>
        <v>480132</v>
      </c>
      <c r="X7" s="141">
        <f t="shared" si="0"/>
        <v>1155</v>
      </c>
      <c r="Y7" s="141">
        <f t="shared" si="0"/>
        <v>3260</v>
      </c>
      <c r="Z7" s="141">
        <f t="shared" si="0"/>
        <v>0</v>
      </c>
      <c r="AA7" s="141">
        <f t="shared" si="0"/>
        <v>302382</v>
      </c>
      <c r="AB7" s="141">
        <f t="shared" si="0"/>
        <v>3811529</v>
      </c>
      <c r="AC7" s="141">
        <f t="shared" si="0"/>
        <v>173335</v>
      </c>
      <c r="AD7" s="141">
        <f t="shared" si="0"/>
        <v>39079</v>
      </c>
      <c r="AE7" s="141">
        <f t="shared" si="0"/>
        <v>66169</v>
      </c>
      <c r="AF7" s="141">
        <f t="shared" si="0"/>
        <v>64804</v>
      </c>
      <c r="AG7" s="141">
        <f t="shared" si="0"/>
        <v>0</v>
      </c>
      <c r="AH7" s="141">
        <f t="shared" si="0"/>
        <v>63081</v>
      </c>
      <c r="AI7" s="141">
        <f t="shared" si="0"/>
        <v>0</v>
      </c>
      <c r="AJ7" s="141">
        <f aca="true" t="shared" si="1" ref="AJ7:BO7">SUM(AJ8:AJ14)</f>
        <v>1723</v>
      </c>
      <c r="AK7" s="141">
        <f t="shared" si="1"/>
        <v>1365</v>
      </c>
      <c r="AL7" s="141">
        <f t="shared" si="1"/>
        <v>0</v>
      </c>
      <c r="AM7" s="141">
        <f t="shared" si="1"/>
        <v>3204072</v>
      </c>
      <c r="AN7" s="141">
        <f t="shared" si="1"/>
        <v>459499</v>
      </c>
      <c r="AO7" s="141">
        <f t="shared" si="1"/>
        <v>241636</v>
      </c>
      <c r="AP7" s="141">
        <f t="shared" si="1"/>
        <v>15914</v>
      </c>
      <c r="AQ7" s="141">
        <f t="shared" si="1"/>
        <v>176510</v>
      </c>
      <c r="AR7" s="141">
        <f t="shared" si="1"/>
        <v>25439</v>
      </c>
      <c r="AS7" s="141">
        <f t="shared" si="1"/>
        <v>1245100</v>
      </c>
      <c r="AT7" s="141">
        <f t="shared" si="1"/>
        <v>5842</v>
      </c>
      <c r="AU7" s="141">
        <f t="shared" si="1"/>
        <v>1099434</v>
      </c>
      <c r="AV7" s="141">
        <f t="shared" si="1"/>
        <v>139824</v>
      </c>
      <c r="AW7" s="141">
        <f t="shared" si="1"/>
        <v>1000</v>
      </c>
      <c r="AX7" s="141">
        <f t="shared" si="1"/>
        <v>1478254</v>
      </c>
      <c r="AY7" s="141">
        <f t="shared" si="1"/>
        <v>368494</v>
      </c>
      <c r="AZ7" s="141">
        <f t="shared" si="1"/>
        <v>1035997</v>
      </c>
      <c r="BA7" s="141">
        <f t="shared" si="1"/>
        <v>56179</v>
      </c>
      <c r="BB7" s="141">
        <f t="shared" si="1"/>
        <v>17584</v>
      </c>
      <c r="BC7" s="141">
        <f t="shared" si="1"/>
        <v>0</v>
      </c>
      <c r="BD7" s="141">
        <f t="shared" si="1"/>
        <v>20219</v>
      </c>
      <c r="BE7" s="141">
        <f t="shared" si="1"/>
        <v>314813</v>
      </c>
      <c r="BF7" s="141">
        <f t="shared" si="1"/>
        <v>3585054</v>
      </c>
      <c r="BG7" s="141">
        <f t="shared" si="1"/>
        <v>88824</v>
      </c>
      <c r="BH7" s="141">
        <f t="shared" si="1"/>
        <v>70875</v>
      </c>
      <c r="BI7" s="141">
        <f t="shared" si="1"/>
        <v>0</v>
      </c>
      <c r="BJ7" s="141">
        <f t="shared" si="1"/>
        <v>70875</v>
      </c>
      <c r="BK7" s="141">
        <f t="shared" si="1"/>
        <v>0</v>
      </c>
      <c r="BL7" s="141">
        <f t="shared" si="1"/>
        <v>0</v>
      </c>
      <c r="BM7" s="141">
        <f t="shared" si="1"/>
        <v>17949</v>
      </c>
      <c r="BN7" s="141">
        <f t="shared" si="1"/>
        <v>0</v>
      </c>
      <c r="BO7" s="141">
        <f t="shared" si="1"/>
        <v>625634</v>
      </c>
      <c r="BP7" s="141">
        <f aca="true" t="shared" si="2" ref="BP7:CU7">SUM(BP8:BP14)</f>
        <v>125993</v>
      </c>
      <c r="BQ7" s="141">
        <f t="shared" si="2"/>
        <v>120393</v>
      </c>
      <c r="BR7" s="141">
        <f t="shared" si="2"/>
        <v>0</v>
      </c>
      <c r="BS7" s="141">
        <f t="shared" si="2"/>
        <v>5600</v>
      </c>
      <c r="BT7" s="141">
        <f t="shared" si="2"/>
        <v>0</v>
      </c>
      <c r="BU7" s="141">
        <f t="shared" si="2"/>
        <v>287173</v>
      </c>
      <c r="BV7" s="141">
        <f t="shared" si="2"/>
        <v>0</v>
      </c>
      <c r="BW7" s="141">
        <f t="shared" si="2"/>
        <v>287173</v>
      </c>
      <c r="BX7" s="141">
        <f t="shared" si="2"/>
        <v>0</v>
      </c>
      <c r="BY7" s="141">
        <f t="shared" si="2"/>
        <v>0</v>
      </c>
      <c r="BZ7" s="141">
        <f t="shared" si="2"/>
        <v>212468</v>
      </c>
      <c r="CA7" s="141">
        <f t="shared" si="2"/>
        <v>0</v>
      </c>
      <c r="CB7" s="141">
        <f t="shared" si="2"/>
        <v>152671</v>
      </c>
      <c r="CC7" s="141">
        <f t="shared" si="2"/>
        <v>50474</v>
      </c>
      <c r="CD7" s="141">
        <f t="shared" si="2"/>
        <v>9323</v>
      </c>
      <c r="CE7" s="141">
        <f t="shared" si="2"/>
        <v>0</v>
      </c>
      <c r="CF7" s="141">
        <f t="shared" si="2"/>
        <v>0</v>
      </c>
      <c r="CG7" s="141">
        <f t="shared" si="2"/>
        <v>31228</v>
      </c>
      <c r="CH7" s="141">
        <f t="shared" si="2"/>
        <v>745686</v>
      </c>
      <c r="CI7" s="141">
        <f t="shared" si="2"/>
        <v>154993</v>
      </c>
      <c r="CJ7" s="141">
        <f t="shared" si="2"/>
        <v>135679</v>
      </c>
      <c r="CK7" s="141">
        <f t="shared" si="2"/>
        <v>0</v>
      </c>
      <c r="CL7" s="141">
        <f t="shared" si="2"/>
        <v>133956</v>
      </c>
      <c r="CM7" s="141">
        <f t="shared" si="2"/>
        <v>0</v>
      </c>
      <c r="CN7" s="141">
        <f t="shared" si="2"/>
        <v>1723</v>
      </c>
      <c r="CO7" s="141">
        <f t="shared" si="2"/>
        <v>19314</v>
      </c>
      <c r="CP7" s="141">
        <f t="shared" si="2"/>
        <v>0</v>
      </c>
      <c r="CQ7" s="141">
        <f t="shared" si="2"/>
        <v>3829706</v>
      </c>
      <c r="CR7" s="141">
        <f t="shared" si="2"/>
        <v>585492</v>
      </c>
      <c r="CS7" s="141">
        <f t="shared" si="2"/>
        <v>362029</v>
      </c>
      <c r="CT7" s="141">
        <f t="shared" si="2"/>
        <v>15914</v>
      </c>
      <c r="CU7" s="141">
        <f t="shared" si="2"/>
        <v>182110</v>
      </c>
      <c r="CV7" s="141">
        <f aca="true" t="shared" si="3" ref="CV7:DJ7">SUM(CV8:CV14)</f>
        <v>25439</v>
      </c>
      <c r="CW7" s="141">
        <f t="shared" si="3"/>
        <v>1532273</v>
      </c>
      <c r="CX7" s="141">
        <f t="shared" si="3"/>
        <v>5842</v>
      </c>
      <c r="CY7" s="141">
        <f t="shared" si="3"/>
        <v>1386607</v>
      </c>
      <c r="CZ7" s="141">
        <f t="shared" si="3"/>
        <v>139824</v>
      </c>
      <c r="DA7" s="141">
        <f t="shared" si="3"/>
        <v>1000</v>
      </c>
      <c r="DB7" s="141">
        <f t="shared" si="3"/>
        <v>1690722</v>
      </c>
      <c r="DC7" s="141">
        <f t="shared" si="3"/>
        <v>368494</v>
      </c>
      <c r="DD7" s="141">
        <f t="shared" si="3"/>
        <v>1188668</v>
      </c>
      <c r="DE7" s="141">
        <f t="shared" si="3"/>
        <v>106653</v>
      </c>
      <c r="DF7" s="141">
        <f t="shared" si="3"/>
        <v>26907</v>
      </c>
      <c r="DG7" s="141">
        <f t="shared" si="3"/>
        <v>0</v>
      </c>
      <c r="DH7" s="141">
        <f t="shared" si="3"/>
        <v>20219</v>
      </c>
      <c r="DI7" s="141">
        <f t="shared" si="3"/>
        <v>346041</v>
      </c>
      <c r="DJ7" s="141">
        <f t="shared" si="3"/>
        <v>4330740</v>
      </c>
    </row>
    <row r="8" spans="1:114" ht="12" customHeight="1">
      <c r="A8" s="142" t="s">
        <v>96</v>
      </c>
      <c r="B8" s="140" t="s">
        <v>362</v>
      </c>
      <c r="C8" s="142" t="s">
        <v>369</v>
      </c>
      <c r="D8" s="141">
        <f>SUM(E8,+L8)</f>
        <v>45404</v>
      </c>
      <c r="E8" s="141">
        <f>SUM(F8:I8)+K8</f>
        <v>19121</v>
      </c>
      <c r="F8" s="141">
        <v>0</v>
      </c>
      <c r="G8" s="141">
        <v>0</v>
      </c>
      <c r="H8" s="141">
        <v>0</v>
      </c>
      <c r="I8" s="141">
        <v>19121</v>
      </c>
      <c r="J8" s="141">
        <v>295739</v>
      </c>
      <c r="K8" s="141">
        <v>0</v>
      </c>
      <c r="L8" s="141">
        <v>26283</v>
      </c>
      <c r="M8" s="141">
        <f>SUM(N8,+U8)</f>
        <v>3887</v>
      </c>
      <c r="N8" s="141">
        <f>SUM(O8:R8)+T8</f>
        <v>1336</v>
      </c>
      <c r="O8" s="141">
        <v>0</v>
      </c>
      <c r="P8" s="141">
        <v>0</v>
      </c>
      <c r="Q8" s="141">
        <v>0</v>
      </c>
      <c r="R8" s="141">
        <v>1316</v>
      </c>
      <c r="S8" s="141">
        <v>70392</v>
      </c>
      <c r="T8" s="141">
        <v>20</v>
      </c>
      <c r="U8" s="141">
        <v>2551</v>
      </c>
      <c r="V8" s="141">
        <f aca="true" t="shared" si="4" ref="V8:AD8">+SUM(D8,M8)</f>
        <v>49291</v>
      </c>
      <c r="W8" s="141">
        <f t="shared" si="4"/>
        <v>20457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20437</v>
      </c>
      <c r="AB8" s="141">
        <f t="shared" si="4"/>
        <v>366131</v>
      </c>
      <c r="AC8" s="141">
        <f t="shared" si="4"/>
        <v>20</v>
      </c>
      <c r="AD8" s="141">
        <f t="shared" si="4"/>
        <v>28834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330592</v>
      </c>
      <c r="AN8" s="141">
        <f>SUM(AO8:AR8)</f>
        <v>26036</v>
      </c>
      <c r="AO8" s="141">
        <v>26036</v>
      </c>
      <c r="AP8" s="141">
        <v>0</v>
      </c>
      <c r="AQ8" s="141">
        <v>0</v>
      </c>
      <c r="AR8" s="141">
        <v>0</v>
      </c>
      <c r="AS8" s="141">
        <f>SUM(AT8:AV8)</f>
        <v>953</v>
      </c>
      <c r="AT8" s="141">
        <v>0</v>
      </c>
      <c r="AU8" s="141">
        <v>953</v>
      </c>
      <c r="AV8" s="141">
        <v>0</v>
      </c>
      <c r="AW8" s="141">
        <v>0</v>
      </c>
      <c r="AX8" s="141">
        <f>SUM(AY8:BB8)</f>
        <v>303603</v>
      </c>
      <c r="AY8" s="141">
        <v>0</v>
      </c>
      <c r="AZ8" s="141">
        <v>296862</v>
      </c>
      <c r="BA8" s="141">
        <v>5678</v>
      </c>
      <c r="BB8" s="141">
        <v>1063</v>
      </c>
      <c r="BC8" s="141"/>
      <c r="BD8" s="141">
        <v>0</v>
      </c>
      <c r="BE8" s="141">
        <v>10551</v>
      </c>
      <c r="BF8" s="141">
        <f>SUM(AE8,+AM8,+BE8)</f>
        <v>341143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74279</v>
      </c>
      <c r="BP8" s="141">
        <f>SUM(BQ8:BT8)</f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f>SUM(BV8:BX8)</f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f>SUM(CA8:CD8)</f>
        <v>74279</v>
      </c>
      <c r="CA8" s="141">
        <v>0</v>
      </c>
      <c r="CB8" s="141">
        <v>73800</v>
      </c>
      <c r="CC8" s="141">
        <v>0</v>
      </c>
      <c r="CD8" s="141">
        <v>479</v>
      </c>
      <c r="CE8" s="141"/>
      <c r="CF8" s="141">
        <v>0</v>
      </c>
      <c r="CG8" s="141">
        <v>0</v>
      </c>
      <c r="CH8" s="141">
        <f>SUM(BG8,+BO8,+CG8)</f>
        <v>74279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404871</v>
      </c>
      <c r="CR8" s="141">
        <f t="shared" si="5"/>
        <v>26036</v>
      </c>
      <c r="CS8" s="141">
        <f t="shared" si="5"/>
        <v>26036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953</v>
      </c>
      <c r="CX8" s="141">
        <f t="shared" si="5"/>
        <v>0</v>
      </c>
      <c r="CY8" s="141">
        <f t="shared" si="5"/>
        <v>953</v>
      </c>
      <c r="CZ8" s="141">
        <f t="shared" si="5"/>
        <v>0</v>
      </c>
      <c r="DA8" s="141">
        <f t="shared" si="5"/>
        <v>0</v>
      </c>
      <c r="DB8" s="141">
        <f t="shared" si="5"/>
        <v>377882</v>
      </c>
      <c r="DC8" s="141">
        <f t="shared" si="5"/>
        <v>0</v>
      </c>
      <c r="DD8" s="141">
        <f t="shared" si="5"/>
        <v>370662</v>
      </c>
      <c r="DE8" s="141">
        <f t="shared" si="5"/>
        <v>5678</v>
      </c>
      <c r="DF8" s="141">
        <f t="shared" si="5"/>
        <v>1542</v>
      </c>
      <c r="DG8" s="141">
        <f t="shared" si="5"/>
        <v>0</v>
      </c>
      <c r="DH8" s="141">
        <f t="shared" si="5"/>
        <v>0</v>
      </c>
      <c r="DI8" s="141">
        <f t="shared" si="5"/>
        <v>10551</v>
      </c>
      <c r="DJ8" s="141">
        <f t="shared" si="5"/>
        <v>415422</v>
      </c>
    </row>
    <row r="9" spans="1:114" ht="12" customHeight="1">
      <c r="A9" s="142" t="s">
        <v>96</v>
      </c>
      <c r="B9" s="140" t="s">
        <v>363</v>
      </c>
      <c r="C9" s="142" t="s">
        <v>370</v>
      </c>
      <c r="D9" s="141">
        <f aca="true" t="shared" si="6" ref="D9:D14">SUM(E9,+L9)</f>
        <v>115212</v>
      </c>
      <c r="E9" s="141">
        <f aca="true" t="shared" si="7" ref="E9:E14">SUM(F9:I9)+K9</f>
        <v>115212</v>
      </c>
      <c r="F9" s="141">
        <v>0</v>
      </c>
      <c r="G9" s="141">
        <v>0</v>
      </c>
      <c r="H9" s="141">
        <v>0</v>
      </c>
      <c r="I9" s="141">
        <v>115212</v>
      </c>
      <c r="J9" s="141">
        <v>950811</v>
      </c>
      <c r="K9" s="141">
        <v>0</v>
      </c>
      <c r="L9" s="141">
        <v>0</v>
      </c>
      <c r="M9" s="141">
        <f aca="true" t="shared" si="8" ref="M9:M14">SUM(N9,+U9)</f>
        <v>0</v>
      </c>
      <c r="N9" s="141">
        <f aca="true" t="shared" si="9" ref="N9:N14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f aca="true" t="shared" si="10" ref="V9:V14">+SUM(D9,M9)</f>
        <v>115212</v>
      </c>
      <c r="W9" s="141">
        <f aca="true" t="shared" si="11" ref="W9:W14">+SUM(E9,N9)</f>
        <v>115212</v>
      </c>
      <c r="X9" s="141">
        <f aca="true" t="shared" si="12" ref="X9:X14">+SUM(F9,O9)</f>
        <v>0</v>
      </c>
      <c r="Y9" s="141">
        <f aca="true" t="shared" si="13" ref="Y9:Y14">+SUM(G9,P9)</f>
        <v>0</v>
      </c>
      <c r="Z9" s="141">
        <f aca="true" t="shared" si="14" ref="Z9:Z14">+SUM(H9,Q9)</f>
        <v>0</v>
      </c>
      <c r="AA9" s="141">
        <f aca="true" t="shared" si="15" ref="AA9:AA14">+SUM(I9,R9)</f>
        <v>115212</v>
      </c>
      <c r="AB9" s="141">
        <f aca="true" t="shared" si="16" ref="AB9:AB14">+SUM(J9,S9)</f>
        <v>950811</v>
      </c>
      <c r="AC9" s="141">
        <f aca="true" t="shared" si="17" ref="AC9:AC14">+SUM(K9,T9)</f>
        <v>0</v>
      </c>
      <c r="AD9" s="141">
        <f aca="true" t="shared" si="18" ref="AD9:AD14">+SUM(L9,U9)</f>
        <v>0</v>
      </c>
      <c r="AE9" s="141">
        <f aca="true" t="shared" si="19" ref="AE9:AE14">SUM(AF9,+AK9)</f>
        <v>0</v>
      </c>
      <c r="AF9" s="141">
        <f aca="true" t="shared" si="20" ref="AF9:AF14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4">SUM(AN9,AS9,AW9,AX9,BD9)</f>
        <v>806903</v>
      </c>
      <c r="AN9" s="141">
        <f aca="true" t="shared" si="22" ref="AN9:AN14">SUM(AO9:AR9)</f>
        <v>175822</v>
      </c>
      <c r="AO9" s="141">
        <v>73741</v>
      </c>
      <c r="AP9" s="141">
        <v>0</v>
      </c>
      <c r="AQ9" s="141">
        <v>87160</v>
      </c>
      <c r="AR9" s="141">
        <v>14921</v>
      </c>
      <c r="AS9" s="141">
        <f aca="true" t="shared" si="23" ref="AS9:AS14">SUM(AT9:AV9)</f>
        <v>438725</v>
      </c>
      <c r="AT9" s="141">
        <v>0</v>
      </c>
      <c r="AU9" s="141">
        <v>370291</v>
      </c>
      <c r="AV9" s="141">
        <v>68434</v>
      </c>
      <c r="AW9" s="141">
        <v>0</v>
      </c>
      <c r="AX9" s="141">
        <f aca="true" t="shared" si="24" ref="AX9:AX14">SUM(AY9:BB9)</f>
        <v>172137</v>
      </c>
      <c r="AY9" s="141">
        <v>0</v>
      </c>
      <c r="AZ9" s="141">
        <v>164115</v>
      </c>
      <c r="BA9" s="141">
        <v>8022</v>
      </c>
      <c r="BB9" s="141">
        <v>0</v>
      </c>
      <c r="BC9" s="141"/>
      <c r="BD9" s="141">
        <v>20219</v>
      </c>
      <c r="BE9" s="141">
        <v>259120</v>
      </c>
      <c r="BF9" s="141">
        <f aca="true" t="shared" si="25" ref="BF9:BF14">SUM(AE9,+AM9,+BE9)</f>
        <v>1066023</v>
      </c>
      <c r="BG9" s="141">
        <f aca="true" t="shared" si="26" ref="BG9:BG14">SUM(BH9,+BM9)</f>
        <v>0</v>
      </c>
      <c r="BH9" s="141">
        <f aca="true" t="shared" si="27" ref="BH9:BH14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4">SUM(BP9,BU9,BY9,BZ9,CF9)</f>
        <v>0</v>
      </c>
      <c r="BP9" s="141">
        <f aca="true" t="shared" si="29" ref="BP9:BP14">SUM(BQ9:BT9)</f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f aca="true" t="shared" si="30" ref="BU9:BU14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14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14">SUM(BG9,+BO9,+CG9)</f>
        <v>0</v>
      </c>
      <c r="CI9" s="141">
        <f aca="true" t="shared" si="33" ref="CI9:CI14">SUM(AE9,+BG9)</f>
        <v>0</v>
      </c>
      <c r="CJ9" s="141">
        <f aca="true" t="shared" si="34" ref="CJ9:CJ14">SUM(AF9,+BH9)</f>
        <v>0</v>
      </c>
      <c r="CK9" s="141">
        <f aca="true" t="shared" si="35" ref="CK9:CK14">SUM(AG9,+BI9)</f>
        <v>0</v>
      </c>
      <c r="CL9" s="141">
        <f aca="true" t="shared" si="36" ref="CL9:CL14">SUM(AH9,+BJ9)</f>
        <v>0</v>
      </c>
      <c r="CM9" s="141">
        <f aca="true" t="shared" si="37" ref="CM9:CM14">SUM(AI9,+BK9)</f>
        <v>0</v>
      </c>
      <c r="CN9" s="141">
        <f aca="true" t="shared" si="38" ref="CN9:CN14">SUM(AJ9,+BL9)</f>
        <v>0</v>
      </c>
      <c r="CO9" s="141">
        <f aca="true" t="shared" si="39" ref="CO9:CO14">SUM(AK9,+BM9)</f>
        <v>0</v>
      </c>
      <c r="CP9" s="141">
        <f aca="true" t="shared" si="40" ref="CP9:CP14">SUM(AL9,+BN9)</f>
        <v>0</v>
      </c>
      <c r="CQ9" s="141">
        <f aca="true" t="shared" si="41" ref="CQ9:CQ14">SUM(AM9,+BO9)</f>
        <v>806903</v>
      </c>
      <c r="CR9" s="141">
        <f aca="true" t="shared" si="42" ref="CR9:CR14">SUM(AN9,+BP9)</f>
        <v>175822</v>
      </c>
      <c r="CS9" s="141">
        <f aca="true" t="shared" si="43" ref="CS9:CS14">SUM(AO9,+BQ9)</f>
        <v>73741</v>
      </c>
      <c r="CT9" s="141">
        <f aca="true" t="shared" si="44" ref="CT9:CT14">SUM(AP9,+BR9)</f>
        <v>0</v>
      </c>
      <c r="CU9" s="141">
        <f aca="true" t="shared" si="45" ref="CU9:CU14">SUM(AQ9,+BS9)</f>
        <v>87160</v>
      </c>
      <c r="CV9" s="141">
        <f aca="true" t="shared" si="46" ref="CV9:CV14">SUM(AR9,+BT9)</f>
        <v>14921</v>
      </c>
      <c r="CW9" s="141">
        <f aca="true" t="shared" si="47" ref="CW9:CW14">SUM(AS9,+BU9)</f>
        <v>438725</v>
      </c>
      <c r="CX9" s="141">
        <f aca="true" t="shared" si="48" ref="CX9:CX14">SUM(AT9,+BV9)</f>
        <v>0</v>
      </c>
      <c r="CY9" s="141">
        <f aca="true" t="shared" si="49" ref="CY9:CY14">SUM(AU9,+BW9)</f>
        <v>370291</v>
      </c>
      <c r="CZ9" s="141">
        <f aca="true" t="shared" si="50" ref="CZ9:CZ14">SUM(AV9,+BX9)</f>
        <v>68434</v>
      </c>
      <c r="DA9" s="141">
        <f aca="true" t="shared" si="51" ref="DA9:DA14">SUM(AW9,+BY9)</f>
        <v>0</v>
      </c>
      <c r="DB9" s="141">
        <f aca="true" t="shared" si="52" ref="DB9:DB14">SUM(AX9,+BZ9)</f>
        <v>172137</v>
      </c>
      <c r="DC9" s="141">
        <f aca="true" t="shared" si="53" ref="DC9:DC14">SUM(AY9,+CA9)</f>
        <v>0</v>
      </c>
      <c r="DD9" s="141">
        <f aca="true" t="shared" si="54" ref="DD9:DD14">SUM(AZ9,+CB9)</f>
        <v>164115</v>
      </c>
      <c r="DE9" s="141">
        <f aca="true" t="shared" si="55" ref="DE9:DE14">SUM(BA9,+CC9)</f>
        <v>8022</v>
      </c>
      <c r="DF9" s="141">
        <f aca="true" t="shared" si="56" ref="DF9:DF14">SUM(BB9,+CD9)</f>
        <v>0</v>
      </c>
      <c r="DG9" s="141">
        <f aca="true" t="shared" si="57" ref="DG9:DG14">SUM(BC9,+CE9)</f>
        <v>0</v>
      </c>
      <c r="DH9" s="141">
        <f aca="true" t="shared" si="58" ref="DH9:DH14">SUM(BD9,+CF9)</f>
        <v>20219</v>
      </c>
      <c r="DI9" s="141">
        <f aca="true" t="shared" si="59" ref="DI9:DI14">SUM(BE9,+CG9)</f>
        <v>259120</v>
      </c>
      <c r="DJ9" s="141">
        <f aca="true" t="shared" si="60" ref="DJ9:DJ14">SUM(BF9,+CH9)</f>
        <v>1066023</v>
      </c>
    </row>
    <row r="10" spans="1:114" ht="12" customHeight="1">
      <c r="A10" s="142" t="s">
        <v>96</v>
      </c>
      <c r="B10" s="140" t="s">
        <v>364</v>
      </c>
      <c r="C10" s="142" t="s">
        <v>371</v>
      </c>
      <c r="D10" s="141">
        <f t="shared" si="6"/>
        <v>124072</v>
      </c>
      <c r="E10" s="141">
        <f t="shared" si="7"/>
        <v>124072</v>
      </c>
      <c r="F10" s="141">
        <v>0</v>
      </c>
      <c r="G10" s="141">
        <v>3260</v>
      </c>
      <c r="H10" s="141">
        <v>0</v>
      </c>
      <c r="I10" s="141">
        <v>55623</v>
      </c>
      <c r="J10" s="141">
        <v>436892</v>
      </c>
      <c r="K10" s="141">
        <v>65189</v>
      </c>
      <c r="L10" s="141">
        <v>0</v>
      </c>
      <c r="M10" s="141">
        <f t="shared" si="8"/>
        <v>0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f t="shared" si="10"/>
        <v>124072</v>
      </c>
      <c r="W10" s="141">
        <f t="shared" si="11"/>
        <v>124072</v>
      </c>
      <c r="X10" s="141">
        <f t="shared" si="12"/>
        <v>0</v>
      </c>
      <c r="Y10" s="141">
        <f t="shared" si="13"/>
        <v>3260</v>
      </c>
      <c r="Z10" s="141">
        <f t="shared" si="14"/>
        <v>0</v>
      </c>
      <c r="AA10" s="141">
        <f t="shared" si="15"/>
        <v>55623</v>
      </c>
      <c r="AB10" s="141">
        <f t="shared" si="16"/>
        <v>436892</v>
      </c>
      <c r="AC10" s="141">
        <f t="shared" si="17"/>
        <v>65189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560964</v>
      </c>
      <c r="AN10" s="141">
        <f t="shared" si="22"/>
        <v>82350</v>
      </c>
      <c r="AO10" s="141">
        <v>30949</v>
      </c>
      <c r="AP10" s="141">
        <v>0</v>
      </c>
      <c r="AQ10" s="141">
        <v>48663</v>
      </c>
      <c r="AR10" s="141">
        <v>2738</v>
      </c>
      <c r="AS10" s="141">
        <f t="shared" si="23"/>
        <v>282935</v>
      </c>
      <c r="AT10" s="141">
        <v>0</v>
      </c>
      <c r="AU10" s="141">
        <v>258949</v>
      </c>
      <c r="AV10" s="141">
        <v>23986</v>
      </c>
      <c r="AW10" s="141">
        <v>1000</v>
      </c>
      <c r="AX10" s="141">
        <f t="shared" si="24"/>
        <v>194679</v>
      </c>
      <c r="AY10" s="141">
        <v>0</v>
      </c>
      <c r="AZ10" s="141">
        <v>167468</v>
      </c>
      <c r="BA10" s="141">
        <v>27211</v>
      </c>
      <c r="BB10" s="141">
        <v>0</v>
      </c>
      <c r="BC10" s="141"/>
      <c r="BD10" s="141">
        <v>0</v>
      </c>
      <c r="BE10" s="141">
        <v>0</v>
      </c>
      <c r="BF10" s="141">
        <f t="shared" si="25"/>
        <v>560964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560964</v>
      </c>
      <c r="CR10" s="141">
        <f t="shared" si="42"/>
        <v>82350</v>
      </c>
      <c r="CS10" s="141">
        <f t="shared" si="43"/>
        <v>30949</v>
      </c>
      <c r="CT10" s="141">
        <f t="shared" si="44"/>
        <v>0</v>
      </c>
      <c r="CU10" s="141">
        <f t="shared" si="45"/>
        <v>48663</v>
      </c>
      <c r="CV10" s="141">
        <f t="shared" si="46"/>
        <v>2738</v>
      </c>
      <c r="CW10" s="141">
        <f t="shared" si="47"/>
        <v>282935</v>
      </c>
      <c r="CX10" s="141">
        <f t="shared" si="48"/>
        <v>0</v>
      </c>
      <c r="CY10" s="141">
        <f t="shared" si="49"/>
        <v>258949</v>
      </c>
      <c r="CZ10" s="141">
        <f t="shared" si="50"/>
        <v>23986</v>
      </c>
      <c r="DA10" s="141">
        <f t="shared" si="51"/>
        <v>1000</v>
      </c>
      <c r="DB10" s="141">
        <f t="shared" si="52"/>
        <v>194679</v>
      </c>
      <c r="DC10" s="141">
        <f t="shared" si="53"/>
        <v>0</v>
      </c>
      <c r="DD10" s="141">
        <f t="shared" si="54"/>
        <v>167468</v>
      </c>
      <c r="DE10" s="141">
        <f t="shared" si="55"/>
        <v>27211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560964</v>
      </c>
    </row>
    <row r="11" spans="1:114" ht="12" customHeight="1">
      <c r="A11" s="142" t="s">
        <v>96</v>
      </c>
      <c r="B11" s="140" t="s">
        <v>365</v>
      </c>
      <c r="C11" s="142" t="s">
        <v>372</v>
      </c>
      <c r="D11" s="141">
        <f t="shared" si="6"/>
        <v>168887</v>
      </c>
      <c r="E11" s="141">
        <f t="shared" si="7"/>
        <v>159124</v>
      </c>
      <c r="F11" s="141">
        <v>0</v>
      </c>
      <c r="G11" s="141">
        <v>0</v>
      </c>
      <c r="H11" s="141">
        <v>0</v>
      </c>
      <c r="I11" s="141">
        <v>53449</v>
      </c>
      <c r="J11" s="141">
        <v>900631</v>
      </c>
      <c r="K11" s="141">
        <v>105675</v>
      </c>
      <c r="L11" s="141">
        <v>9763</v>
      </c>
      <c r="M11" s="141">
        <f t="shared" si="8"/>
        <v>3549</v>
      </c>
      <c r="N11" s="141">
        <f t="shared" si="9"/>
        <v>3549</v>
      </c>
      <c r="O11" s="141">
        <v>0</v>
      </c>
      <c r="P11" s="141">
        <v>0</v>
      </c>
      <c r="Q11" s="141">
        <v>0</v>
      </c>
      <c r="R11" s="141">
        <v>3549</v>
      </c>
      <c r="S11" s="141">
        <v>217393</v>
      </c>
      <c r="T11" s="141">
        <v>0</v>
      </c>
      <c r="U11" s="141">
        <v>0</v>
      </c>
      <c r="V11" s="141">
        <f t="shared" si="10"/>
        <v>172436</v>
      </c>
      <c r="W11" s="141">
        <f t="shared" si="11"/>
        <v>162673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56998</v>
      </c>
      <c r="AB11" s="141">
        <f t="shared" si="16"/>
        <v>1118024</v>
      </c>
      <c r="AC11" s="141">
        <f t="shared" si="17"/>
        <v>105675</v>
      </c>
      <c r="AD11" s="141">
        <f t="shared" si="18"/>
        <v>9763</v>
      </c>
      <c r="AE11" s="141">
        <f t="shared" si="19"/>
        <v>66169</v>
      </c>
      <c r="AF11" s="141">
        <f t="shared" si="20"/>
        <v>64804</v>
      </c>
      <c r="AG11" s="141">
        <v>0</v>
      </c>
      <c r="AH11" s="141">
        <v>63081</v>
      </c>
      <c r="AI11" s="141">
        <v>0</v>
      </c>
      <c r="AJ11" s="141">
        <v>1723</v>
      </c>
      <c r="AK11" s="141">
        <v>1365</v>
      </c>
      <c r="AL11" s="141"/>
      <c r="AM11" s="141">
        <f t="shared" si="21"/>
        <v>967676</v>
      </c>
      <c r="AN11" s="141">
        <f t="shared" si="22"/>
        <v>143232</v>
      </c>
      <c r="AO11" s="141">
        <v>98888</v>
      </c>
      <c r="AP11" s="141">
        <v>15914</v>
      </c>
      <c r="AQ11" s="141">
        <v>20650</v>
      </c>
      <c r="AR11" s="141">
        <v>7780</v>
      </c>
      <c r="AS11" s="141">
        <f t="shared" si="23"/>
        <v>202204</v>
      </c>
      <c r="AT11" s="141">
        <v>5842</v>
      </c>
      <c r="AU11" s="141">
        <v>177168</v>
      </c>
      <c r="AV11" s="141">
        <v>19194</v>
      </c>
      <c r="AW11" s="141">
        <v>0</v>
      </c>
      <c r="AX11" s="141">
        <f t="shared" si="24"/>
        <v>622240</v>
      </c>
      <c r="AY11" s="141">
        <v>368494</v>
      </c>
      <c r="AZ11" s="141">
        <v>233721</v>
      </c>
      <c r="BA11" s="141">
        <v>6575</v>
      </c>
      <c r="BB11" s="141">
        <v>13450</v>
      </c>
      <c r="BC11" s="141"/>
      <c r="BD11" s="141">
        <v>0</v>
      </c>
      <c r="BE11" s="141">
        <v>35673</v>
      </c>
      <c r="BF11" s="141">
        <f t="shared" si="25"/>
        <v>1069518</v>
      </c>
      <c r="BG11" s="141">
        <f t="shared" si="26"/>
        <v>70875</v>
      </c>
      <c r="BH11" s="141">
        <f t="shared" si="27"/>
        <v>70875</v>
      </c>
      <c r="BI11" s="141">
        <v>0</v>
      </c>
      <c r="BJ11" s="141">
        <v>70875</v>
      </c>
      <c r="BK11" s="141">
        <v>0</v>
      </c>
      <c r="BL11" s="141">
        <v>0</v>
      </c>
      <c r="BM11" s="141">
        <v>0</v>
      </c>
      <c r="BN11" s="141"/>
      <c r="BO11" s="141">
        <f t="shared" si="28"/>
        <v>149997</v>
      </c>
      <c r="BP11" s="141">
        <f t="shared" si="29"/>
        <v>9178</v>
      </c>
      <c r="BQ11" s="141">
        <v>9178</v>
      </c>
      <c r="BR11" s="141">
        <v>0</v>
      </c>
      <c r="BS11" s="141">
        <v>0</v>
      </c>
      <c r="BT11" s="141">
        <v>0</v>
      </c>
      <c r="BU11" s="141">
        <f t="shared" si="30"/>
        <v>93460</v>
      </c>
      <c r="BV11" s="141">
        <v>0</v>
      </c>
      <c r="BW11" s="141">
        <v>93460</v>
      </c>
      <c r="BX11" s="141">
        <v>0</v>
      </c>
      <c r="BY11" s="141">
        <v>0</v>
      </c>
      <c r="BZ11" s="141">
        <f t="shared" si="31"/>
        <v>47359</v>
      </c>
      <c r="CA11" s="141">
        <v>0</v>
      </c>
      <c r="CB11" s="141">
        <v>42525</v>
      </c>
      <c r="CC11" s="141">
        <v>0</v>
      </c>
      <c r="CD11" s="141">
        <v>4834</v>
      </c>
      <c r="CE11" s="141"/>
      <c r="CF11" s="141">
        <v>0</v>
      </c>
      <c r="CG11" s="141">
        <v>70</v>
      </c>
      <c r="CH11" s="141">
        <f t="shared" si="32"/>
        <v>220942</v>
      </c>
      <c r="CI11" s="141">
        <f t="shared" si="33"/>
        <v>137044</v>
      </c>
      <c r="CJ11" s="141">
        <f t="shared" si="34"/>
        <v>135679</v>
      </c>
      <c r="CK11" s="141">
        <f t="shared" si="35"/>
        <v>0</v>
      </c>
      <c r="CL11" s="141">
        <f t="shared" si="36"/>
        <v>133956</v>
      </c>
      <c r="CM11" s="141">
        <f t="shared" si="37"/>
        <v>0</v>
      </c>
      <c r="CN11" s="141">
        <f t="shared" si="38"/>
        <v>1723</v>
      </c>
      <c r="CO11" s="141">
        <f t="shared" si="39"/>
        <v>1365</v>
      </c>
      <c r="CP11" s="141">
        <f t="shared" si="40"/>
        <v>0</v>
      </c>
      <c r="CQ11" s="141">
        <f t="shared" si="41"/>
        <v>1117673</v>
      </c>
      <c r="CR11" s="141">
        <f t="shared" si="42"/>
        <v>152410</v>
      </c>
      <c r="CS11" s="141">
        <f t="shared" si="43"/>
        <v>108066</v>
      </c>
      <c r="CT11" s="141">
        <f t="shared" si="44"/>
        <v>15914</v>
      </c>
      <c r="CU11" s="141">
        <f t="shared" si="45"/>
        <v>20650</v>
      </c>
      <c r="CV11" s="141">
        <f t="shared" si="46"/>
        <v>7780</v>
      </c>
      <c r="CW11" s="141">
        <f t="shared" si="47"/>
        <v>295664</v>
      </c>
      <c r="CX11" s="141">
        <f t="shared" si="48"/>
        <v>5842</v>
      </c>
      <c r="CY11" s="141">
        <f t="shared" si="49"/>
        <v>270628</v>
      </c>
      <c r="CZ11" s="141">
        <f t="shared" si="50"/>
        <v>19194</v>
      </c>
      <c r="DA11" s="141">
        <f t="shared" si="51"/>
        <v>0</v>
      </c>
      <c r="DB11" s="141">
        <f t="shared" si="52"/>
        <v>669599</v>
      </c>
      <c r="DC11" s="141">
        <f t="shared" si="53"/>
        <v>368494</v>
      </c>
      <c r="DD11" s="141">
        <f t="shared" si="54"/>
        <v>276246</v>
      </c>
      <c r="DE11" s="141">
        <f t="shared" si="55"/>
        <v>6575</v>
      </c>
      <c r="DF11" s="141">
        <f t="shared" si="56"/>
        <v>18284</v>
      </c>
      <c r="DG11" s="141">
        <f t="shared" si="57"/>
        <v>0</v>
      </c>
      <c r="DH11" s="141">
        <f t="shared" si="58"/>
        <v>0</v>
      </c>
      <c r="DI11" s="141">
        <f t="shared" si="59"/>
        <v>35743</v>
      </c>
      <c r="DJ11" s="141">
        <f t="shared" si="60"/>
        <v>1290460</v>
      </c>
    </row>
    <row r="12" spans="1:114" ht="12" customHeight="1">
      <c r="A12" s="142" t="s">
        <v>96</v>
      </c>
      <c r="B12" s="140" t="s">
        <v>366</v>
      </c>
      <c r="C12" s="142" t="s">
        <v>373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f t="shared" si="8"/>
        <v>77247</v>
      </c>
      <c r="N12" s="141">
        <f t="shared" si="9"/>
        <v>5230</v>
      </c>
      <c r="O12" s="141">
        <v>1155</v>
      </c>
      <c r="P12" s="141">
        <v>0</v>
      </c>
      <c r="Q12" s="141">
        <v>0</v>
      </c>
      <c r="R12" s="141">
        <v>4075</v>
      </c>
      <c r="S12" s="141">
        <v>185077</v>
      </c>
      <c r="T12" s="141">
        <v>0</v>
      </c>
      <c r="U12" s="141">
        <v>72017</v>
      </c>
      <c r="V12" s="141">
        <f t="shared" si="10"/>
        <v>77247</v>
      </c>
      <c r="W12" s="141">
        <f t="shared" si="11"/>
        <v>5230</v>
      </c>
      <c r="X12" s="141">
        <f t="shared" si="12"/>
        <v>1155</v>
      </c>
      <c r="Y12" s="141">
        <f t="shared" si="13"/>
        <v>0</v>
      </c>
      <c r="Z12" s="141">
        <f t="shared" si="14"/>
        <v>0</v>
      </c>
      <c r="AA12" s="141">
        <f t="shared" si="15"/>
        <v>4075</v>
      </c>
      <c r="AB12" s="141">
        <f t="shared" si="16"/>
        <v>185077</v>
      </c>
      <c r="AC12" s="141">
        <f t="shared" si="17"/>
        <v>0</v>
      </c>
      <c r="AD12" s="141">
        <f t="shared" si="18"/>
        <v>72017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0</v>
      </c>
      <c r="BG12" s="141">
        <f t="shared" si="26"/>
        <v>17949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17949</v>
      </c>
      <c r="BN12" s="141"/>
      <c r="BO12" s="141">
        <f t="shared" si="28"/>
        <v>216329</v>
      </c>
      <c r="BP12" s="141">
        <f t="shared" si="29"/>
        <v>72699</v>
      </c>
      <c r="BQ12" s="141">
        <v>72699</v>
      </c>
      <c r="BR12" s="141">
        <v>0</v>
      </c>
      <c r="BS12" s="141">
        <v>0</v>
      </c>
      <c r="BT12" s="141">
        <v>0</v>
      </c>
      <c r="BU12" s="141">
        <f t="shared" si="30"/>
        <v>70608</v>
      </c>
      <c r="BV12" s="141">
        <v>0</v>
      </c>
      <c r="BW12" s="141">
        <v>70608</v>
      </c>
      <c r="BX12" s="141">
        <v>0</v>
      </c>
      <c r="BY12" s="141">
        <v>0</v>
      </c>
      <c r="BZ12" s="141">
        <f t="shared" si="31"/>
        <v>73022</v>
      </c>
      <c r="CA12" s="141">
        <v>0</v>
      </c>
      <c r="CB12" s="141">
        <v>22685</v>
      </c>
      <c r="CC12" s="141">
        <v>50337</v>
      </c>
      <c r="CD12" s="141">
        <v>0</v>
      </c>
      <c r="CE12" s="141"/>
      <c r="CF12" s="141">
        <v>0</v>
      </c>
      <c r="CG12" s="141">
        <v>28046</v>
      </c>
      <c r="CH12" s="141">
        <f t="shared" si="32"/>
        <v>262324</v>
      </c>
      <c r="CI12" s="141">
        <f t="shared" si="33"/>
        <v>17949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17949</v>
      </c>
      <c r="CP12" s="141">
        <f t="shared" si="40"/>
        <v>0</v>
      </c>
      <c r="CQ12" s="141">
        <f t="shared" si="41"/>
        <v>216329</v>
      </c>
      <c r="CR12" s="141">
        <f t="shared" si="42"/>
        <v>72699</v>
      </c>
      <c r="CS12" s="141">
        <f t="shared" si="43"/>
        <v>72699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70608</v>
      </c>
      <c r="CX12" s="141">
        <f t="shared" si="48"/>
        <v>0</v>
      </c>
      <c r="CY12" s="141">
        <f t="shared" si="49"/>
        <v>70608</v>
      </c>
      <c r="CZ12" s="141">
        <f t="shared" si="50"/>
        <v>0</v>
      </c>
      <c r="DA12" s="141">
        <f t="shared" si="51"/>
        <v>0</v>
      </c>
      <c r="DB12" s="141">
        <f t="shared" si="52"/>
        <v>73022</v>
      </c>
      <c r="DC12" s="141">
        <f t="shared" si="53"/>
        <v>0</v>
      </c>
      <c r="DD12" s="141">
        <f t="shared" si="54"/>
        <v>22685</v>
      </c>
      <c r="DE12" s="141">
        <f t="shared" si="55"/>
        <v>50337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28046</v>
      </c>
      <c r="DJ12" s="141">
        <f t="shared" si="60"/>
        <v>262324</v>
      </c>
    </row>
    <row r="13" spans="1:114" ht="12" customHeight="1">
      <c r="A13" s="142" t="s">
        <v>96</v>
      </c>
      <c r="B13" s="140" t="s">
        <v>367</v>
      </c>
      <c r="C13" s="142" t="s">
        <v>374</v>
      </c>
      <c r="D13" s="141">
        <f t="shared" si="6"/>
        <v>0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f t="shared" si="8"/>
        <v>2936</v>
      </c>
      <c r="N13" s="141">
        <f t="shared" si="9"/>
        <v>1343</v>
      </c>
      <c r="O13" s="141">
        <v>0</v>
      </c>
      <c r="P13" s="141">
        <v>0</v>
      </c>
      <c r="Q13" s="141">
        <v>0</v>
      </c>
      <c r="R13" s="141">
        <v>1334</v>
      </c>
      <c r="S13" s="141">
        <v>47397</v>
      </c>
      <c r="T13" s="141">
        <v>9</v>
      </c>
      <c r="U13" s="141">
        <v>1593</v>
      </c>
      <c r="V13" s="141">
        <f t="shared" si="10"/>
        <v>2936</v>
      </c>
      <c r="W13" s="141">
        <f t="shared" si="11"/>
        <v>1343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1334</v>
      </c>
      <c r="AB13" s="141">
        <f t="shared" si="16"/>
        <v>47397</v>
      </c>
      <c r="AC13" s="141">
        <f t="shared" si="17"/>
        <v>9</v>
      </c>
      <c r="AD13" s="141">
        <f t="shared" si="18"/>
        <v>1593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0</v>
      </c>
      <c r="AN13" s="141">
        <f t="shared" si="2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25"/>
        <v>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48008</v>
      </c>
      <c r="BP13" s="141">
        <f t="shared" si="29"/>
        <v>32915</v>
      </c>
      <c r="BQ13" s="141">
        <v>32915</v>
      </c>
      <c r="BR13" s="141">
        <v>0</v>
      </c>
      <c r="BS13" s="141">
        <v>0</v>
      </c>
      <c r="BT13" s="141">
        <v>0</v>
      </c>
      <c r="BU13" s="141">
        <f t="shared" si="30"/>
        <v>11294</v>
      </c>
      <c r="BV13" s="141">
        <v>0</v>
      </c>
      <c r="BW13" s="141">
        <v>11294</v>
      </c>
      <c r="BX13" s="141">
        <v>0</v>
      </c>
      <c r="BY13" s="141">
        <v>0</v>
      </c>
      <c r="BZ13" s="141">
        <f t="shared" si="31"/>
        <v>3799</v>
      </c>
      <c r="CA13" s="141">
        <v>0</v>
      </c>
      <c r="CB13" s="141">
        <v>0</v>
      </c>
      <c r="CC13" s="141">
        <v>137</v>
      </c>
      <c r="CD13" s="141">
        <v>3662</v>
      </c>
      <c r="CE13" s="141"/>
      <c r="CF13" s="141">
        <v>0</v>
      </c>
      <c r="CG13" s="141">
        <v>2325</v>
      </c>
      <c r="CH13" s="141">
        <f t="shared" si="32"/>
        <v>50333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48008</v>
      </c>
      <c r="CR13" s="141">
        <f t="shared" si="42"/>
        <v>32915</v>
      </c>
      <c r="CS13" s="141">
        <f t="shared" si="43"/>
        <v>32915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11294</v>
      </c>
      <c r="CX13" s="141">
        <f t="shared" si="48"/>
        <v>0</v>
      </c>
      <c r="CY13" s="141">
        <f t="shared" si="49"/>
        <v>11294</v>
      </c>
      <c r="CZ13" s="141">
        <f t="shared" si="50"/>
        <v>0</v>
      </c>
      <c r="DA13" s="141">
        <f t="shared" si="51"/>
        <v>0</v>
      </c>
      <c r="DB13" s="141">
        <f t="shared" si="52"/>
        <v>3799</v>
      </c>
      <c r="DC13" s="141">
        <f t="shared" si="53"/>
        <v>0</v>
      </c>
      <c r="DD13" s="141">
        <f t="shared" si="54"/>
        <v>0</v>
      </c>
      <c r="DE13" s="141">
        <f t="shared" si="55"/>
        <v>137</v>
      </c>
      <c r="DF13" s="141">
        <f t="shared" si="56"/>
        <v>3662</v>
      </c>
      <c r="DG13" s="141">
        <f t="shared" si="57"/>
        <v>0</v>
      </c>
      <c r="DH13" s="141">
        <f t="shared" si="58"/>
        <v>0</v>
      </c>
      <c r="DI13" s="141">
        <f t="shared" si="59"/>
        <v>2325</v>
      </c>
      <c r="DJ13" s="141">
        <f t="shared" si="60"/>
        <v>50333</v>
      </c>
    </row>
    <row r="14" spans="1:114" ht="12" customHeight="1">
      <c r="A14" s="142" t="s">
        <v>96</v>
      </c>
      <c r="B14" s="140" t="s">
        <v>368</v>
      </c>
      <c r="C14" s="142" t="s">
        <v>375</v>
      </c>
      <c r="D14" s="141">
        <f t="shared" si="6"/>
        <v>-22678</v>
      </c>
      <c r="E14" s="141">
        <f t="shared" si="7"/>
        <v>48970</v>
      </c>
      <c r="F14" s="141">
        <v>0</v>
      </c>
      <c r="G14" s="141">
        <v>0</v>
      </c>
      <c r="H14" s="141">
        <v>0</v>
      </c>
      <c r="I14" s="141">
        <v>46528</v>
      </c>
      <c r="J14" s="141">
        <v>570084</v>
      </c>
      <c r="K14" s="141">
        <v>2442</v>
      </c>
      <c r="L14" s="141">
        <v>-71648</v>
      </c>
      <c r="M14" s="141">
        <f t="shared" si="8"/>
        <v>695</v>
      </c>
      <c r="N14" s="141">
        <f t="shared" si="9"/>
        <v>2175</v>
      </c>
      <c r="O14" s="141">
        <v>0</v>
      </c>
      <c r="P14" s="141">
        <v>0</v>
      </c>
      <c r="Q14" s="141">
        <v>0</v>
      </c>
      <c r="R14" s="141">
        <v>2175</v>
      </c>
      <c r="S14" s="141">
        <v>137113</v>
      </c>
      <c r="T14" s="141">
        <v>0</v>
      </c>
      <c r="U14" s="141">
        <v>-1480</v>
      </c>
      <c r="V14" s="141">
        <f t="shared" si="10"/>
        <v>-21983</v>
      </c>
      <c r="W14" s="141">
        <f t="shared" si="11"/>
        <v>51145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48703</v>
      </c>
      <c r="AB14" s="141">
        <f t="shared" si="16"/>
        <v>707197</v>
      </c>
      <c r="AC14" s="141">
        <f t="shared" si="17"/>
        <v>2442</v>
      </c>
      <c r="AD14" s="141">
        <f t="shared" si="18"/>
        <v>-73128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537937</v>
      </c>
      <c r="AN14" s="141">
        <f t="shared" si="22"/>
        <v>32059</v>
      </c>
      <c r="AO14" s="141">
        <v>12022</v>
      </c>
      <c r="AP14" s="141">
        <v>0</v>
      </c>
      <c r="AQ14" s="141">
        <v>20037</v>
      </c>
      <c r="AR14" s="141">
        <v>0</v>
      </c>
      <c r="AS14" s="141">
        <f t="shared" si="23"/>
        <v>320283</v>
      </c>
      <c r="AT14" s="141">
        <v>0</v>
      </c>
      <c r="AU14" s="141">
        <v>292073</v>
      </c>
      <c r="AV14" s="141">
        <v>28210</v>
      </c>
      <c r="AW14" s="141">
        <v>0</v>
      </c>
      <c r="AX14" s="141">
        <f t="shared" si="24"/>
        <v>185595</v>
      </c>
      <c r="AY14" s="141">
        <v>0</v>
      </c>
      <c r="AZ14" s="141">
        <v>173831</v>
      </c>
      <c r="BA14" s="141">
        <v>8693</v>
      </c>
      <c r="BB14" s="141">
        <v>3071</v>
      </c>
      <c r="BC14" s="141"/>
      <c r="BD14" s="141">
        <v>0</v>
      </c>
      <c r="BE14" s="141">
        <v>9469</v>
      </c>
      <c r="BF14" s="141">
        <f t="shared" si="25"/>
        <v>547406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137021</v>
      </c>
      <c r="BP14" s="141">
        <f t="shared" si="29"/>
        <v>11201</v>
      </c>
      <c r="BQ14" s="141">
        <v>5601</v>
      </c>
      <c r="BR14" s="141">
        <v>0</v>
      </c>
      <c r="BS14" s="141">
        <v>5600</v>
      </c>
      <c r="BT14" s="141">
        <v>0</v>
      </c>
      <c r="BU14" s="141">
        <f t="shared" si="30"/>
        <v>111811</v>
      </c>
      <c r="BV14" s="141">
        <v>0</v>
      </c>
      <c r="BW14" s="141">
        <v>111811</v>
      </c>
      <c r="BX14" s="141">
        <v>0</v>
      </c>
      <c r="BY14" s="141">
        <v>0</v>
      </c>
      <c r="BZ14" s="141">
        <f t="shared" si="31"/>
        <v>14009</v>
      </c>
      <c r="CA14" s="141">
        <v>0</v>
      </c>
      <c r="CB14" s="141">
        <v>13661</v>
      </c>
      <c r="CC14" s="141">
        <v>0</v>
      </c>
      <c r="CD14" s="141">
        <v>348</v>
      </c>
      <c r="CE14" s="141"/>
      <c r="CF14" s="141">
        <v>0</v>
      </c>
      <c r="CG14" s="141">
        <v>787</v>
      </c>
      <c r="CH14" s="141">
        <f t="shared" si="32"/>
        <v>137808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674958</v>
      </c>
      <c r="CR14" s="141">
        <f t="shared" si="42"/>
        <v>43260</v>
      </c>
      <c r="CS14" s="141">
        <f t="shared" si="43"/>
        <v>17623</v>
      </c>
      <c r="CT14" s="141">
        <f t="shared" si="44"/>
        <v>0</v>
      </c>
      <c r="CU14" s="141">
        <f t="shared" si="45"/>
        <v>25637</v>
      </c>
      <c r="CV14" s="141">
        <f t="shared" si="46"/>
        <v>0</v>
      </c>
      <c r="CW14" s="141">
        <f t="shared" si="47"/>
        <v>432094</v>
      </c>
      <c r="CX14" s="141">
        <f t="shared" si="48"/>
        <v>0</v>
      </c>
      <c r="CY14" s="141">
        <f t="shared" si="49"/>
        <v>403884</v>
      </c>
      <c r="CZ14" s="141">
        <f t="shared" si="50"/>
        <v>28210</v>
      </c>
      <c r="DA14" s="141">
        <f t="shared" si="51"/>
        <v>0</v>
      </c>
      <c r="DB14" s="141">
        <f t="shared" si="52"/>
        <v>199604</v>
      </c>
      <c r="DC14" s="141">
        <f t="shared" si="53"/>
        <v>0</v>
      </c>
      <c r="DD14" s="141">
        <f t="shared" si="54"/>
        <v>187492</v>
      </c>
      <c r="DE14" s="141">
        <f t="shared" si="55"/>
        <v>8693</v>
      </c>
      <c r="DF14" s="141">
        <f t="shared" si="56"/>
        <v>3419</v>
      </c>
      <c r="DG14" s="141">
        <f t="shared" si="57"/>
        <v>0</v>
      </c>
      <c r="DH14" s="141">
        <f t="shared" si="58"/>
        <v>0</v>
      </c>
      <c r="DI14" s="141">
        <f t="shared" si="59"/>
        <v>10256</v>
      </c>
      <c r="DJ14" s="141">
        <f t="shared" si="60"/>
        <v>685214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360</v>
      </c>
      <c r="B7" s="140" t="s">
        <v>383</v>
      </c>
      <c r="C7" s="139" t="s">
        <v>361</v>
      </c>
      <c r="D7" s="141">
        <f aca="true" t="shared" si="0" ref="D7:AD7">SUM(D8:D31)</f>
        <v>9568235</v>
      </c>
      <c r="E7" s="141">
        <f t="shared" si="0"/>
        <v>2381585</v>
      </c>
      <c r="F7" s="141">
        <f t="shared" si="0"/>
        <v>643688</v>
      </c>
      <c r="G7" s="141">
        <f t="shared" si="0"/>
        <v>5260</v>
      </c>
      <c r="H7" s="141">
        <f t="shared" si="0"/>
        <v>479200</v>
      </c>
      <c r="I7" s="141">
        <f t="shared" si="0"/>
        <v>802983</v>
      </c>
      <c r="J7" s="141">
        <f t="shared" si="0"/>
        <v>3154157</v>
      </c>
      <c r="K7" s="141">
        <f t="shared" si="0"/>
        <v>450454</v>
      </c>
      <c r="L7" s="141">
        <f t="shared" si="0"/>
        <v>7186650</v>
      </c>
      <c r="M7" s="141">
        <f t="shared" si="0"/>
        <v>1191045</v>
      </c>
      <c r="N7" s="141">
        <f t="shared" si="0"/>
        <v>117035</v>
      </c>
      <c r="O7" s="141">
        <f t="shared" si="0"/>
        <v>86739</v>
      </c>
      <c r="P7" s="141">
        <f t="shared" si="0"/>
        <v>352</v>
      </c>
      <c r="Q7" s="141">
        <f t="shared" si="0"/>
        <v>0</v>
      </c>
      <c r="R7" s="141">
        <f t="shared" si="0"/>
        <v>29708</v>
      </c>
      <c r="S7" s="141">
        <f t="shared" si="0"/>
        <v>657372</v>
      </c>
      <c r="T7" s="141">
        <f t="shared" si="0"/>
        <v>236</v>
      </c>
      <c r="U7" s="141">
        <f t="shared" si="0"/>
        <v>1074010</v>
      </c>
      <c r="V7" s="141">
        <f t="shared" si="0"/>
        <v>10759280</v>
      </c>
      <c r="W7" s="141">
        <f t="shared" si="0"/>
        <v>2498620</v>
      </c>
      <c r="X7" s="141">
        <f t="shared" si="0"/>
        <v>730427</v>
      </c>
      <c r="Y7" s="141">
        <f t="shared" si="0"/>
        <v>5612</v>
      </c>
      <c r="Z7" s="141">
        <f t="shared" si="0"/>
        <v>479200</v>
      </c>
      <c r="AA7" s="141">
        <f t="shared" si="0"/>
        <v>832691</v>
      </c>
      <c r="AB7" s="141">
        <f t="shared" si="0"/>
        <v>3811529</v>
      </c>
      <c r="AC7" s="141">
        <f t="shared" si="0"/>
        <v>450690</v>
      </c>
      <c r="AD7" s="141">
        <f t="shared" si="0"/>
        <v>8260660</v>
      </c>
    </row>
    <row r="8" spans="1:30" ht="12" customHeight="1">
      <c r="A8" s="142" t="s">
        <v>96</v>
      </c>
      <c r="B8" s="140" t="s">
        <v>326</v>
      </c>
      <c r="C8" s="142" t="s">
        <v>343</v>
      </c>
      <c r="D8" s="141">
        <f>SUM(E8,+L8)</f>
        <v>2809520</v>
      </c>
      <c r="E8" s="141">
        <f>+SUM(F8:I8,K8)</f>
        <v>707101</v>
      </c>
      <c r="F8" s="141">
        <v>0</v>
      </c>
      <c r="G8" s="141">
        <v>2000</v>
      </c>
      <c r="H8" s="141">
        <v>479200</v>
      </c>
      <c r="I8" s="141">
        <v>118906</v>
      </c>
      <c r="J8" s="141"/>
      <c r="K8" s="141">
        <v>106995</v>
      </c>
      <c r="L8" s="141">
        <v>2102419</v>
      </c>
      <c r="M8" s="141">
        <f>SUM(N8,+U8)</f>
        <v>44837</v>
      </c>
      <c r="N8" s="141">
        <f>+SUM(O8:R8,T8)</f>
        <v>6194</v>
      </c>
      <c r="O8" s="141">
        <v>0</v>
      </c>
      <c r="P8" s="141">
        <v>0</v>
      </c>
      <c r="Q8" s="141">
        <v>0</v>
      </c>
      <c r="R8" s="141">
        <v>6194</v>
      </c>
      <c r="S8" s="141"/>
      <c r="T8" s="141">
        <v>0</v>
      </c>
      <c r="U8" s="141">
        <v>38643</v>
      </c>
      <c r="V8" s="141">
        <f aca="true" t="shared" si="1" ref="V8:AD8">+SUM(D8,M8)</f>
        <v>2854357</v>
      </c>
      <c r="W8" s="141">
        <f t="shared" si="1"/>
        <v>713295</v>
      </c>
      <c r="X8" s="141">
        <f t="shared" si="1"/>
        <v>0</v>
      </c>
      <c r="Y8" s="141">
        <f t="shared" si="1"/>
        <v>2000</v>
      </c>
      <c r="Z8" s="141">
        <f t="shared" si="1"/>
        <v>479200</v>
      </c>
      <c r="AA8" s="141">
        <f t="shared" si="1"/>
        <v>125100</v>
      </c>
      <c r="AB8" s="141">
        <f t="shared" si="1"/>
        <v>0</v>
      </c>
      <c r="AC8" s="141">
        <f t="shared" si="1"/>
        <v>106995</v>
      </c>
      <c r="AD8" s="141">
        <f t="shared" si="1"/>
        <v>2141062</v>
      </c>
    </row>
    <row r="9" spans="1:30" ht="12" customHeight="1">
      <c r="A9" s="142" t="s">
        <v>96</v>
      </c>
      <c r="B9" s="140" t="s">
        <v>327</v>
      </c>
      <c r="C9" s="142" t="s">
        <v>344</v>
      </c>
      <c r="D9" s="141">
        <f aca="true" t="shared" si="2" ref="D9:D31">SUM(E9,+L9)</f>
        <v>713460</v>
      </c>
      <c r="E9" s="141">
        <f aca="true" t="shared" si="3" ref="E9:E31">+SUM(F9:I9,K9)</f>
        <v>352479</v>
      </c>
      <c r="F9" s="141">
        <v>242000</v>
      </c>
      <c r="G9" s="141">
        <v>0</v>
      </c>
      <c r="H9" s="141">
        <v>0</v>
      </c>
      <c r="I9" s="141">
        <v>42836</v>
      </c>
      <c r="J9" s="141"/>
      <c r="K9" s="141">
        <v>67643</v>
      </c>
      <c r="L9" s="141">
        <v>360981</v>
      </c>
      <c r="M9" s="141">
        <f aca="true" t="shared" si="4" ref="M9:M31">SUM(N9,+U9)</f>
        <v>87153</v>
      </c>
      <c r="N9" s="141">
        <f aca="true" t="shared" si="5" ref="N9:N31">+SUM(O9:R9,T9)</f>
        <v>3234</v>
      </c>
      <c r="O9" s="141">
        <v>0</v>
      </c>
      <c r="P9" s="141">
        <v>0</v>
      </c>
      <c r="Q9" s="141">
        <v>0</v>
      </c>
      <c r="R9" s="141">
        <v>3234</v>
      </c>
      <c r="S9" s="141"/>
      <c r="T9" s="141">
        <v>0</v>
      </c>
      <c r="U9" s="141">
        <v>83919</v>
      </c>
      <c r="V9" s="141">
        <f aca="true" t="shared" si="6" ref="V9:V31">+SUM(D9,M9)</f>
        <v>800613</v>
      </c>
      <c r="W9" s="141">
        <f aca="true" t="shared" si="7" ref="W9:W31">+SUM(E9,N9)</f>
        <v>355713</v>
      </c>
      <c r="X9" s="141">
        <f aca="true" t="shared" si="8" ref="X9:X31">+SUM(F9,O9)</f>
        <v>242000</v>
      </c>
      <c r="Y9" s="141">
        <f aca="true" t="shared" si="9" ref="Y9:Y31">+SUM(G9,P9)</f>
        <v>0</v>
      </c>
      <c r="Z9" s="141">
        <f aca="true" t="shared" si="10" ref="Z9:Z31">+SUM(H9,Q9)</f>
        <v>0</v>
      </c>
      <c r="AA9" s="141">
        <f aca="true" t="shared" si="11" ref="AA9:AA31">+SUM(I9,R9)</f>
        <v>46070</v>
      </c>
      <c r="AB9" s="141">
        <f aca="true" t="shared" si="12" ref="AB9:AB31">+SUM(J9,S9)</f>
        <v>0</v>
      </c>
      <c r="AC9" s="141">
        <f aca="true" t="shared" si="13" ref="AC9:AC31">+SUM(K9,T9)</f>
        <v>67643</v>
      </c>
      <c r="AD9" s="141">
        <f aca="true" t="shared" si="14" ref="AD9:AD31">+SUM(L9,U9)</f>
        <v>444900</v>
      </c>
    </row>
    <row r="10" spans="1:30" ht="12" customHeight="1">
      <c r="A10" s="142" t="s">
        <v>96</v>
      </c>
      <c r="B10" s="140" t="s">
        <v>328</v>
      </c>
      <c r="C10" s="142" t="s">
        <v>345</v>
      </c>
      <c r="D10" s="141">
        <f t="shared" si="2"/>
        <v>491763</v>
      </c>
      <c r="E10" s="141">
        <f t="shared" si="3"/>
        <v>73665</v>
      </c>
      <c r="F10" s="141">
        <v>33737</v>
      </c>
      <c r="G10" s="141">
        <v>0</v>
      </c>
      <c r="H10" s="141">
        <v>0</v>
      </c>
      <c r="I10" s="141">
        <v>32063</v>
      </c>
      <c r="J10" s="141"/>
      <c r="K10" s="141">
        <v>7865</v>
      </c>
      <c r="L10" s="141">
        <v>418098</v>
      </c>
      <c r="M10" s="141">
        <f t="shared" si="4"/>
        <v>94224</v>
      </c>
      <c r="N10" s="141">
        <f t="shared" si="5"/>
        <v>2180</v>
      </c>
      <c r="O10" s="141">
        <v>0</v>
      </c>
      <c r="P10" s="141">
        <v>0</v>
      </c>
      <c r="Q10" s="141">
        <v>0</v>
      </c>
      <c r="R10" s="141">
        <v>1983</v>
      </c>
      <c r="S10" s="141"/>
      <c r="T10" s="141">
        <v>197</v>
      </c>
      <c r="U10" s="141">
        <v>92044</v>
      </c>
      <c r="V10" s="141">
        <f t="shared" si="6"/>
        <v>585987</v>
      </c>
      <c r="W10" s="141">
        <f t="shared" si="7"/>
        <v>75845</v>
      </c>
      <c r="X10" s="141">
        <f t="shared" si="8"/>
        <v>33737</v>
      </c>
      <c r="Y10" s="141">
        <f t="shared" si="9"/>
        <v>0</v>
      </c>
      <c r="Z10" s="141">
        <f t="shared" si="10"/>
        <v>0</v>
      </c>
      <c r="AA10" s="141">
        <f t="shared" si="11"/>
        <v>34046</v>
      </c>
      <c r="AB10" s="141">
        <f t="shared" si="12"/>
        <v>0</v>
      </c>
      <c r="AC10" s="141">
        <f t="shared" si="13"/>
        <v>8062</v>
      </c>
      <c r="AD10" s="141">
        <f t="shared" si="14"/>
        <v>510142</v>
      </c>
    </row>
    <row r="11" spans="1:30" ht="12" customHeight="1">
      <c r="A11" s="142" t="s">
        <v>96</v>
      </c>
      <c r="B11" s="140" t="s">
        <v>329</v>
      </c>
      <c r="C11" s="142" t="s">
        <v>346</v>
      </c>
      <c r="D11" s="141">
        <f t="shared" si="2"/>
        <v>419761</v>
      </c>
      <c r="E11" s="141">
        <f t="shared" si="3"/>
        <v>62895</v>
      </c>
      <c r="F11" s="141">
        <v>0</v>
      </c>
      <c r="G11" s="141">
        <v>0</v>
      </c>
      <c r="H11" s="141">
        <v>0</v>
      </c>
      <c r="I11" s="141">
        <v>19533</v>
      </c>
      <c r="J11" s="141"/>
      <c r="K11" s="141">
        <v>43362</v>
      </c>
      <c r="L11" s="141">
        <v>356866</v>
      </c>
      <c r="M11" s="141">
        <f t="shared" si="4"/>
        <v>93512</v>
      </c>
      <c r="N11" s="141">
        <f t="shared" si="5"/>
        <v>4700</v>
      </c>
      <c r="O11" s="141">
        <v>0</v>
      </c>
      <c r="P11" s="141">
        <v>0</v>
      </c>
      <c r="Q11" s="141">
        <v>0</v>
      </c>
      <c r="R11" s="141">
        <v>4700</v>
      </c>
      <c r="S11" s="141"/>
      <c r="T11" s="141">
        <v>0</v>
      </c>
      <c r="U11" s="141">
        <v>88812</v>
      </c>
      <c r="V11" s="141">
        <f t="shared" si="6"/>
        <v>513273</v>
      </c>
      <c r="W11" s="141">
        <f t="shared" si="7"/>
        <v>67595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24233</v>
      </c>
      <c r="AB11" s="141">
        <f t="shared" si="12"/>
        <v>0</v>
      </c>
      <c r="AC11" s="141">
        <f t="shared" si="13"/>
        <v>43362</v>
      </c>
      <c r="AD11" s="141">
        <f t="shared" si="14"/>
        <v>445678</v>
      </c>
    </row>
    <row r="12" spans="1:30" ht="12" customHeight="1">
      <c r="A12" s="142" t="s">
        <v>96</v>
      </c>
      <c r="B12" s="140" t="s">
        <v>330</v>
      </c>
      <c r="C12" s="142" t="s">
        <v>347</v>
      </c>
      <c r="D12" s="141">
        <f t="shared" si="2"/>
        <v>282858</v>
      </c>
      <c r="E12" s="141">
        <f t="shared" si="3"/>
        <v>4054</v>
      </c>
      <c r="F12" s="141">
        <v>0</v>
      </c>
      <c r="G12" s="141">
        <v>0</v>
      </c>
      <c r="H12" s="141">
        <v>0</v>
      </c>
      <c r="I12" s="141">
        <v>4054</v>
      </c>
      <c r="J12" s="141"/>
      <c r="K12" s="141">
        <v>0</v>
      </c>
      <c r="L12" s="141">
        <v>278804</v>
      </c>
      <c r="M12" s="141">
        <f t="shared" si="4"/>
        <v>36755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36755</v>
      </c>
      <c r="V12" s="141">
        <f t="shared" si="6"/>
        <v>319613</v>
      </c>
      <c r="W12" s="141">
        <f t="shared" si="7"/>
        <v>4054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4054</v>
      </c>
      <c r="AB12" s="141">
        <f t="shared" si="12"/>
        <v>0</v>
      </c>
      <c r="AC12" s="141">
        <f t="shared" si="13"/>
        <v>0</v>
      </c>
      <c r="AD12" s="141">
        <f t="shared" si="14"/>
        <v>315559</v>
      </c>
    </row>
    <row r="13" spans="1:30" ht="12" customHeight="1">
      <c r="A13" s="142" t="s">
        <v>96</v>
      </c>
      <c r="B13" s="140" t="s">
        <v>331</v>
      </c>
      <c r="C13" s="142" t="s">
        <v>348</v>
      </c>
      <c r="D13" s="141">
        <f t="shared" si="2"/>
        <v>898833</v>
      </c>
      <c r="E13" s="141">
        <f t="shared" si="3"/>
        <v>44334</v>
      </c>
      <c r="F13" s="141">
        <v>0</v>
      </c>
      <c r="G13" s="141">
        <v>0</v>
      </c>
      <c r="H13" s="141">
        <v>0</v>
      </c>
      <c r="I13" s="141">
        <v>29741</v>
      </c>
      <c r="J13" s="141"/>
      <c r="K13" s="141">
        <v>14593</v>
      </c>
      <c r="L13" s="141">
        <v>854499</v>
      </c>
      <c r="M13" s="141">
        <f t="shared" si="4"/>
        <v>114452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114452</v>
      </c>
      <c r="V13" s="141">
        <f t="shared" si="6"/>
        <v>1013285</v>
      </c>
      <c r="W13" s="141">
        <f t="shared" si="7"/>
        <v>44334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29741</v>
      </c>
      <c r="AB13" s="141">
        <f t="shared" si="12"/>
        <v>0</v>
      </c>
      <c r="AC13" s="141">
        <f t="shared" si="13"/>
        <v>14593</v>
      </c>
      <c r="AD13" s="141">
        <f t="shared" si="14"/>
        <v>968951</v>
      </c>
    </row>
    <row r="14" spans="1:30" ht="12" customHeight="1">
      <c r="A14" s="142" t="s">
        <v>96</v>
      </c>
      <c r="B14" s="140" t="s">
        <v>332</v>
      </c>
      <c r="C14" s="142" t="s">
        <v>349</v>
      </c>
      <c r="D14" s="141">
        <f t="shared" si="2"/>
        <v>63994</v>
      </c>
      <c r="E14" s="141">
        <f t="shared" si="3"/>
        <v>63994</v>
      </c>
      <c r="F14" s="141">
        <v>0</v>
      </c>
      <c r="G14" s="141">
        <v>0</v>
      </c>
      <c r="H14" s="141">
        <v>0</v>
      </c>
      <c r="I14" s="141">
        <v>63994</v>
      </c>
      <c r="J14" s="141"/>
      <c r="K14" s="141">
        <v>0</v>
      </c>
      <c r="L14" s="141">
        <v>0</v>
      </c>
      <c r="M14" s="141">
        <f t="shared" si="4"/>
        <v>58777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58777</v>
      </c>
      <c r="V14" s="141">
        <f t="shared" si="6"/>
        <v>122771</v>
      </c>
      <c r="W14" s="141">
        <f t="shared" si="7"/>
        <v>63994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63994</v>
      </c>
      <c r="AB14" s="141">
        <f t="shared" si="12"/>
        <v>0</v>
      </c>
      <c r="AC14" s="141">
        <f t="shared" si="13"/>
        <v>0</v>
      </c>
      <c r="AD14" s="141">
        <f t="shared" si="14"/>
        <v>58777</v>
      </c>
    </row>
    <row r="15" spans="1:30" ht="12" customHeight="1">
      <c r="A15" s="142" t="s">
        <v>96</v>
      </c>
      <c r="B15" s="140" t="s">
        <v>333</v>
      </c>
      <c r="C15" s="142" t="s">
        <v>350</v>
      </c>
      <c r="D15" s="141">
        <f t="shared" si="2"/>
        <v>746631</v>
      </c>
      <c r="E15" s="141">
        <f t="shared" si="3"/>
        <v>0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0</v>
      </c>
      <c r="L15" s="141">
        <v>746631</v>
      </c>
      <c r="M15" s="141">
        <f t="shared" si="4"/>
        <v>189332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189332</v>
      </c>
      <c r="V15" s="141">
        <f t="shared" si="6"/>
        <v>935963</v>
      </c>
      <c r="W15" s="141">
        <f t="shared" si="7"/>
        <v>0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0</v>
      </c>
      <c r="AB15" s="141">
        <f t="shared" si="12"/>
        <v>0</v>
      </c>
      <c r="AC15" s="141">
        <f t="shared" si="13"/>
        <v>0</v>
      </c>
      <c r="AD15" s="141">
        <f t="shared" si="14"/>
        <v>935963</v>
      </c>
    </row>
    <row r="16" spans="1:30" ht="12" customHeight="1">
      <c r="A16" s="142" t="s">
        <v>96</v>
      </c>
      <c r="B16" s="140" t="s">
        <v>334</v>
      </c>
      <c r="C16" s="142" t="s">
        <v>351</v>
      </c>
      <c r="D16" s="141">
        <f t="shared" si="2"/>
        <v>1310581</v>
      </c>
      <c r="E16" s="141">
        <f t="shared" si="3"/>
        <v>171929</v>
      </c>
      <c r="F16" s="141">
        <v>0</v>
      </c>
      <c r="G16" s="141">
        <v>0</v>
      </c>
      <c r="H16" s="141">
        <v>0</v>
      </c>
      <c r="I16" s="141">
        <v>159301</v>
      </c>
      <c r="J16" s="141"/>
      <c r="K16" s="141">
        <v>12628</v>
      </c>
      <c r="L16" s="141">
        <v>1138652</v>
      </c>
      <c r="M16" s="141">
        <f t="shared" si="4"/>
        <v>126300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126300</v>
      </c>
      <c r="V16" s="141">
        <f t="shared" si="6"/>
        <v>1436881</v>
      </c>
      <c r="W16" s="141">
        <f t="shared" si="7"/>
        <v>171929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159301</v>
      </c>
      <c r="AB16" s="141">
        <f t="shared" si="12"/>
        <v>0</v>
      </c>
      <c r="AC16" s="141">
        <f t="shared" si="13"/>
        <v>12628</v>
      </c>
      <c r="AD16" s="141">
        <f t="shared" si="14"/>
        <v>1264952</v>
      </c>
    </row>
    <row r="17" spans="1:30" ht="12" customHeight="1">
      <c r="A17" s="142" t="s">
        <v>96</v>
      </c>
      <c r="B17" s="140" t="s">
        <v>335</v>
      </c>
      <c r="C17" s="142" t="s">
        <v>352</v>
      </c>
      <c r="D17" s="141">
        <f t="shared" si="2"/>
        <v>184229</v>
      </c>
      <c r="E17" s="141">
        <f t="shared" si="3"/>
        <v>0</v>
      </c>
      <c r="F17" s="141">
        <v>0</v>
      </c>
      <c r="G17" s="141">
        <v>0</v>
      </c>
      <c r="H17" s="141">
        <v>0</v>
      </c>
      <c r="I17" s="141">
        <v>0</v>
      </c>
      <c r="J17" s="141"/>
      <c r="K17" s="141">
        <v>0</v>
      </c>
      <c r="L17" s="141">
        <v>184229</v>
      </c>
      <c r="M17" s="141">
        <f t="shared" si="4"/>
        <v>15412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15412</v>
      </c>
      <c r="V17" s="141">
        <f t="shared" si="6"/>
        <v>199641</v>
      </c>
      <c r="W17" s="141">
        <f t="shared" si="7"/>
        <v>0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0</v>
      </c>
      <c r="AB17" s="141">
        <f t="shared" si="12"/>
        <v>0</v>
      </c>
      <c r="AC17" s="141">
        <f t="shared" si="13"/>
        <v>0</v>
      </c>
      <c r="AD17" s="141">
        <f t="shared" si="14"/>
        <v>199641</v>
      </c>
    </row>
    <row r="18" spans="1:30" ht="12" customHeight="1">
      <c r="A18" s="142" t="s">
        <v>96</v>
      </c>
      <c r="B18" s="140" t="s">
        <v>336</v>
      </c>
      <c r="C18" s="142" t="s">
        <v>353</v>
      </c>
      <c r="D18" s="141">
        <f t="shared" si="2"/>
        <v>0</v>
      </c>
      <c r="E18" s="141">
        <f t="shared" si="3"/>
        <v>0</v>
      </c>
      <c r="F18" s="141">
        <v>0</v>
      </c>
      <c r="G18" s="141">
        <v>0</v>
      </c>
      <c r="H18" s="141">
        <v>0</v>
      </c>
      <c r="I18" s="141">
        <v>0</v>
      </c>
      <c r="J18" s="141"/>
      <c r="K18" s="141">
        <v>0</v>
      </c>
      <c r="L18" s="141">
        <v>0</v>
      </c>
      <c r="M18" s="141">
        <f t="shared" si="4"/>
        <v>0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0</v>
      </c>
      <c r="V18" s="141">
        <f t="shared" si="6"/>
        <v>0</v>
      </c>
      <c r="W18" s="141">
        <f t="shared" si="7"/>
        <v>0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0</v>
      </c>
      <c r="AB18" s="141">
        <f t="shared" si="12"/>
        <v>0</v>
      </c>
      <c r="AC18" s="141">
        <f t="shared" si="13"/>
        <v>0</v>
      </c>
      <c r="AD18" s="141">
        <f t="shared" si="14"/>
        <v>0</v>
      </c>
    </row>
    <row r="19" spans="1:30" ht="12" customHeight="1">
      <c r="A19" s="142" t="s">
        <v>96</v>
      </c>
      <c r="B19" s="140" t="s">
        <v>337</v>
      </c>
      <c r="C19" s="142" t="s">
        <v>354</v>
      </c>
      <c r="D19" s="141">
        <f t="shared" si="2"/>
        <v>118297</v>
      </c>
      <c r="E19" s="141">
        <f t="shared" si="3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118297</v>
      </c>
      <c r="M19" s="141">
        <f t="shared" si="4"/>
        <v>27992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27992</v>
      </c>
      <c r="V19" s="141">
        <f t="shared" si="6"/>
        <v>146289</v>
      </c>
      <c r="W19" s="141">
        <f t="shared" si="7"/>
        <v>0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0</v>
      </c>
      <c r="AB19" s="141">
        <f t="shared" si="12"/>
        <v>0</v>
      </c>
      <c r="AC19" s="141">
        <f t="shared" si="13"/>
        <v>0</v>
      </c>
      <c r="AD19" s="141">
        <f t="shared" si="14"/>
        <v>146289</v>
      </c>
    </row>
    <row r="20" spans="1:30" ht="12" customHeight="1">
      <c r="A20" s="142" t="s">
        <v>96</v>
      </c>
      <c r="B20" s="140" t="s">
        <v>338</v>
      </c>
      <c r="C20" s="142" t="s">
        <v>355</v>
      </c>
      <c r="D20" s="141">
        <f t="shared" si="2"/>
        <v>180287</v>
      </c>
      <c r="E20" s="141">
        <f t="shared" si="3"/>
        <v>29643</v>
      </c>
      <c r="F20" s="141">
        <v>0</v>
      </c>
      <c r="G20" s="141">
        <v>0</v>
      </c>
      <c r="H20" s="141">
        <v>0</v>
      </c>
      <c r="I20" s="141">
        <v>20019</v>
      </c>
      <c r="J20" s="141"/>
      <c r="K20" s="141">
        <v>9624</v>
      </c>
      <c r="L20" s="141">
        <v>150644</v>
      </c>
      <c r="M20" s="141">
        <f t="shared" si="4"/>
        <v>22069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22069</v>
      </c>
      <c r="V20" s="141">
        <f t="shared" si="6"/>
        <v>202356</v>
      </c>
      <c r="W20" s="141">
        <f t="shared" si="7"/>
        <v>29643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20019</v>
      </c>
      <c r="AB20" s="141">
        <f t="shared" si="12"/>
        <v>0</v>
      </c>
      <c r="AC20" s="141">
        <f t="shared" si="13"/>
        <v>9624</v>
      </c>
      <c r="AD20" s="141">
        <f t="shared" si="14"/>
        <v>172713</v>
      </c>
    </row>
    <row r="21" spans="1:30" ht="12" customHeight="1">
      <c r="A21" s="142" t="s">
        <v>96</v>
      </c>
      <c r="B21" s="140" t="s">
        <v>339</v>
      </c>
      <c r="C21" s="142" t="s">
        <v>356</v>
      </c>
      <c r="D21" s="141">
        <f t="shared" si="2"/>
        <v>233424</v>
      </c>
      <c r="E21" s="141">
        <f t="shared" si="3"/>
        <v>22911</v>
      </c>
      <c r="F21" s="141">
        <v>17500</v>
      </c>
      <c r="G21" s="141">
        <v>0</v>
      </c>
      <c r="H21" s="141">
        <v>0</v>
      </c>
      <c r="I21" s="141">
        <v>5411</v>
      </c>
      <c r="J21" s="141"/>
      <c r="K21" s="141">
        <v>0</v>
      </c>
      <c r="L21" s="141">
        <v>210513</v>
      </c>
      <c r="M21" s="141">
        <f t="shared" si="4"/>
        <v>38786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38786</v>
      </c>
      <c r="V21" s="141">
        <f t="shared" si="6"/>
        <v>272210</v>
      </c>
      <c r="W21" s="141">
        <f t="shared" si="7"/>
        <v>22911</v>
      </c>
      <c r="X21" s="141">
        <f t="shared" si="8"/>
        <v>17500</v>
      </c>
      <c r="Y21" s="141">
        <f t="shared" si="9"/>
        <v>0</v>
      </c>
      <c r="Z21" s="141">
        <f t="shared" si="10"/>
        <v>0</v>
      </c>
      <c r="AA21" s="141">
        <f t="shared" si="11"/>
        <v>5411</v>
      </c>
      <c r="AB21" s="141">
        <f t="shared" si="12"/>
        <v>0</v>
      </c>
      <c r="AC21" s="141">
        <f t="shared" si="13"/>
        <v>0</v>
      </c>
      <c r="AD21" s="141">
        <f t="shared" si="14"/>
        <v>249299</v>
      </c>
    </row>
    <row r="22" spans="1:30" ht="12" customHeight="1">
      <c r="A22" s="142" t="s">
        <v>96</v>
      </c>
      <c r="B22" s="140" t="s">
        <v>340</v>
      </c>
      <c r="C22" s="142" t="s">
        <v>357</v>
      </c>
      <c r="D22" s="141">
        <f t="shared" si="2"/>
        <v>284499</v>
      </c>
      <c r="E22" s="141">
        <f t="shared" si="3"/>
        <v>229036</v>
      </c>
      <c r="F22" s="141">
        <v>209751</v>
      </c>
      <c r="G22" s="141">
        <v>0</v>
      </c>
      <c r="H22" s="141">
        <v>0</v>
      </c>
      <c r="I22" s="141">
        <v>6331</v>
      </c>
      <c r="J22" s="141"/>
      <c r="K22" s="141">
        <v>12954</v>
      </c>
      <c r="L22" s="141">
        <v>55463</v>
      </c>
      <c r="M22" s="141">
        <f t="shared" si="4"/>
        <v>103172</v>
      </c>
      <c r="N22" s="141">
        <f t="shared" si="5"/>
        <v>86203</v>
      </c>
      <c r="O22" s="141">
        <v>85350</v>
      </c>
      <c r="P22" s="141">
        <v>0</v>
      </c>
      <c r="Q22" s="141">
        <v>0</v>
      </c>
      <c r="R22" s="141">
        <v>853</v>
      </c>
      <c r="S22" s="141"/>
      <c r="T22" s="141">
        <v>0</v>
      </c>
      <c r="U22" s="141">
        <v>16969</v>
      </c>
      <c r="V22" s="141">
        <f t="shared" si="6"/>
        <v>387671</v>
      </c>
      <c r="W22" s="141">
        <f t="shared" si="7"/>
        <v>315239</v>
      </c>
      <c r="X22" s="141">
        <f t="shared" si="8"/>
        <v>295101</v>
      </c>
      <c r="Y22" s="141">
        <f t="shared" si="9"/>
        <v>0</v>
      </c>
      <c r="Z22" s="141">
        <f t="shared" si="10"/>
        <v>0</v>
      </c>
      <c r="AA22" s="141">
        <f t="shared" si="11"/>
        <v>7184</v>
      </c>
      <c r="AB22" s="141">
        <f t="shared" si="12"/>
        <v>0</v>
      </c>
      <c r="AC22" s="141">
        <f t="shared" si="13"/>
        <v>12954</v>
      </c>
      <c r="AD22" s="141">
        <f t="shared" si="14"/>
        <v>72432</v>
      </c>
    </row>
    <row r="23" spans="1:30" ht="12" customHeight="1">
      <c r="A23" s="142" t="s">
        <v>96</v>
      </c>
      <c r="B23" s="140" t="s">
        <v>341</v>
      </c>
      <c r="C23" s="142" t="s">
        <v>358</v>
      </c>
      <c r="D23" s="141">
        <f t="shared" si="2"/>
        <v>151258</v>
      </c>
      <c r="E23" s="141">
        <f t="shared" si="3"/>
        <v>151258</v>
      </c>
      <c r="F23" s="141">
        <v>140700</v>
      </c>
      <c r="G23" s="141">
        <v>0</v>
      </c>
      <c r="H23" s="141">
        <v>0</v>
      </c>
      <c r="I23" s="141">
        <v>9089</v>
      </c>
      <c r="J23" s="141"/>
      <c r="K23" s="141">
        <v>1469</v>
      </c>
      <c r="L23" s="141">
        <v>0</v>
      </c>
      <c r="M23" s="141">
        <f t="shared" si="4"/>
        <v>881</v>
      </c>
      <c r="N23" s="141">
        <f t="shared" si="5"/>
        <v>881</v>
      </c>
      <c r="O23" s="141">
        <v>234</v>
      </c>
      <c r="P23" s="141">
        <v>352</v>
      </c>
      <c r="Q23" s="141">
        <v>0</v>
      </c>
      <c r="R23" s="141">
        <v>295</v>
      </c>
      <c r="S23" s="141"/>
      <c r="T23" s="141">
        <v>0</v>
      </c>
      <c r="U23" s="141">
        <v>0</v>
      </c>
      <c r="V23" s="141">
        <f t="shared" si="6"/>
        <v>152139</v>
      </c>
      <c r="W23" s="141">
        <f t="shared" si="7"/>
        <v>152139</v>
      </c>
      <c r="X23" s="141">
        <f t="shared" si="8"/>
        <v>140934</v>
      </c>
      <c r="Y23" s="141">
        <f t="shared" si="9"/>
        <v>352</v>
      </c>
      <c r="Z23" s="141">
        <f t="shared" si="10"/>
        <v>0</v>
      </c>
      <c r="AA23" s="141">
        <f t="shared" si="11"/>
        <v>9384</v>
      </c>
      <c r="AB23" s="141">
        <f t="shared" si="12"/>
        <v>0</v>
      </c>
      <c r="AC23" s="141">
        <f t="shared" si="13"/>
        <v>1469</v>
      </c>
      <c r="AD23" s="141">
        <f t="shared" si="14"/>
        <v>0</v>
      </c>
    </row>
    <row r="24" spans="1:30" ht="12" customHeight="1">
      <c r="A24" s="142" t="s">
        <v>96</v>
      </c>
      <c r="B24" s="140" t="s">
        <v>342</v>
      </c>
      <c r="C24" s="142" t="s">
        <v>359</v>
      </c>
      <c r="D24" s="141">
        <f t="shared" si="2"/>
        <v>247943</v>
      </c>
      <c r="E24" s="141">
        <f t="shared" si="3"/>
        <v>1787</v>
      </c>
      <c r="F24" s="141">
        <v>0</v>
      </c>
      <c r="G24" s="141">
        <v>0</v>
      </c>
      <c r="H24" s="141">
        <v>0</v>
      </c>
      <c r="I24" s="141">
        <v>1772</v>
      </c>
      <c r="J24" s="141"/>
      <c r="K24" s="141">
        <v>15</v>
      </c>
      <c r="L24" s="141">
        <v>246156</v>
      </c>
      <c r="M24" s="141">
        <f t="shared" si="4"/>
        <v>49077</v>
      </c>
      <c r="N24" s="141">
        <f t="shared" si="5"/>
        <v>10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10</v>
      </c>
      <c r="U24" s="141">
        <v>49067</v>
      </c>
      <c r="V24" s="141">
        <f t="shared" si="6"/>
        <v>297020</v>
      </c>
      <c r="W24" s="141">
        <f t="shared" si="7"/>
        <v>1797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1772</v>
      </c>
      <c r="AB24" s="141">
        <f t="shared" si="12"/>
        <v>0</v>
      </c>
      <c r="AC24" s="141">
        <f t="shared" si="13"/>
        <v>25</v>
      </c>
      <c r="AD24" s="141">
        <f t="shared" si="14"/>
        <v>295223</v>
      </c>
    </row>
    <row r="25" spans="1:30" ht="12" customHeight="1">
      <c r="A25" s="142" t="s">
        <v>96</v>
      </c>
      <c r="B25" s="140" t="s">
        <v>362</v>
      </c>
      <c r="C25" s="142" t="s">
        <v>369</v>
      </c>
      <c r="D25" s="141">
        <f t="shared" si="2"/>
        <v>45404</v>
      </c>
      <c r="E25" s="141">
        <f t="shared" si="3"/>
        <v>19121</v>
      </c>
      <c r="F25" s="141">
        <v>0</v>
      </c>
      <c r="G25" s="141">
        <v>0</v>
      </c>
      <c r="H25" s="141">
        <v>0</v>
      </c>
      <c r="I25" s="141">
        <v>19121</v>
      </c>
      <c r="J25" s="141">
        <v>295739</v>
      </c>
      <c r="K25" s="141">
        <v>0</v>
      </c>
      <c r="L25" s="141">
        <v>26283</v>
      </c>
      <c r="M25" s="141">
        <f t="shared" si="4"/>
        <v>3887</v>
      </c>
      <c r="N25" s="141">
        <f t="shared" si="5"/>
        <v>1336</v>
      </c>
      <c r="O25" s="141">
        <v>0</v>
      </c>
      <c r="P25" s="141">
        <v>0</v>
      </c>
      <c r="Q25" s="141">
        <v>0</v>
      </c>
      <c r="R25" s="141">
        <v>1316</v>
      </c>
      <c r="S25" s="141">
        <v>70392</v>
      </c>
      <c r="T25" s="141">
        <v>20</v>
      </c>
      <c r="U25" s="141">
        <v>2551</v>
      </c>
      <c r="V25" s="141">
        <f t="shared" si="6"/>
        <v>49291</v>
      </c>
      <c r="W25" s="141">
        <f t="shared" si="7"/>
        <v>20457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20437</v>
      </c>
      <c r="AB25" s="141">
        <f t="shared" si="12"/>
        <v>366131</v>
      </c>
      <c r="AC25" s="141">
        <f t="shared" si="13"/>
        <v>20</v>
      </c>
      <c r="AD25" s="141">
        <f t="shared" si="14"/>
        <v>28834</v>
      </c>
    </row>
    <row r="26" spans="1:30" ht="12" customHeight="1">
      <c r="A26" s="142" t="s">
        <v>96</v>
      </c>
      <c r="B26" s="140" t="s">
        <v>363</v>
      </c>
      <c r="C26" s="142" t="s">
        <v>370</v>
      </c>
      <c r="D26" s="141">
        <f t="shared" si="2"/>
        <v>115212</v>
      </c>
      <c r="E26" s="141">
        <f t="shared" si="3"/>
        <v>115212</v>
      </c>
      <c r="F26" s="141">
        <v>0</v>
      </c>
      <c r="G26" s="141">
        <v>0</v>
      </c>
      <c r="H26" s="141">
        <v>0</v>
      </c>
      <c r="I26" s="141">
        <v>115212</v>
      </c>
      <c r="J26" s="141">
        <v>950811</v>
      </c>
      <c r="K26" s="141">
        <v>0</v>
      </c>
      <c r="L26" s="141">
        <v>0</v>
      </c>
      <c r="M26" s="141">
        <f t="shared" si="4"/>
        <v>0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f t="shared" si="6"/>
        <v>115212</v>
      </c>
      <c r="W26" s="141">
        <f t="shared" si="7"/>
        <v>115212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115212</v>
      </c>
      <c r="AB26" s="141">
        <f t="shared" si="12"/>
        <v>950811</v>
      </c>
      <c r="AC26" s="141">
        <f t="shared" si="13"/>
        <v>0</v>
      </c>
      <c r="AD26" s="141">
        <f t="shared" si="14"/>
        <v>0</v>
      </c>
    </row>
    <row r="27" spans="1:30" ht="12" customHeight="1">
      <c r="A27" s="142" t="s">
        <v>96</v>
      </c>
      <c r="B27" s="140" t="s">
        <v>364</v>
      </c>
      <c r="C27" s="142" t="s">
        <v>371</v>
      </c>
      <c r="D27" s="141">
        <f t="shared" si="2"/>
        <v>124072</v>
      </c>
      <c r="E27" s="141">
        <f t="shared" si="3"/>
        <v>124072</v>
      </c>
      <c r="F27" s="141">
        <v>0</v>
      </c>
      <c r="G27" s="141">
        <v>3260</v>
      </c>
      <c r="H27" s="141">
        <v>0</v>
      </c>
      <c r="I27" s="141">
        <v>55623</v>
      </c>
      <c r="J27" s="141">
        <v>436892</v>
      </c>
      <c r="K27" s="141">
        <v>65189</v>
      </c>
      <c r="L27" s="141">
        <v>0</v>
      </c>
      <c r="M27" s="141">
        <f t="shared" si="4"/>
        <v>0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f t="shared" si="6"/>
        <v>124072</v>
      </c>
      <c r="W27" s="141">
        <f t="shared" si="7"/>
        <v>124072</v>
      </c>
      <c r="X27" s="141">
        <f t="shared" si="8"/>
        <v>0</v>
      </c>
      <c r="Y27" s="141">
        <f t="shared" si="9"/>
        <v>3260</v>
      </c>
      <c r="Z27" s="141">
        <f t="shared" si="10"/>
        <v>0</v>
      </c>
      <c r="AA27" s="141">
        <f t="shared" si="11"/>
        <v>55623</v>
      </c>
      <c r="AB27" s="141">
        <f t="shared" si="12"/>
        <v>436892</v>
      </c>
      <c r="AC27" s="141">
        <f t="shared" si="13"/>
        <v>65189</v>
      </c>
      <c r="AD27" s="141">
        <f t="shared" si="14"/>
        <v>0</v>
      </c>
    </row>
    <row r="28" spans="1:30" ht="12" customHeight="1">
      <c r="A28" s="142" t="s">
        <v>96</v>
      </c>
      <c r="B28" s="140" t="s">
        <v>365</v>
      </c>
      <c r="C28" s="142" t="s">
        <v>372</v>
      </c>
      <c r="D28" s="141">
        <f t="shared" si="2"/>
        <v>168887</v>
      </c>
      <c r="E28" s="141">
        <f t="shared" si="3"/>
        <v>159124</v>
      </c>
      <c r="F28" s="141">
        <v>0</v>
      </c>
      <c r="G28" s="141">
        <v>0</v>
      </c>
      <c r="H28" s="141">
        <v>0</v>
      </c>
      <c r="I28" s="141">
        <v>53449</v>
      </c>
      <c r="J28" s="141">
        <v>900631</v>
      </c>
      <c r="K28" s="141">
        <v>105675</v>
      </c>
      <c r="L28" s="141">
        <v>9763</v>
      </c>
      <c r="M28" s="141">
        <f t="shared" si="4"/>
        <v>3549</v>
      </c>
      <c r="N28" s="141">
        <f t="shared" si="5"/>
        <v>3549</v>
      </c>
      <c r="O28" s="141">
        <v>0</v>
      </c>
      <c r="P28" s="141">
        <v>0</v>
      </c>
      <c r="Q28" s="141">
        <v>0</v>
      </c>
      <c r="R28" s="141">
        <v>3549</v>
      </c>
      <c r="S28" s="141">
        <v>217393</v>
      </c>
      <c r="T28" s="141">
        <v>0</v>
      </c>
      <c r="U28" s="141">
        <v>0</v>
      </c>
      <c r="V28" s="141">
        <f t="shared" si="6"/>
        <v>172436</v>
      </c>
      <c r="W28" s="141">
        <f t="shared" si="7"/>
        <v>162673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56998</v>
      </c>
      <c r="AB28" s="141">
        <f t="shared" si="12"/>
        <v>1118024</v>
      </c>
      <c r="AC28" s="141">
        <f t="shared" si="13"/>
        <v>105675</v>
      </c>
      <c r="AD28" s="141">
        <f t="shared" si="14"/>
        <v>9763</v>
      </c>
    </row>
    <row r="29" spans="1:30" ht="12" customHeight="1">
      <c r="A29" s="142" t="s">
        <v>96</v>
      </c>
      <c r="B29" s="140" t="s">
        <v>366</v>
      </c>
      <c r="C29" s="142" t="s">
        <v>373</v>
      </c>
      <c r="D29" s="141">
        <f t="shared" si="2"/>
        <v>0</v>
      </c>
      <c r="E29" s="141">
        <f t="shared" si="3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f t="shared" si="4"/>
        <v>77247</v>
      </c>
      <c r="N29" s="141">
        <f t="shared" si="5"/>
        <v>5230</v>
      </c>
      <c r="O29" s="141">
        <v>1155</v>
      </c>
      <c r="P29" s="141">
        <v>0</v>
      </c>
      <c r="Q29" s="141">
        <v>0</v>
      </c>
      <c r="R29" s="141">
        <v>4075</v>
      </c>
      <c r="S29" s="141">
        <v>185077</v>
      </c>
      <c r="T29" s="141">
        <v>0</v>
      </c>
      <c r="U29" s="141">
        <v>72017</v>
      </c>
      <c r="V29" s="141">
        <f t="shared" si="6"/>
        <v>77247</v>
      </c>
      <c r="W29" s="141">
        <f t="shared" si="7"/>
        <v>5230</v>
      </c>
      <c r="X29" s="141">
        <f t="shared" si="8"/>
        <v>1155</v>
      </c>
      <c r="Y29" s="141">
        <f t="shared" si="9"/>
        <v>0</v>
      </c>
      <c r="Z29" s="141">
        <f t="shared" si="10"/>
        <v>0</v>
      </c>
      <c r="AA29" s="141">
        <f t="shared" si="11"/>
        <v>4075</v>
      </c>
      <c r="AB29" s="141">
        <f t="shared" si="12"/>
        <v>185077</v>
      </c>
      <c r="AC29" s="141">
        <f t="shared" si="13"/>
        <v>0</v>
      </c>
      <c r="AD29" s="141">
        <f t="shared" si="14"/>
        <v>72017</v>
      </c>
    </row>
    <row r="30" spans="1:30" ht="12" customHeight="1">
      <c r="A30" s="142" t="s">
        <v>96</v>
      </c>
      <c r="B30" s="140" t="s">
        <v>367</v>
      </c>
      <c r="C30" s="142" t="s">
        <v>374</v>
      </c>
      <c r="D30" s="141">
        <f t="shared" si="2"/>
        <v>0</v>
      </c>
      <c r="E30" s="141">
        <f t="shared" si="3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f t="shared" si="4"/>
        <v>2936</v>
      </c>
      <c r="N30" s="141">
        <f t="shared" si="5"/>
        <v>1343</v>
      </c>
      <c r="O30" s="141">
        <v>0</v>
      </c>
      <c r="P30" s="141">
        <v>0</v>
      </c>
      <c r="Q30" s="141">
        <v>0</v>
      </c>
      <c r="R30" s="141">
        <v>1334</v>
      </c>
      <c r="S30" s="141">
        <v>47397</v>
      </c>
      <c r="T30" s="141">
        <v>9</v>
      </c>
      <c r="U30" s="141">
        <v>1593</v>
      </c>
      <c r="V30" s="141">
        <f t="shared" si="6"/>
        <v>2936</v>
      </c>
      <c r="W30" s="141">
        <f t="shared" si="7"/>
        <v>1343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1334</v>
      </c>
      <c r="AB30" s="141">
        <f t="shared" si="12"/>
        <v>47397</v>
      </c>
      <c r="AC30" s="141">
        <f t="shared" si="13"/>
        <v>9</v>
      </c>
      <c r="AD30" s="141">
        <f t="shared" si="14"/>
        <v>1593</v>
      </c>
    </row>
    <row r="31" spans="1:30" ht="12" customHeight="1">
      <c r="A31" s="142" t="s">
        <v>96</v>
      </c>
      <c r="B31" s="140" t="s">
        <v>368</v>
      </c>
      <c r="C31" s="142" t="s">
        <v>375</v>
      </c>
      <c r="D31" s="141">
        <f t="shared" si="2"/>
        <v>-22678</v>
      </c>
      <c r="E31" s="141">
        <f t="shared" si="3"/>
        <v>48970</v>
      </c>
      <c r="F31" s="141">
        <v>0</v>
      </c>
      <c r="G31" s="141">
        <v>0</v>
      </c>
      <c r="H31" s="141">
        <v>0</v>
      </c>
      <c r="I31" s="141">
        <v>46528</v>
      </c>
      <c r="J31" s="141">
        <v>570084</v>
      </c>
      <c r="K31" s="141">
        <v>2442</v>
      </c>
      <c r="L31" s="141">
        <v>-71648</v>
      </c>
      <c r="M31" s="141">
        <f t="shared" si="4"/>
        <v>695</v>
      </c>
      <c r="N31" s="141">
        <f t="shared" si="5"/>
        <v>2175</v>
      </c>
      <c r="O31" s="141">
        <v>0</v>
      </c>
      <c r="P31" s="141">
        <v>0</v>
      </c>
      <c r="Q31" s="141">
        <v>0</v>
      </c>
      <c r="R31" s="141">
        <v>2175</v>
      </c>
      <c r="S31" s="141">
        <v>137113</v>
      </c>
      <c r="T31" s="141">
        <v>0</v>
      </c>
      <c r="U31" s="141">
        <v>-1480</v>
      </c>
      <c r="V31" s="141">
        <f t="shared" si="6"/>
        <v>-21983</v>
      </c>
      <c r="W31" s="141">
        <f t="shared" si="7"/>
        <v>51145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48703</v>
      </c>
      <c r="AB31" s="141">
        <f t="shared" si="12"/>
        <v>707197</v>
      </c>
      <c r="AC31" s="141">
        <f t="shared" si="13"/>
        <v>2442</v>
      </c>
      <c r="AD31" s="141">
        <f t="shared" si="14"/>
        <v>-73128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380</v>
      </c>
      <c r="B7" s="140" t="s">
        <v>382</v>
      </c>
      <c r="C7" s="139" t="s">
        <v>381</v>
      </c>
      <c r="D7" s="141">
        <f aca="true" t="shared" si="0" ref="D7:AI7">SUM(D8:D31)</f>
        <v>691410</v>
      </c>
      <c r="E7" s="141">
        <f t="shared" si="0"/>
        <v>684421</v>
      </c>
      <c r="F7" s="141">
        <f t="shared" si="0"/>
        <v>0</v>
      </c>
      <c r="G7" s="141">
        <f t="shared" si="0"/>
        <v>673280</v>
      </c>
      <c r="H7" s="141">
        <f t="shared" si="0"/>
        <v>0</v>
      </c>
      <c r="I7" s="141">
        <f t="shared" si="0"/>
        <v>11141</v>
      </c>
      <c r="J7" s="141">
        <f t="shared" si="0"/>
        <v>6989</v>
      </c>
      <c r="K7" s="141">
        <f t="shared" si="0"/>
        <v>773905</v>
      </c>
      <c r="L7" s="141">
        <f t="shared" si="0"/>
        <v>7978551</v>
      </c>
      <c r="M7" s="141">
        <f t="shared" si="0"/>
        <v>1504610</v>
      </c>
      <c r="N7" s="141">
        <f t="shared" si="0"/>
        <v>1185267</v>
      </c>
      <c r="O7" s="141">
        <f t="shared" si="0"/>
        <v>48788</v>
      </c>
      <c r="P7" s="141">
        <f t="shared" si="0"/>
        <v>228782</v>
      </c>
      <c r="Q7" s="141">
        <f t="shared" si="0"/>
        <v>41773</v>
      </c>
      <c r="R7" s="141">
        <f t="shared" si="0"/>
        <v>1865955</v>
      </c>
      <c r="S7" s="141">
        <f t="shared" si="0"/>
        <v>62395</v>
      </c>
      <c r="T7" s="141">
        <f t="shared" si="0"/>
        <v>1578936</v>
      </c>
      <c r="U7" s="141">
        <f t="shared" si="0"/>
        <v>224624</v>
      </c>
      <c r="V7" s="141">
        <f t="shared" si="0"/>
        <v>1000</v>
      </c>
      <c r="W7" s="141">
        <f t="shared" si="0"/>
        <v>4579066</v>
      </c>
      <c r="X7" s="141">
        <f t="shared" si="0"/>
        <v>2365494</v>
      </c>
      <c r="Y7" s="141">
        <f t="shared" si="0"/>
        <v>1705342</v>
      </c>
      <c r="Z7" s="141">
        <f t="shared" si="0"/>
        <v>425358</v>
      </c>
      <c r="AA7" s="141">
        <f t="shared" si="0"/>
        <v>82872</v>
      </c>
      <c r="AB7" s="141">
        <f t="shared" si="0"/>
        <v>3136674</v>
      </c>
      <c r="AC7" s="141">
        <f t="shared" si="0"/>
        <v>27920</v>
      </c>
      <c r="AD7" s="141">
        <f t="shared" si="0"/>
        <v>493377</v>
      </c>
      <c r="AE7" s="141">
        <f t="shared" si="0"/>
        <v>9163338</v>
      </c>
      <c r="AF7" s="141">
        <f t="shared" si="0"/>
        <v>88824</v>
      </c>
      <c r="AG7" s="141">
        <f t="shared" si="0"/>
        <v>70875</v>
      </c>
      <c r="AH7" s="141">
        <f t="shared" si="0"/>
        <v>0</v>
      </c>
      <c r="AI7" s="141">
        <f t="shared" si="0"/>
        <v>70875</v>
      </c>
      <c r="AJ7" s="141">
        <f aca="true" t="shared" si="1" ref="AJ7:BO7">SUM(AJ8:AJ31)</f>
        <v>0</v>
      </c>
      <c r="AK7" s="141">
        <f t="shared" si="1"/>
        <v>0</v>
      </c>
      <c r="AL7" s="141">
        <f t="shared" si="1"/>
        <v>17949</v>
      </c>
      <c r="AM7" s="141">
        <f t="shared" si="1"/>
        <v>70875</v>
      </c>
      <c r="AN7" s="141">
        <f t="shared" si="1"/>
        <v>1087811</v>
      </c>
      <c r="AO7" s="141">
        <f t="shared" si="1"/>
        <v>226968</v>
      </c>
      <c r="AP7" s="141">
        <f t="shared" si="1"/>
        <v>192032</v>
      </c>
      <c r="AQ7" s="141">
        <f t="shared" si="1"/>
        <v>0</v>
      </c>
      <c r="AR7" s="141">
        <f t="shared" si="1"/>
        <v>34936</v>
      </c>
      <c r="AS7" s="141">
        <f t="shared" si="1"/>
        <v>0</v>
      </c>
      <c r="AT7" s="141">
        <f t="shared" si="1"/>
        <v>474102</v>
      </c>
      <c r="AU7" s="141">
        <f t="shared" si="1"/>
        <v>0</v>
      </c>
      <c r="AV7" s="141">
        <f t="shared" si="1"/>
        <v>474102</v>
      </c>
      <c r="AW7" s="141">
        <f t="shared" si="1"/>
        <v>0</v>
      </c>
      <c r="AX7" s="141">
        <f t="shared" si="1"/>
        <v>0</v>
      </c>
      <c r="AY7" s="141">
        <f t="shared" si="1"/>
        <v>386741</v>
      </c>
      <c r="AZ7" s="141">
        <f t="shared" si="1"/>
        <v>3295</v>
      </c>
      <c r="BA7" s="141">
        <f t="shared" si="1"/>
        <v>312361</v>
      </c>
      <c r="BB7" s="141">
        <f t="shared" si="1"/>
        <v>60974</v>
      </c>
      <c r="BC7" s="141">
        <f t="shared" si="1"/>
        <v>10111</v>
      </c>
      <c r="BD7" s="141">
        <f t="shared" si="1"/>
        <v>587873</v>
      </c>
      <c r="BE7" s="141">
        <f t="shared" si="1"/>
        <v>0</v>
      </c>
      <c r="BF7" s="141">
        <f t="shared" si="1"/>
        <v>32564</v>
      </c>
      <c r="BG7" s="141">
        <f t="shared" si="1"/>
        <v>1209199</v>
      </c>
      <c r="BH7" s="141">
        <f t="shared" si="1"/>
        <v>780234</v>
      </c>
      <c r="BI7" s="141">
        <f t="shared" si="1"/>
        <v>755296</v>
      </c>
      <c r="BJ7" s="141">
        <f t="shared" si="1"/>
        <v>0</v>
      </c>
      <c r="BK7" s="141">
        <f t="shared" si="1"/>
        <v>744155</v>
      </c>
      <c r="BL7" s="141">
        <f t="shared" si="1"/>
        <v>0</v>
      </c>
      <c r="BM7" s="141">
        <f t="shared" si="1"/>
        <v>11141</v>
      </c>
      <c r="BN7" s="141">
        <f t="shared" si="1"/>
        <v>24938</v>
      </c>
      <c r="BO7" s="141">
        <f t="shared" si="1"/>
        <v>844780</v>
      </c>
      <c r="BP7" s="141">
        <f aca="true" t="shared" si="2" ref="BP7:CI7">SUM(BP8:BP31)</f>
        <v>9066362</v>
      </c>
      <c r="BQ7" s="141">
        <f t="shared" si="2"/>
        <v>1731578</v>
      </c>
      <c r="BR7" s="141">
        <f t="shared" si="2"/>
        <v>1377299</v>
      </c>
      <c r="BS7" s="141">
        <f t="shared" si="2"/>
        <v>48788</v>
      </c>
      <c r="BT7" s="141">
        <f t="shared" si="2"/>
        <v>263718</v>
      </c>
      <c r="BU7" s="141">
        <f t="shared" si="2"/>
        <v>41773</v>
      </c>
      <c r="BV7" s="141">
        <f t="shared" si="2"/>
        <v>2340057</v>
      </c>
      <c r="BW7" s="141">
        <f t="shared" si="2"/>
        <v>62395</v>
      </c>
      <c r="BX7" s="141">
        <f t="shared" si="2"/>
        <v>2053038</v>
      </c>
      <c r="BY7" s="141">
        <f t="shared" si="2"/>
        <v>224624</v>
      </c>
      <c r="BZ7" s="141">
        <f t="shared" si="2"/>
        <v>1000</v>
      </c>
      <c r="CA7" s="141">
        <f t="shared" si="2"/>
        <v>4965807</v>
      </c>
      <c r="CB7" s="141">
        <f t="shared" si="2"/>
        <v>2368789</v>
      </c>
      <c r="CC7" s="141">
        <f t="shared" si="2"/>
        <v>2017703</v>
      </c>
      <c r="CD7" s="141">
        <f t="shared" si="2"/>
        <v>486332</v>
      </c>
      <c r="CE7" s="141">
        <f t="shared" si="2"/>
        <v>92983</v>
      </c>
      <c r="CF7" s="141">
        <f t="shared" si="2"/>
        <v>3724547</v>
      </c>
      <c r="CG7" s="141">
        <f t="shared" si="2"/>
        <v>27920</v>
      </c>
      <c r="CH7" s="141">
        <f t="shared" si="2"/>
        <v>525941</v>
      </c>
      <c r="CI7" s="141">
        <f t="shared" si="2"/>
        <v>10372537</v>
      </c>
    </row>
    <row r="8" spans="1:87" ht="12" customHeight="1">
      <c r="A8" s="142" t="s">
        <v>96</v>
      </c>
      <c r="B8" s="140" t="s">
        <v>326</v>
      </c>
      <c r="C8" s="142" t="s">
        <v>343</v>
      </c>
      <c r="D8" s="141">
        <f>+SUM(E8,J8)</f>
        <v>442324</v>
      </c>
      <c r="E8" s="141">
        <f>+SUM(F8:I8)</f>
        <v>442324</v>
      </c>
      <c r="F8" s="141">
        <v>0</v>
      </c>
      <c r="G8" s="141">
        <v>432906</v>
      </c>
      <c r="H8" s="141">
        <v>0</v>
      </c>
      <c r="I8" s="141">
        <v>9418</v>
      </c>
      <c r="J8" s="141">
        <v>0</v>
      </c>
      <c r="K8" s="141">
        <v>21165</v>
      </c>
      <c r="L8" s="141">
        <f>+SUM(M8,R8,V8,W8,AC8)</f>
        <v>1905118</v>
      </c>
      <c r="M8" s="141">
        <f>+SUM(N8:Q8)</f>
        <v>709532</v>
      </c>
      <c r="N8" s="141">
        <v>709532</v>
      </c>
      <c r="O8" s="141">
        <v>0</v>
      </c>
      <c r="P8" s="141">
        <v>0</v>
      </c>
      <c r="Q8" s="141">
        <v>0</v>
      </c>
      <c r="R8" s="141">
        <f>+SUM(S8:U8)</f>
        <v>225136</v>
      </c>
      <c r="S8" s="141">
        <v>34879</v>
      </c>
      <c r="T8" s="141">
        <v>190257</v>
      </c>
      <c r="U8" s="141">
        <v>0</v>
      </c>
      <c r="V8" s="141">
        <v>0</v>
      </c>
      <c r="W8" s="141">
        <f>+SUM(X8:AA8)</f>
        <v>962749</v>
      </c>
      <c r="X8" s="141">
        <v>529690</v>
      </c>
      <c r="Y8" s="141">
        <v>140791</v>
      </c>
      <c r="Z8" s="141">
        <v>226980</v>
      </c>
      <c r="AA8" s="141">
        <v>65288</v>
      </c>
      <c r="AB8" s="141">
        <v>324369</v>
      </c>
      <c r="AC8" s="141">
        <v>7701</v>
      </c>
      <c r="AD8" s="141">
        <v>116544</v>
      </c>
      <c r="AE8" s="141">
        <f>+SUM(D8,L8,AD8)</f>
        <v>2463986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44837</v>
      </c>
      <c r="AO8" s="141">
        <f>+SUM(AP8:AS8)</f>
        <v>6194</v>
      </c>
      <c r="AP8" s="141">
        <v>0</v>
      </c>
      <c r="AQ8" s="141">
        <v>0</v>
      </c>
      <c r="AR8" s="141">
        <v>6194</v>
      </c>
      <c r="AS8" s="141">
        <v>0</v>
      </c>
      <c r="AT8" s="141">
        <f>+SUM(AU8:AW8)</f>
        <v>0</v>
      </c>
      <c r="AU8" s="141">
        <v>0</v>
      </c>
      <c r="AV8" s="141">
        <v>0</v>
      </c>
      <c r="AW8" s="141">
        <v>0</v>
      </c>
      <c r="AX8" s="141">
        <v>0</v>
      </c>
      <c r="AY8" s="141">
        <f>+SUM(AZ8:BC8)</f>
        <v>38643</v>
      </c>
      <c r="AZ8" s="141">
        <v>0</v>
      </c>
      <c r="BA8" s="141">
        <v>38643</v>
      </c>
      <c r="BB8" s="141">
        <v>0</v>
      </c>
      <c r="BC8" s="141">
        <v>0</v>
      </c>
      <c r="BD8" s="141">
        <v>0</v>
      </c>
      <c r="BE8" s="141">
        <v>0</v>
      </c>
      <c r="BF8" s="141">
        <v>0</v>
      </c>
      <c r="BG8" s="141">
        <f>+SUM(BF8,AN8,AF8)</f>
        <v>44837</v>
      </c>
      <c r="BH8" s="141">
        <f aca="true" t="shared" si="3" ref="BH8:CI8">SUM(D8,AF8)</f>
        <v>442324</v>
      </c>
      <c r="BI8" s="141">
        <f t="shared" si="3"/>
        <v>442324</v>
      </c>
      <c r="BJ8" s="141">
        <f t="shared" si="3"/>
        <v>0</v>
      </c>
      <c r="BK8" s="141">
        <f t="shared" si="3"/>
        <v>432906</v>
      </c>
      <c r="BL8" s="141">
        <f t="shared" si="3"/>
        <v>0</v>
      </c>
      <c r="BM8" s="141">
        <f t="shared" si="3"/>
        <v>9418</v>
      </c>
      <c r="BN8" s="141">
        <f t="shared" si="3"/>
        <v>0</v>
      </c>
      <c r="BO8" s="141">
        <f t="shared" si="3"/>
        <v>21165</v>
      </c>
      <c r="BP8" s="141">
        <f t="shared" si="3"/>
        <v>1949955</v>
      </c>
      <c r="BQ8" s="141">
        <f t="shared" si="3"/>
        <v>715726</v>
      </c>
      <c r="BR8" s="141">
        <f t="shared" si="3"/>
        <v>709532</v>
      </c>
      <c r="BS8" s="141">
        <f t="shared" si="3"/>
        <v>0</v>
      </c>
      <c r="BT8" s="141">
        <f t="shared" si="3"/>
        <v>6194</v>
      </c>
      <c r="BU8" s="141">
        <f t="shared" si="3"/>
        <v>0</v>
      </c>
      <c r="BV8" s="141">
        <f t="shared" si="3"/>
        <v>225136</v>
      </c>
      <c r="BW8" s="141">
        <f t="shared" si="3"/>
        <v>34879</v>
      </c>
      <c r="BX8" s="141">
        <f t="shared" si="3"/>
        <v>190257</v>
      </c>
      <c r="BY8" s="141">
        <f t="shared" si="3"/>
        <v>0</v>
      </c>
      <c r="BZ8" s="141">
        <f t="shared" si="3"/>
        <v>0</v>
      </c>
      <c r="CA8" s="141">
        <f t="shared" si="3"/>
        <v>1001392</v>
      </c>
      <c r="CB8" s="141">
        <f t="shared" si="3"/>
        <v>529690</v>
      </c>
      <c r="CC8" s="141">
        <f t="shared" si="3"/>
        <v>179434</v>
      </c>
      <c r="CD8" s="141">
        <f t="shared" si="3"/>
        <v>226980</v>
      </c>
      <c r="CE8" s="141">
        <f t="shared" si="3"/>
        <v>65288</v>
      </c>
      <c r="CF8" s="141">
        <f t="shared" si="3"/>
        <v>324369</v>
      </c>
      <c r="CG8" s="141">
        <f t="shared" si="3"/>
        <v>7701</v>
      </c>
      <c r="CH8" s="141">
        <f t="shared" si="3"/>
        <v>116544</v>
      </c>
      <c r="CI8" s="141">
        <f t="shared" si="3"/>
        <v>2508823</v>
      </c>
    </row>
    <row r="9" spans="1:87" ht="12" customHeight="1">
      <c r="A9" s="142" t="s">
        <v>96</v>
      </c>
      <c r="B9" s="140" t="s">
        <v>327</v>
      </c>
      <c r="C9" s="142" t="s">
        <v>344</v>
      </c>
      <c r="D9" s="141">
        <f aca="true" t="shared" si="4" ref="D9:D31">+SUM(E9,J9)</f>
        <v>61793</v>
      </c>
      <c r="E9" s="141">
        <f aca="true" t="shared" si="5" ref="E9:E31">+SUM(F9:I9)</f>
        <v>61793</v>
      </c>
      <c r="F9" s="141">
        <v>0</v>
      </c>
      <c r="G9" s="141">
        <v>61793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31">+SUM(M9,R9,V9,W9,AC9)</f>
        <v>632984</v>
      </c>
      <c r="M9" s="141">
        <f aca="true" t="shared" si="7" ref="M9:M31">+SUM(N9:Q9)</f>
        <v>115718</v>
      </c>
      <c r="N9" s="141">
        <v>56336</v>
      </c>
      <c r="O9" s="141">
        <v>0</v>
      </c>
      <c r="P9" s="141">
        <v>52272</v>
      </c>
      <c r="Q9" s="141">
        <v>7110</v>
      </c>
      <c r="R9" s="141">
        <f aca="true" t="shared" si="8" ref="R9:R31">+SUM(S9:U9)</f>
        <v>170549</v>
      </c>
      <c r="S9" s="141">
        <v>3074</v>
      </c>
      <c r="T9" s="141">
        <v>137955</v>
      </c>
      <c r="U9" s="141">
        <v>29520</v>
      </c>
      <c r="V9" s="141">
        <v>0</v>
      </c>
      <c r="W9" s="141">
        <f aca="true" t="shared" si="9" ref="W9:W31">+SUM(X9:AA9)</f>
        <v>346717</v>
      </c>
      <c r="X9" s="141">
        <v>152789</v>
      </c>
      <c r="Y9" s="141">
        <v>172978</v>
      </c>
      <c r="Z9" s="141">
        <v>20950</v>
      </c>
      <c r="AA9" s="141">
        <v>0</v>
      </c>
      <c r="AB9" s="141">
        <v>0</v>
      </c>
      <c r="AC9" s="141">
        <v>0</v>
      </c>
      <c r="AD9" s="141">
        <v>18683</v>
      </c>
      <c r="AE9" s="141">
        <f aca="true" t="shared" si="10" ref="AE9:AE31">+SUM(D9,L9,AD9)</f>
        <v>713460</v>
      </c>
      <c r="AF9" s="141">
        <f aca="true" t="shared" si="11" ref="AF9:AF31">+SUM(AG9,AL9)</f>
        <v>0</v>
      </c>
      <c r="AG9" s="141">
        <f aca="true" t="shared" si="12" ref="AG9:AG31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31">+SUM(AO9,AT9,AX9,AY9,BE9)</f>
        <v>87153</v>
      </c>
      <c r="AO9" s="141">
        <f aca="true" t="shared" si="14" ref="AO9:AO31">+SUM(AP9:AS9)</f>
        <v>18179</v>
      </c>
      <c r="AP9" s="141">
        <v>11702</v>
      </c>
      <c r="AQ9" s="141">
        <v>0</v>
      </c>
      <c r="AR9" s="141">
        <v>6477</v>
      </c>
      <c r="AS9" s="141">
        <v>0</v>
      </c>
      <c r="AT9" s="141">
        <f aca="true" t="shared" si="15" ref="AT9:AT31">+SUM(AU9:AW9)</f>
        <v>62465</v>
      </c>
      <c r="AU9" s="141">
        <v>0</v>
      </c>
      <c r="AV9" s="141">
        <v>62465</v>
      </c>
      <c r="AW9" s="141">
        <v>0</v>
      </c>
      <c r="AX9" s="141">
        <v>0</v>
      </c>
      <c r="AY9" s="141">
        <f aca="true" t="shared" si="16" ref="AY9:AY31">+SUM(AZ9:BC9)</f>
        <v>6509</v>
      </c>
      <c r="AZ9" s="141">
        <v>309</v>
      </c>
      <c r="BA9" s="141">
        <v>5412</v>
      </c>
      <c r="BB9" s="141">
        <v>0</v>
      </c>
      <c r="BC9" s="141">
        <v>788</v>
      </c>
      <c r="BD9" s="141">
        <v>0</v>
      </c>
      <c r="BE9" s="141">
        <v>0</v>
      </c>
      <c r="BF9" s="141">
        <v>0</v>
      </c>
      <c r="BG9" s="141">
        <f aca="true" t="shared" si="17" ref="BG9:BG31">+SUM(BF9,AN9,AF9)</f>
        <v>87153</v>
      </c>
      <c r="BH9" s="141">
        <f aca="true" t="shared" si="18" ref="BH9:BH31">SUM(D9,AF9)</f>
        <v>61793</v>
      </c>
      <c r="BI9" s="141">
        <f aca="true" t="shared" si="19" ref="BI9:BI31">SUM(E9,AG9)</f>
        <v>61793</v>
      </c>
      <c r="BJ9" s="141">
        <f aca="true" t="shared" si="20" ref="BJ9:BJ31">SUM(F9,AH9)</f>
        <v>0</v>
      </c>
      <c r="BK9" s="141">
        <f aca="true" t="shared" si="21" ref="BK9:BK31">SUM(G9,AI9)</f>
        <v>61793</v>
      </c>
      <c r="BL9" s="141">
        <f aca="true" t="shared" si="22" ref="BL9:BL31">SUM(H9,AJ9)</f>
        <v>0</v>
      </c>
      <c r="BM9" s="141">
        <f aca="true" t="shared" si="23" ref="BM9:BM31">SUM(I9,AK9)</f>
        <v>0</v>
      </c>
      <c r="BN9" s="141">
        <f aca="true" t="shared" si="24" ref="BN9:BN31">SUM(J9,AL9)</f>
        <v>0</v>
      </c>
      <c r="BO9" s="141">
        <f aca="true" t="shared" si="25" ref="BO9:BO31">SUM(K9,AM9)</f>
        <v>0</v>
      </c>
      <c r="BP9" s="141">
        <f aca="true" t="shared" si="26" ref="BP9:BP31">SUM(L9,AN9)</f>
        <v>720137</v>
      </c>
      <c r="BQ9" s="141">
        <f aca="true" t="shared" si="27" ref="BQ9:BQ31">SUM(M9,AO9)</f>
        <v>133897</v>
      </c>
      <c r="BR9" s="141">
        <f aca="true" t="shared" si="28" ref="BR9:BR31">SUM(N9,AP9)</f>
        <v>68038</v>
      </c>
      <c r="BS9" s="141">
        <f aca="true" t="shared" si="29" ref="BS9:BS31">SUM(O9,AQ9)</f>
        <v>0</v>
      </c>
      <c r="BT9" s="141">
        <f aca="true" t="shared" si="30" ref="BT9:BT31">SUM(P9,AR9)</f>
        <v>58749</v>
      </c>
      <c r="BU9" s="141">
        <f aca="true" t="shared" si="31" ref="BU9:BU31">SUM(Q9,AS9)</f>
        <v>7110</v>
      </c>
      <c r="BV9" s="141">
        <f aca="true" t="shared" si="32" ref="BV9:BV31">SUM(R9,AT9)</f>
        <v>233014</v>
      </c>
      <c r="BW9" s="141">
        <f aca="true" t="shared" si="33" ref="BW9:BW31">SUM(S9,AU9)</f>
        <v>3074</v>
      </c>
      <c r="BX9" s="141">
        <f aca="true" t="shared" si="34" ref="BX9:BX31">SUM(T9,AV9)</f>
        <v>200420</v>
      </c>
      <c r="BY9" s="141">
        <f aca="true" t="shared" si="35" ref="BY9:BY31">SUM(U9,AW9)</f>
        <v>29520</v>
      </c>
      <c r="BZ9" s="141">
        <f aca="true" t="shared" si="36" ref="BZ9:BZ31">SUM(V9,AX9)</f>
        <v>0</v>
      </c>
      <c r="CA9" s="141">
        <f aca="true" t="shared" si="37" ref="CA9:CA31">SUM(W9,AY9)</f>
        <v>353226</v>
      </c>
      <c r="CB9" s="141">
        <f aca="true" t="shared" si="38" ref="CB9:CB31">SUM(X9,AZ9)</f>
        <v>153098</v>
      </c>
      <c r="CC9" s="141">
        <f aca="true" t="shared" si="39" ref="CC9:CC31">SUM(Y9,BA9)</f>
        <v>178390</v>
      </c>
      <c r="CD9" s="141">
        <f aca="true" t="shared" si="40" ref="CD9:CD31">SUM(Z9,BB9)</f>
        <v>20950</v>
      </c>
      <c r="CE9" s="141">
        <f aca="true" t="shared" si="41" ref="CE9:CE31">SUM(AA9,BC9)</f>
        <v>788</v>
      </c>
      <c r="CF9" s="141">
        <f aca="true" t="shared" si="42" ref="CF9:CF31">SUM(AB9,BD9)</f>
        <v>0</v>
      </c>
      <c r="CG9" s="141">
        <f aca="true" t="shared" si="43" ref="CG9:CG31">SUM(AC9,BE9)</f>
        <v>0</v>
      </c>
      <c r="CH9" s="141">
        <f aca="true" t="shared" si="44" ref="CH9:CH31">SUM(AD9,BF9)</f>
        <v>18683</v>
      </c>
      <c r="CI9" s="141">
        <f aca="true" t="shared" si="45" ref="CI9:CI31">SUM(AE9,BG9)</f>
        <v>800613</v>
      </c>
    </row>
    <row r="10" spans="1:87" ht="12" customHeight="1">
      <c r="A10" s="142" t="s">
        <v>96</v>
      </c>
      <c r="B10" s="140" t="s">
        <v>328</v>
      </c>
      <c r="C10" s="142" t="s">
        <v>345</v>
      </c>
      <c r="D10" s="141">
        <f t="shared" si="4"/>
        <v>4662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4662</v>
      </c>
      <c r="K10" s="141">
        <v>0</v>
      </c>
      <c r="L10" s="141">
        <f t="shared" si="6"/>
        <v>484923</v>
      </c>
      <c r="M10" s="141">
        <f t="shared" si="7"/>
        <v>76421</v>
      </c>
      <c r="N10" s="141">
        <v>76421</v>
      </c>
      <c r="O10" s="141">
        <v>0</v>
      </c>
      <c r="P10" s="141">
        <v>0</v>
      </c>
      <c r="Q10" s="141">
        <v>0</v>
      </c>
      <c r="R10" s="141">
        <f t="shared" si="8"/>
        <v>72361</v>
      </c>
      <c r="S10" s="141">
        <v>5159</v>
      </c>
      <c r="T10" s="141">
        <v>51304</v>
      </c>
      <c r="U10" s="141">
        <v>15898</v>
      </c>
      <c r="V10" s="141">
        <v>0</v>
      </c>
      <c r="W10" s="141">
        <f t="shared" si="9"/>
        <v>336141</v>
      </c>
      <c r="X10" s="141">
        <v>115077</v>
      </c>
      <c r="Y10" s="141">
        <v>123194</v>
      </c>
      <c r="Z10" s="141">
        <v>97870</v>
      </c>
      <c r="AA10" s="141">
        <v>0</v>
      </c>
      <c r="AB10" s="141">
        <v>0</v>
      </c>
      <c r="AC10" s="141">
        <v>0</v>
      </c>
      <c r="AD10" s="141">
        <v>2178</v>
      </c>
      <c r="AE10" s="141">
        <f t="shared" si="10"/>
        <v>491763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94224</v>
      </c>
      <c r="AO10" s="141">
        <f t="shared" si="14"/>
        <v>34953</v>
      </c>
      <c r="AP10" s="141">
        <v>34953</v>
      </c>
      <c r="AQ10" s="141">
        <v>0</v>
      </c>
      <c r="AR10" s="141">
        <v>0</v>
      </c>
      <c r="AS10" s="141">
        <v>0</v>
      </c>
      <c r="AT10" s="141">
        <f t="shared" si="15"/>
        <v>28936</v>
      </c>
      <c r="AU10" s="141">
        <v>0</v>
      </c>
      <c r="AV10" s="141">
        <v>28936</v>
      </c>
      <c r="AW10" s="141">
        <v>0</v>
      </c>
      <c r="AX10" s="141">
        <v>0</v>
      </c>
      <c r="AY10" s="141">
        <f t="shared" si="16"/>
        <v>30335</v>
      </c>
      <c r="AZ10" s="141">
        <v>0</v>
      </c>
      <c r="BA10" s="141">
        <v>30335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f t="shared" si="17"/>
        <v>94224</v>
      </c>
      <c r="BH10" s="141">
        <f t="shared" si="18"/>
        <v>4662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4662</v>
      </c>
      <c r="BO10" s="141">
        <f t="shared" si="25"/>
        <v>0</v>
      </c>
      <c r="BP10" s="141">
        <f t="shared" si="26"/>
        <v>579147</v>
      </c>
      <c r="BQ10" s="141">
        <f t="shared" si="27"/>
        <v>111374</v>
      </c>
      <c r="BR10" s="141">
        <f t="shared" si="28"/>
        <v>111374</v>
      </c>
      <c r="BS10" s="141">
        <f t="shared" si="29"/>
        <v>0</v>
      </c>
      <c r="BT10" s="141">
        <f t="shared" si="30"/>
        <v>0</v>
      </c>
      <c r="BU10" s="141">
        <f t="shared" si="31"/>
        <v>0</v>
      </c>
      <c r="BV10" s="141">
        <f t="shared" si="32"/>
        <v>101297</v>
      </c>
      <c r="BW10" s="141">
        <f t="shared" si="33"/>
        <v>5159</v>
      </c>
      <c r="BX10" s="141">
        <f t="shared" si="34"/>
        <v>80240</v>
      </c>
      <c r="BY10" s="141">
        <f t="shared" si="35"/>
        <v>15898</v>
      </c>
      <c r="BZ10" s="141">
        <f t="shared" si="36"/>
        <v>0</v>
      </c>
      <c r="CA10" s="141">
        <f t="shared" si="37"/>
        <v>366476</v>
      </c>
      <c r="CB10" s="141">
        <f t="shared" si="38"/>
        <v>115077</v>
      </c>
      <c r="CC10" s="141">
        <f t="shared" si="39"/>
        <v>153529</v>
      </c>
      <c r="CD10" s="141">
        <f t="shared" si="40"/>
        <v>97870</v>
      </c>
      <c r="CE10" s="141">
        <f t="shared" si="41"/>
        <v>0</v>
      </c>
      <c r="CF10" s="141">
        <f t="shared" si="42"/>
        <v>0</v>
      </c>
      <c r="CG10" s="141">
        <f t="shared" si="43"/>
        <v>0</v>
      </c>
      <c r="CH10" s="141">
        <f t="shared" si="44"/>
        <v>2178</v>
      </c>
      <c r="CI10" s="141">
        <f t="shared" si="45"/>
        <v>585987</v>
      </c>
    </row>
    <row r="11" spans="1:87" ht="12" customHeight="1">
      <c r="A11" s="142" t="s">
        <v>96</v>
      </c>
      <c r="B11" s="140" t="s">
        <v>329</v>
      </c>
      <c r="C11" s="142" t="s">
        <v>346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162745</v>
      </c>
      <c r="M11" s="141">
        <f t="shared" si="7"/>
        <v>19022</v>
      </c>
      <c r="N11" s="141">
        <v>19022</v>
      </c>
      <c r="O11" s="141">
        <v>0</v>
      </c>
      <c r="P11" s="141">
        <v>0</v>
      </c>
      <c r="Q11" s="141">
        <v>0</v>
      </c>
      <c r="R11" s="141">
        <f t="shared" si="8"/>
        <v>10334</v>
      </c>
      <c r="S11" s="141">
        <v>6052</v>
      </c>
      <c r="T11" s="141">
        <v>1284</v>
      </c>
      <c r="U11" s="141">
        <v>2998</v>
      </c>
      <c r="V11" s="141">
        <v>0</v>
      </c>
      <c r="W11" s="141">
        <f t="shared" si="9"/>
        <v>133389</v>
      </c>
      <c r="X11" s="141">
        <v>133290</v>
      </c>
      <c r="Y11" s="141">
        <v>99</v>
      </c>
      <c r="Z11" s="141">
        <v>0</v>
      </c>
      <c r="AA11" s="141">
        <v>0</v>
      </c>
      <c r="AB11" s="141">
        <v>256819</v>
      </c>
      <c r="AC11" s="141">
        <v>0</v>
      </c>
      <c r="AD11" s="141">
        <v>197</v>
      </c>
      <c r="AE11" s="141">
        <f t="shared" si="10"/>
        <v>162942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93512</v>
      </c>
      <c r="AO11" s="141">
        <f t="shared" si="14"/>
        <v>30341</v>
      </c>
      <c r="AP11" s="141">
        <v>13676</v>
      </c>
      <c r="AQ11" s="141">
        <v>0</v>
      </c>
      <c r="AR11" s="141">
        <v>16665</v>
      </c>
      <c r="AS11" s="141">
        <v>0</v>
      </c>
      <c r="AT11" s="141">
        <f t="shared" si="15"/>
        <v>60185</v>
      </c>
      <c r="AU11" s="141">
        <v>0</v>
      </c>
      <c r="AV11" s="141">
        <v>60185</v>
      </c>
      <c r="AW11" s="141">
        <v>0</v>
      </c>
      <c r="AX11" s="141">
        <v>0</v>
      </c>
      <c r="AY11" s="141">
        <f t="shared" si="16"/>
        <v>2986</v>
      </c>
      <c r="AZ11" s="141">
        <v>2986</v>
      </c>
      <c r="BA11" s="141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93512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256257</v>
      </c>
      <c r="BQ11" s="141">
        <f t="shared" si="27"/>
        <v>49363</v>
      </c>
      <c r="BR11" s="141">
        <f t="shared" si="28"/>
        <v>32698</v>
      </c>
      <c r="BS11" s="141">
        <f t="shared" si="29"/>
        <v>0</v>
      </c>
      <c r="BT11" s="141">
        <f t="shared" si="30"/>
        <v>16665</v>
      </c>
      <c r="BU11" s="141">
        <f t="shared" si="31"/>
        <v>0</v>
      </c>
      <c r="BV11" s="141">
        <f t="shared" si="32"/>
        <v>70519</v>
      </c>
      <c r="BW11" s="141">
        <f t="shared" si="33"/>
        <v>6052</v>
      </c>
      <c r="BX11" s="141">
        <f t="shared" si="34"/>
        <v>61469</v>
      </c>
      <c r="BY11" s="141">
        <f t="shared" si="35"/>
        <v>2998</v>
      </c>
      <c r="BZ11" s="141">
        <f t="shared" si="36"/>
        <v>0</v>
      </c>
      <c r="CA11" s="141">
        <f t="shared" si="37"/>
        <v>136375</v>
      </c>
      <c r="CB11" s="141">
        <f t="shared" si="38"/>
        <v>136276</v>
      </c>
      <c r="CC11" s="141">
        <f t="shared" si="39"/>
        <v>99</v>
      </c>
      <c r="CD11" s="141">
        <f t="shared" si="40"/>
        <v>0</v>
      </c>
      <c r="CE11" s="141">
        <f t="shared" si="41"/>
        <v>0</v>
      </c>
      <c r="CF11" s="141">
        <f t="shared" si="42"/>
        <v>256819</v>
      </c>
      <c r="CG11" s="141">
        <f t="shared" si="43"/>
        <v>0</v>
      </c>
      <c r="CH11" s="141">
        <f t="shared" si="44"/>
        <v>197</v>
      </c>
      <c r="CI11" s="141">
        <f t="shared" si="45"/>
        <v>256454</v>
      </c>
    </row>
    <row r="12" spans="1:87" ht="12" customHeight="1">
      <c r="A12" s="142" t="s">
        <v>96</v>
      </c>
      <c r="B12" s="140" t="s">
        <v>330</v>
      </c>
      <c r="C12" s="142" t="s">
        <v>347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83738</v>
      </c>
      <c r="M12" s="141">
        <f t="shared" si="7"/>
        <v>27635</v>
      </c>
      <c r="N12" s="141">
        <v>19721</v>
      </c>
      <c r="O12" s="141">
        <v>0</v>
      </c>
      <c r="P12" s="141">
        <v>0</v>
      </c>
      <c r="Q12" s="141">
        <v>7914</v>
      </c>
      <c r="R12" s="141">
        <f t="shared" si="8"/>
        <v>7358</v>
      </c>
      <c r="S12" s="141">
        <v>0</v>
      </c>
      <c r="T12" s="141">
        <v>0</v>
      </c>
      <c r="U12" s="141">
        <v>7358</v>
      </c>
      <c r="V12" s="141">
        <v>0</v>
      </c>
      <c r="W12" s="141">
        <f t="shared" si="9"/>
        <v>48745</v>
      </c>
      <c r="X12" s="141">
        <v>48745</v>
      </c>
      <c r="Y12" s="141">
        <v>0</v>
      </c>
      <c r="Z12" s="141">
        <v>0</v>
      </c>
      <c r="AA12" s="141">
        <v>0</v>
      </c>
      <c r="AB12" s="141">
        <v>178543</v>
      </c>
      <c r="AC12" s="141">
        <v>0</v>
      </c>
      <c r="AD12" s="141">
        <v>20577</v>
      </c>
      <c r="AE12" s="141">
        <f t="shared" si="10"/>
        <v>104315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1424</v>
      </c>
      <c r="AO12" s="141">
        <f t="shared" si="14"/>
        <v>1424</v>
      </c>
      <c r="AP12" s="141">
        <v>1424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35331</v>
      </c>
      <c r="BE12" s="141">
        <v>0</v>
      </c>
      <c r="BF12" s="141">
        <v>0</v>
      </c>
      <c r="BG12" s="141">
        <f t="shared" si="17"/>
        <v>1424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85162</v>
      </c>
      <c r="BQ12" s="141">
        <f t="shared" si="27"/>
        <v>29059</v>
      </c>
      <c r="BR12" s="141">
        <f t="shared" si="28"/>
        <v>21145</v>
      </c>
      <c r="BS12" s="141">
        <f t="shared" si="29"/>
        <v>0</v>
      </c>
      <c r="BT12" s="141">
        <f t="shared" si="30"/>
        <v>0</v>
      </c>
      <c r="BU12" s="141">
        <f t="shared" si="31"/>
        <v>7914</v>
      </c>
      <c r="BV12" s="141">
        <f t="shared" si="32"/>
        <v>7358</v>
      </c>
      <c r="BW12" s="141">
        <f t="shared" si="33"/>
        <v>0</v>
      </c>
      <c r="BX12" s="141">
        <f t="shared" si="34"/>
        <v>0</v>
      </c>
      <c r="BY12" s="141">
        <f t="shared" si="35"/>
        <v>7358</v>
      </c>
      <c r="BZ12" s="141">
        <f t="shared" si="36"/>
        <v>0</v>
      </c>
      <c r="CA12" s="141">
        <f t="shared" si="37"/>
        <v>48745</v>
      </c>
      <c r="CB12" s="141">
        <f t="shared" si="38"/>
        <v>48745</v>
      </c>
      <c r="CC12" s="141">
        <f t="shared" si="39"/>
        <v>0</v>
      </c>
      <c r="CD12" s="141">
        <f t="shared" si="40"/>
        <v>0</v>
      </c>
      <c r="CE12" s="141">
        <f t="shared" si="41"/>
        <v>0</v>
      </c>
      <c r="CF12" s="141">
        <f t="shared" si="42"/>
        <v>213874</v>
      </c>
      <c r="CG12" s="141">
        <f t="shared" si="43"/>
        <v>0</v>
      </c>
      <c r="CH12" s="141">
        <f t="shared" si="44"/>
        <v>20577</v>
      </c>
      <c r="CI12" s="141">
        <f t="shared" si="45"/>
        <v>105739</v>
      </c>
    </row>
    <row r="13" spans="1:87" ht="12" customHeight="1">
      <c r="A13" s="142" t="s">
        <v>96</v>
      </c>
      <c r="B13" s="140" t="s">
        <v>331</v>
      </c>
      <c r="C13" s="142" t="s">
        <v>348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348678</v>
      </c>
      <c r="M13" s="141">
        <f t="shared" si="7"/>
        <v>33584</v>
      </c>
      <c r="N13" s="141">
        <v>33584</v>
      </c>
      <c r="O13" s="141">
        <v>0</v>
      </c>
      <c r="P13" s="141">
        <v>0</v>
      </c>
      <c r="Q13" s="141">
        <v>0</v>
      </c>
      <c r="R13" s="141">
        <f t="shared" si="8"/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f t="shared" si="9"/>
        <v>315094</v>
      </c>
      <c r="X13" s="141">
        <v>305319</v>
      </c>
      <c r="Y13" s="141">
        <v>9775</v>
      </c>
      <c r="Z13" s="141">
        <v>0</v>
      </c>
      <c r="AA13" s="141">
        <v>0</v>
      </c>
      <c r="AB13" s="141">
        <v>550155</v>
      </c>
      <c r="AC13" s="141">
        <v>0</v>
      </c>
      <c r="AD13" s="141">
        <v>0</v>
      </c>
      <c r="AE13" s="141">
        <f t="shared" si="10"/>
        <v>348678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0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114452</v>
      </c>
      <c r="BE13" s="141">
        <v>0</v>
      </c>
      <c r="BF13" s="141">
        <v>0</v>
      </c>
      <c r="BG13" s="141">
        <f t="shared" si="17"/>
        <v>0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348678</v>
      </c>
      <c r="BQ13" s="141">
        <f t="shared" si="27"/>
        <v>33584</v>
      </c>
      <c r="BR13" s="141">
        <f t="shared" si="28"/>
        <v>33584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0</v>
      </c>
      <c r="BW13" s="141">
        <f t="shared" si="33"/>
        <v>0</v>
      </c>
      <c r="BX13" s="141">
        <f t="shared" si="34"/>
        <v>0</v>
      </c>
      <c r="BY13" s="141">
        <f t="shared" si="35"/>
        <v>0</v>
      </c>
      <c r="BZ13" s="141">
        <f t="shared" si="36"/>
        <v>0</v>
      </c>
      <c r="CA13" s="141">
        <f t="shared" si="37"/>
        <v>315094</v>
      </c>
      <c r="CB13" s="141">
        <f t="shared" si="38"/>
        <v>305319</v>
      </c>
      <c r="CC13" s="141">
        <f t="shared" si="39"/>
        <v>9775</v>
      </c>
      <c r="CD13" s="141">
        <f t="shared" si="40"/>
        <v>0</v>
      </c>
      <c r="CE13" s="141">
        <f t="shared" si="41"/>
        <v>0</v>
      </c>
      <c r="CF13" s="141">
        <f t="shared" si="42"/>
        <v>664607</v>
      </c>
      <c r="CG13" s="141">
        <f t="shared" si="43"/>
        <v>0</v>
      </c>
      <c r="CH13" s="141">
        <f t="shared" si="44"/>
        <v>0</v>
      </c>
      <c r="CI13" s="141">
        <f t="shared" si="45"/>
        <v>348678</v>
      </c>
    </row>
    <row r="14" spans="1:87" ht="12" customHeight="1">
      <c r="A14" s="142" t="s">
        <v>96</v>
      </c>
      <c r="B14" s="140" t="s">
        <v>332</v>
      </c>
      <c r="C14" s="142" t="s">
        <v>349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10434</v>
      </c>
      <c r="L14" s="141">
        <f t="shared" si="6"/>
        <v>95920</v>
      </c>
      <c r="M14" s="141">
        <f t="shared" si="7"/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f t="shared" si="8"/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f t="shared" si="9"/>
        <v>95920</v>
      </c>
      <c r="X14" s="141">
        <v>95920</v>
      </c>
      <c r="Y14" s="141">
        <v>0</v>
      </c>
      <c r="Z14" s="141">
        <v>0</v>
      </c>
      <c r="AA14" s="141">
        <v>0</v>
      </c>
      <c r="AB14" s="141">
        <v>150179</v>
      </c>
      <c r="AC14" s="141">
        <v>0</v>
      </c>
      <c r="AD14" s="141">
        <v>0</v>
      </c>
      <c r="AE14" s="141">
        <f t="shared" si="10"/>
        <v>95920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58777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10434</v>
      </c>
      <c r="BP14" s="141">
        <f t="shared" si="26"/>
        <v>95920</v>
      </c>
      <c r="BQ14" s="141">
        <f t="shared" si="27"/>
        <v>0</v>
      </c>
      <c r="BR14" s="141">
        <f t="shared" si="28"/>
        <v>0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0</v>
      </c>
      <c r="BW14" s="141">
        <f t="shared" si="33"/>
        <v>0</v>
      </c>
      <c r="BX14" s="141">
        <f t="shared" si="34"/>
        <v>0</v>
      </c>
      <c r="BY14" s="141">
        <f t="shared" si="35"/>
        <v>0</v>
      </c>
      <c r="BZ14" s="141">
        <f t="shared" si="36"/>
        <v>0</v>
      </c>
      <c r="CA14" s="141">
        <f t="shared" si="37"/>
        <v>95920</v>
      </c>
      <c r="CB14" s="141">
        <f t="shared" si="38"/>
        <v>95920</v>
      </c>
      <c r="CC14" s="141">
        <f t="shared" si="39"/>
        <v>0</v>
      </c>
      <c r="CD14" s="141">
        <f t="shared" si="40"/>
        <v>0</v>
      </c>
      <c r="CE14" s="141">
        <f t="shared" si="41"/>
        <v>0</v>
      </c>
      <c r="CF14" s="141">
        <f t="shared" si="42"/>
        <v>208956</v>
      </c>
      <c r="CG14" s="141">
        <f t="shared" si="43"/>
        <v>0</v>
      </c>
      <c r="CH14" s="141">
        <f t="shared" si="44"/>
        <v>0</v>
      </c>
      <c r="CI14" s="141">
        <f t="shared" si="45"/>
        <v>95920</v>
      </c>
    </row>
    <row r="15" spans="1:87" ht="12" customHeight="1">
      <c r="A15" s="142" t="s">
        <v>96</v>
      </c>
      <c r="B15" s="140" t="s">
        <v>333</v>
      </c>
      <c r="C15" s="142" t="s">
        <v>350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50654</v>
      </c>
      <c r="L15" s="141">
        <f t="shared" si="6"/>
        <v>0</v>
      </c>
      <c r="M15" s="141">
        <f t="shared" si="7"/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f t="shared" si="8"/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f t="shared" si="9"/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695977</v>
      </c>
      <c r="AC15" s="141">
        <v>0</v>
      </c>
      <c r="AD15" s="141">
        <v>0</v>
      </c>
      <c r="AE15" s="141">
        <f t="shared" si="10"/>
        <v>0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61746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127586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112400</v>
      </c>
      <c r="BP15" s="141">
        <f t="shared" si="26"/>
        <v>0</v>
      </c>
      <c r="BQ15" s="141">
        <f t="shared" si="27"/>
        <v>0</v>
      </c>
      <c r="BR15" s="141">
        <f t="shared" si="28"/>
        <v>0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0</v>
      </c>
      <c r="BW15" s="141">
        <f t="shared" si="33"/>
        <v>0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0</v>
      </c>
      <c r="CB15" s="141">
        <f t="shared" si="38"/>
        <v>0</v>
      </c>
      <c r="CC15" s="141">
        <f t="shared" si="39"/>
        <v>0</v>
      </c>
      <c r="CD15" s="141">
        <f t="shared" si="40"/>
        <v>0</v>
      </c>
      <c r="CE15" s="141">
        <f t="shared" si="41"/>
        <v>0</v>
      </c>
      <c r="CF15" s="141">
        <f t="shared" si="42"/>
        <v>823563</v>
      </c>
      <c r="CG15" s="141">
        <f t="shared" si="43"/>
        <v>0</v>
      </c>
      <c r="CH15" s="141">
        <f t="shared" si="44"/>
        <v>0</v>
      </c>
      <c r="CI15" s="141">
        <f t="shared" si="45"/>
        <v>0</v>
      </c>
    </row>
    <row r="16" spans="1:87" ht="12" customHeight="1">
      <c r="A16" s="142" t="s">
        <v>96</v>
      </c>
      <c r="B16" s="140" t="s">
        <v>334</v>
      </c>
      <c r="C16" s="142" t="s">
        <v>351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682762</v>
      </c>
      <c r="L16" s="141">
        <f t="shared" si="6"/>
        <v>263345</v>
      </c>
      <c r="M16" s="141">
        <f t="shared" si="7"/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f t="shared" si="8"/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f t="shared" si="9"/>
        <v>263345</v>
      </c>
      <c r="X16" s="141">
        <v>249522</v>
      </c>
      <c r="Y16" s="141">
        <v>13823</v>
      </c>
      <c r="Z16" s="141">
        <v>0</v>
      </c>
      <c r="AA16" s="141">
        <v>0</v>
      </c>
      <c r="AB16" s="141">
        <v>364474</v>
      </c>
      <c r="AC16" s="141">
        <v>0</v>
      </c>
      <c r="AD16" s="141">
        <v>0</v>
      </c>
      <c r="AE16" s="141">
        <f t="shared" si="10"/>
        <v>263345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126300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682762</v>
      </c>
      <c r="BP16" s="141">
        <f t="shared" si="26"/>
        <v>263345</v>
      </c>
      <c r="BQ16" s="141">
        <f t="shared" si="27"/>
        <v>0</v>
      </c>
      <c r="BR16" s="141">
        <f t="shared" si="28"/>
        <v>0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0</v>
      </c>
      <c r="BW16" s="141">
        <f t="shared" si="33"/>
        <v>0</v>
      </c>
      <c r="BX16" s="141">
        <f t="shared" si="34"/>
        <v>0</v>
      </c>
      <c r="BY16" s="141">
        <f t="shared" si="35"/>
        <v>0</v>
      </c>
      <c r="BZ16" s="141">
        <f t="shared" si="36"/>
        <v>0</v>
      </c>
      <c r="CA16" s="141">
        <f t="shared" si="37"/>
        <v>263345</v>
      </c>
      <c r="CB16" s="141">
        <f t="shared" si="38"/>
        <v>249522</v>
      </c>
      <c r="CC16" s="141">
        <f t="shared" si="39"/>
        <v>13823</v>
      </c>
      <c r="CD16" s="141">
        <f t="shared" si="40"/>
        <v>0</v>
      </c>
      <c r="CE16" s="141">
        <f t="shared" si="41"/>
        <v>0</v>
      </c>
      <c r="CF16" s="141">
        <f t="shared" si="42"/>
        <v>490774</v>
      </c>
      <c r="CG16" s="141">
        <f t="shared" si="43"/>
        <v>0</v>
      </c>
      <c r="CH16" s="141">
        <f t="shared" si="44"/>
        <v>0</v>
      </c>
      <c r="CI16" s="141">
        <f t="shared" si="45"/>
        <v>263345</v>
      </c>
    </row>
    <row r="17" spans="1:87" ht="12" customHeight="1">
      <c r="A17" s="142" t="s">
        <v>96</v>
      </c>
      <c r="B17" s="140" t="s">
        <v>335</v>
      </c>
      <c r="C17" s="142" t="s">
        <v>352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87113</v>
      </c>
      <c r="M17" s="141">
        <f t="shared" si="7"/>
        <v>3764</v>
      </c>
      <c r="N17" s="141">
        <v>3764</v>
      </c>
      <c r="O17" s="141">
        <v>0</v>
      </c>
      <c r="P17" s="141">
        <v>0</v>
      </c>
      <c r="Q17" s="141">
        <v>0</v>
      </c>
      <c r="R17" s="141">
        <f t="shared" si="8"/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f t="shared" si="9"/>
        <v>83349</v>
      </c>
      <c r="X17" s="141">
        <v>76863</v>
      </c>
      <c r="Y17" s="141">
        <v>6486</v>
      </c>
      <c r="Z17" s="141">
        <v>0</v>
      </c>
      <c r="AA17" s="141">
        <v>0</v>
      </c>
      <c r="AB17" s="141">
        <v>90865</v>
      </c>
      <c r="AC17" s="141">
        <v>0</v>
      </c>
      <c r="AD17" s="141">
        <v>6251</v>
      </c>
      <c r="AE17" s="141">
        <f t="shared" si="10"/>
        <v>93364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3346</v>
      </c>
      <c r="AO17" s="141">
        <f t="shared" si="14"/>
        <v>3346</v>
      </c>
      <c r="AP17" s="141">
        <v>3346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12066</v>
      </c>
      <c r="BE17" s="141">
        <v>0</v>
      </c>
      <c r="BF17" s="141">
        <v>0</v>
      </c>
      <c r="BG17" s="141">
        <f t="shared" si="17"/>
        <v>3346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90459</v>
      </c>
      <c r="BQ17" s="141">
        <f t="shared" si="27"/>
        <v>7110</v>
      </c>
      <c r="BR17" s="141">
        <f t="shared" si="28"/>
        <v>7110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0</v>
      </c>
      <c r="BW17" s="141">
        <f t="shared" si="33"/>
        <v>0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83349</v>
      </c>
      <c r="CB17" s="141">
        <f t="shared" si="38"/>
        <v>76863</v>
      </c>
      <c r="CC17" s="141">
        <f t="shared" si="39"/>
        <v>6486</v>
      </c>
      <c r="CD17" s="141">
        <f t="shared" si="40"/>
        <v>0</v>
      </c>
      <c r="CE17" s="141">
        <f t="shared" si="41"/>
        <v>0</v>
      </c>
      <c r="CF17" s="141">
        <f t="shared" si="42"/>
        <v>102931</v>
      </c>
      <c r="CG17" s="141">
        <f t="shared" si="43"/>
        <v>0</v>
      </c>
      <c r="CH17" s="141">
        <f t="shared" si="44"/>
        <v>6251</v>
      </c>
      <c r="CI17" s="141">
        <f t="shared" si="45"/>
        <v>96710</v>
      </c>
    </row>
    <row r="18" spans="1:87" ht="12" customHeight="1">
      <c r="A18" s="142" t="s">
        <v>96</v>
      </c>
      <c r="B18" s="140" t="s">
        <v>336</v>
      </c>
      <c r="C18" s="142" t="s">
        <v>353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1733</v>
      </c>
      <c r="L18" s="141">
        <f t="shared" si="6"/>
        <v>0</v>
      </c>
      <c r="M18" s="141">
        <f t="shared" si="7"/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f t="shared" si="8"/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f t="shared" si="9"/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33970</v>
      </c>
      <c r="AC18" s="141">
        <v>0</v>
      </c>
      <c r="AD18" s="141">
        <v>0</v>
      </c>
      <c r="AE18" s="141">
        <f t="shared" si="10"/>
        <v>0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2037</v>
      </c>
      <c r="BE18" s="141">
        <v>0</v>
      </c>
      <c r="BF18" s="141">
        <v>0</v>
      </c>
      <c r="BG18" s="141">
        <f t="shared" si="17"/>
        <v>0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1733</v>
      </c>
      <c r="BP18" s="141">
        <f t="shared" si="26"/>
        <v>0</v>
      </c>
      <c r="BQ18" s="141">
        <f t="shared" si="27"/>
        <v>0</v>
      </c>
      <c r="BR18" s="141">
        <f t="shared" si="28"/>
        <v>0</v>
      </c>
      <c r="BS18" s="141">
        <f t="shared" si="29"/>
        <v>0</v>
      </c>
      <c r="BT18" s="141">
        <f t="shared" si="30"/>
        <v>0</v>
      </c>
      <c r="BU18" s="141">
        <f t="shared" si="31"/>
        <v>0</v>
      </c>
      <c r="BV18" s="141">
        <f t="shared" si="32"/>
        <v>0</v>
      </c>
      <c r="BW18" s="141">
        <f t="shared" si="33"/>
        <v>0</v>
      </c>
      <c r="BX18" s="141">
        <f t="shared" si="34"/>
        <v>0</v>
      </c>
      <c r="BY18" s="141">
        <f t="shared" si="35"/>
        <v>0</v>
      </c>
      <c r="BZ18" s="141">
        <f t="shared" si="36"/>
        <v>0</v>
      </c>
      <c r="CA18" s="141">
        <f t="shared" si="37"/>
        <v>0</v>
      </c>
      <c r="CB18" s="141">
        <f t="shared" si="38"/>
        <v>0</v>
      </c>
      <c r="CC18" s="141">
        <f t="shared" si="39"/>
        <v>0</v>
      </c>
      <c r="CD18" s="141">
        <f t="shared" si="40"/>
        <v>0</v>
      </c>
      <c r="CE18" s="141">
        <f t="shared" si="41"/>
        <v>0</v>
      </c>
      <c r="CF18" s="141">
        <f t="shared" si="42"/>
        <v>36007</v>
      </c>
      <c r="CG18" s="141">
        <f t="shared" si="43"/>
        <v>0</v>
      </c>
      <c r="CH18" s="141">
        <f t="shared" si="44"/>
        <v>0</v>
      </c>
      <c r="CI18" s="141">
        <f t="shared" si="45"/>
        <v>0</v>
      </c>
    </row>
    <row r="19" spans="1:87" ht="12" customHeight="1">
      <c r="A19" s="142" t="s">
        <v>96</v>
      </c>
      <c r="B19" s="140" t="s">
        <v>337</v>
      </c>
      <c r="C19" s="142" t="s">
        <v>354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7157</v>
      </c>
      <c r="L19" s="141">
        <f t="shared" si="6"/>
        <v>0</v>
      </c>
      <c r="M19" s="141">
        <f t="shared" si="7"/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f t="shared" si="8"/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f t="shared" si="9"/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111140</v>
      </c>
      <c r="AC19" s="141">
        <v>0</v>
      </c>
      <c r="AD19" s="141">
        <v>0</v>
      </c>
      <c r="AE19" s="141">
        <f t="shared" si="10"/>
        <v>0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9129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18863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16286</v>
      </c>
      <c r="BP19" s="141">
        <f t="shared" si="26"/>
        <v>0</v>
      </c>
      <c r="BQ19" s="141">
        <f t="shared" si="27"/>
        <v>0</v>
      </c>
      <c r="BR19" s="141">
        <f t="shared" si="28"/>
        <v>0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0</v>
      </c>
      <c r="BW19" s="141">
        <f t="shared" si="33"/>
        <v>0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0</v>
      </c>
      <c r="CB19" s="141">
        <f t="shared" si="38"/>
        <v>0</v>
      </c>
      <c r="CC19" s="141">
        <f t="shared" si="39"/>
        <v>0</v>
      </c>
      <c r="CD19" s="141">
        <f t="shared" si="40"/>
        <v>0</v>
      </c>
      <c r="CE19" s="141">
        <f t="shared" si="41"/>
        <v>0</v>
      </c>
      <c r="CF19" s="141">
        <f t="shared" si="42"/>
        <v>130003</v>
      </c>
      <c r="CG19" s="141">
        <f t="shared" si="43"/>
        <v>0</v>
      </c>
      <c r="CH19" s="141">
        <f t="shared" si="44"/>
        <v>0</v>
      </c>
      <c r="CI19" s="141">
        <f t="shared" si="45"/>
        <v>0</v>
      </c>
    </row>
    <row r="20" spans="1:87" ht="12" customHeight="1">
      <c r="A20" s="142" t="s">
        <v>96</v>
      </c>
      <c r="B20" s="140" t="s">
        <v>338</v>
      </c>
      <c r="C20" s="142" t="s">
        <v>355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95843</v>
      </c>
      <c r="M20" s="141">
        <f t="shared" si="7"/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f t="shared" si="8"/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f t="shared" si="9"/>
        <v>95843</v>
      </c>
      <c r="X20" s="141">
        <v>93265</v>
      </c>
      <c r="Y20" s="141">
        <v>2578</v>
      </c>
      <c r="Z20" s="141">
        <v>0</v>
      </c>
      <c r="AA20" s="141">
        <v>0</v>
      </c>
      <c r="AB20" s="141">
        <v>84444</v>
      </c>
      <c r="AC20" s="141">
        <v>0</v>
      </c>
      <c r="AD20" s="141">
        <v>0</v>
      </c>
      <c r="AE20" s="141">
        <f t="shared" si="10"/>
        <v>95843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22069</v>
      </c>
      <c r="BE20" s="141">
        <v>0</v>
      </c>
      <c r="BF20" s="141">
        <v>0</v>
      </c>
      <c r="BG20" s="141">
        <f t="shared" si="17"/>
        <v>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95843</v>
      </c>
      <c r="BQ20" s="141">
        <f t="shared" si="27"/>
        <v>0</v>
      </c>
      <c r="BR20" s="141">
        <f t="shared" si="28"/>
        <v>0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0</v>
      </c>
      <c r="BW20" s="141">
        <f t="shared" si="33"/>
        <v>0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95843</v>
      </c>
      <c r="CB20" s="141">
        <f t="shared" si="38"/>
        <v>93265</v>
      </c>
      <c r="CC20" s="141">
        <f t="shared" si="39"/>
        <v>2578</v>
      </c>
      <c r="CD20" s="141">
        <f t="shared" si="40"/>
        <v>0</v>
      </c>
      <c r="CE20" s="141">
        <f t="shared" si="41"/>
        <v>0</v>
      </c>
      <c r="CF20" s="141">
        <f t="shared" si="42"/>
        <v>106513</v>
      </c>
      <c r="CG20" s="141">
        <f t="shared" si="43"/>
        <v>0</v>
      </c>
      <c r="CH20" s="141">
        <f t="shared" si="44"/>
        <v>0</v>
      </c>
      <c r="CI20" s="141">
        <f t="shared" si="45"/>
        <v>95843</v>
      </c>
    </row>
    <row r="21" spans="1:87" ht="12" customHeight="1">
      <c r="A21" s="142" t="s">
        <v>96</v>
      </c>
      <c r="B21" s="140" t="s">
        <v>339</v>
      </c>
      <c r="C21" s="142" t="s">
        <v>356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66065</v>
      </c>
      <c r="M21" s="141">
        <f t="shared" si="7"/>
        <v>25696</v>
      </c>
      <c r="N21" s="141">
        <v>6918</v>
      </c>
      <c r="O21" s="141">
        <v>18778</v>
      </c>
      <c r="P21" s="141">
        <v>0</v>
      </c>
      <c r="Q21" s="141">
        <v>0</v>
      </c>
      <c r="R21" s="141">
        <f t="shared" si="8"/>
        <v>5679</v>
      </c>
      <c r="S21" s="141">
        <v>2351</v>
      </c>
      <c r="T21" s="141">
        <v>0</v>
      </c>
      <c r="U21" s="141">
        <v>3328</v>
      </c>
      <c r="V21" s="141">
        <v>0</v>
      </c>
      <c r="W21" s="141">
        <f t="shared" si="9"/>
        <v>34690</v>
      </c>
      <c r="X21" s="141">
        <v>34690</v>
      </c>
      <c r="Y21" s="141">
        <v>0</v>
      </c>
      <c r="Z21" s="141">
        <v>0</v>
      </c>
      <c r="AA21" s="141">
        <v>0</v>
      </c>
      <c r="AB21" s="141">
        <v>162952</v>
      </c>
      <c r="AC21" s="141">
        <v>0</v>
      </c>
      <c r="AD21" s="141">
        <v>4407</v>
      </c>
      <c r="AE21" s="141">
        <f t="shared" si="10"/>
        <v>70472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38786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66065</v>
      </c>
      <c r="BQ21" s="141">
        <f t="shared" si="27"/>
        <v>25696</v>
      </c>
      <c r="BR21" s="141">
        <f t="shared" si="28"/>
        <v>6918</v>
      </c>
      <c r="BS21" s="141">
        <f t="shared" si="29"/>
        <v>18778</v>
      </c>
      <c r="BT21" s="141">
        <f t="shared" si="30"/>
        <v>0</v>
      </c>
      <c r="BU21" s="141">
        <f t="shared" si="31"/>
        <v>0</v>
      </c>
      <c r="BV21" s="141">
        <f t="shared" si="32"/>
        <v>5679</v>
      </c>
      <c r="BW21" s="141">
        <f t="shared" si="33"/>
        <v>2351</v>
      </c>
      <c r="BX21" s="141">
        <f t="shared" si="34"/>
        <v>0</v>
      </c>
      <c r="BY21" s="141">
        <f t="shared" si="35"/>
        <v>3328</v>
      </c>
      <c r="BZ21" s="141">
        <f t="shared" si="36"/>
        <v>0</v>
      </c>
      <c r="CA21" s="141">
        <f t="shared" si="37"/>
        <v>34690</v>
      </c>
      <c r="CB21" s="141">
        <f t="shared" si="38"/>
        <v>34690</v>
      </c>
      <c r="CC21" s="141">
        <f t="shared" si="39"/>
        <v>0</v>
      </c>
      <c r="CD21" s="141">
        <f t="shared" si="40"/>
        <v>0</v>
      </c>
      <c r="CE21" s="141">
        <f t="shared" si="41"/>
        <v>0</v>
      </c>
      <c r="CF21" s="141">
        <f t="shared" si="42"/>
        <v>201738</v>
      </c>
      <c r="CG21" s="141">
        <f t="shared" si="43"/>
        <v>0</v>
      </c>
      <c r="CH21" s="141">
        <f t="shared" si="44"/>
        <v>4407</v>
      </c>
      <c r="CI21" s="141">
        <f t="shared" si="45"/>
        <v>70472</v>
      </c>
    </row>
    <row r="22" spans="1:87" ht="12" customHeight="1">
      <c r="A22" s="142" t="s">
        <v>96</v>
      </c>
      <c r="B22" s="140" t="s">
        <v>340</v>
      </c>
      <c r="C22" s="142" t="s">
        <v>357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284499</v>
      </c>
      <c r="M22" s="141">
        <f t="shared" si="7"/>
        <v>5137</v>
      </c>
      <c r="N22" s="141">
        <v>5137</v>
      </c>
      <c r="O22" s="141">
        <v>0</v>
      </c>
      <c r="P22" s="141">
        <v>0</v>
      </c>
      <c r="Q22" s="141">
        <v>0</v>
      </c>
      <c r="R22" s="141">
        <f t="shared" si="8"/>
        <v>85375</v>
      </c>
      <c r="S22" s="141">
        <v>0</v>
      </c>
      <c r="T22" s="141">
        <v>77702</v>
      </c>
      <c r="U22" s="141">
        <v>7673</v>
      </c>
      <c r="V22" s="141">
        <v>0</v>
      </c>
      <c r="W22" s="141">
        <f t="shared" si="9"/>
        <v>193987</v>
      </c>
      <c r="X22" s="141">
        <v>87240</v>
      </c>
      <c r="Y22" s="141">
        <v>90829</v>
      </c>
      <c r="Z22" s="141">
        <v>15918</v>
      </c>
      <c r="AA22" s="141">
        <v>0</v>
      </c>
      <c r="AB22" s="141">
        <v>0</v>
      </c>
      <c r="AC22" s="141">
        <v>0</v>
      </c>
      <c r="AD22" s="141">
        <v>0</v>
      </c>
      <c r="AE22" s="141">
        <f t="shared" si="10"/>
        <v>284499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103172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35343</v>
      </c>
      <c r="AU22" s="141">
        <v>0</v>
      </c>
      <c r="AV22" s="141">
        <v>35343</v>
      </c>
      <c r="AW22" s="141">
        <v>0</v>
      </c>
      <c r="AX22" s="141">
        <v>0</v>
      </c>
      <c r="AY22" s="141">
        <f t="shared" si="16"/>
        <v>67829</v>
      </c>
      <c r="AZ22" s="141">
        <v>0</v>
      </c>
      <c r="BA22" s="141">
        <v>67829</v>
      </c>
      <c r="BB22" s="141">
        <v>0</v>
      </c>
      <c r="BC22" s="141">
        <v>0</v>
      </c>
      <c r="BD22" s="141">
        <v>0</v>
      </c>
      <c r="BE22" s="141">
        <v>0</v>
      </c>
      <c r="BF22" s="141">
        <v>0</v>
      </c>
      <c r="BG22" s="141">
        <f t="shared" si="17"/>
        <v>103172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387671</v>
      </c>
      <c r="BQ22" s="141">
        <f t="shared" si="27"/>
        <v>5137</v>
      </c>
      <c r="BR22" s="141">
        <f t="shared" si="28"/>
        <v>5137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120718</v>
      </c>
      <c r="BW22" s="141">
        <f t="shared" si="33"/>
        <v>0</v>
      </c>
      <c r="BX22" s="141">
        <f t="shared" si="34"/>
        <v>113045</v>
      </c>
      <c r="BY22" s="141">
        <f t="shared" si="35"/>
        <v>7673</v>
      </c>
      <c r="BZ22" s="141">
        <f t="shared" si="36"/>
        <v>0</v>
      </c>
      <c r="CA22" s="141">
        <f t="shared" si="37"/>
        <v>261816</v>
      </c>
      <c r="CB22" s="141">
        <f t="shared" si="38"/>
        <v>87240</v>
      </c>
      <c r="CC22" s="141">
        <f t="shared" si="39"/>
        <v>158658</v>
      </c>
      <c r="CD22" s="141">
        <f t="shared" si="40"/>
        <v>15918</v>
      </c>
      <c r="CE22" s="141">
        <f t="shared" si="41"/>
        <v>0</v>
      </c>
      <c r="CF22" s="141">
        <f t="shared" si="42"/>
        <v>0</v>
      </c>
      <c r="CG22" s="141">
        <f t="shared" si="43"/>
        <v>0</v>
      </c>
      <c r="CH22" s="141">
        <f t="shared" si="44"/>
        <v>0</v>
      </c>
      <c r="CI22" s="141">
        <f t="shared" si="45"/>
        <v>387671</v>
      </c>
    </row>
    <row r="23" spans="1:87" ht="12" customHeight="1">
      <c r="A23" s="142" t="s">
        <v>96</v>
      </c>
      <c r="B23" s="140" t="s">
        <v>341</v>
      </c>
      <c r="C23" s="142" t="s">
        <v>358</v>
      </c>
      <c r="D23" s="141">
        <f t="shared" si="4"/>
        <v>116462</v>
      </c>
      <c r="E23" s="141">
        <f t="shared" si="5"/>
        <v>115500</v>
      </c>
      <c r="F23" s="141">
        <v>0</v>
      </c>
      <c r="G23" s="141">
        <v>115500</v>
      </c>
      <c r="H23" s="141">
        <v>0</v>
      </c>
      <c r="I23" s="141">
        <v>0</v>
      </c>
      <c r="J23" s="141">
        <v>962</v>
      </c>
      <c r="K23" s="141">
        <v>0</v>
      </c>
      <c r="L23" s="141">
        <f t="shared" si="6"/>
        <v>148352</v>
      </c>
      <c r="M23" s="141">
        <f t="shared" si="7"/>
        <v>24045</v>
      </c>
      <c r="N23" s="141">
        <v>13196</v>
      </c>
      <c r="O23" s="141">
        <v>10482</v>
      </c>
      <c r="P23" s="141">
        <v>0</v>
      </c>
      <c r="Q23" s="141">
        <v>367</v>
      </c>
      <c r="R23" s="141">
        <f t="shared" si="8"/>
        <v>42861</v>
      </c>
      <c r="S23" s="141">
        <v>3836</v>
      </c>
      <c r="T23" s="141">
        <v>21000</v>
      </c>
      <c r="U23" s="141">
        <v>18025</v>
      </c>
      <c r="V23" s="141">
        <v>0</v>
      </c>
      <c r="W23" s="141">
        <f t="shared" si="9"/>
        <v>81446</v>
      </c>
      <c r="X23" s="141">
        <v>15379</v>
      </c>
      <c r="Y23" s="141">
        <v>58606</v>
      </c>
      <c r="Z23" s="141">
        <v>7461</v>
      </c>
      <c r="AA23" s="141">
        <v>0</v>
      </c>
      <c r="AB23" s="141">
        <v>0</v>
      </c>
      <c r="AC23" s="141">
        <v>0</v>
      </c>
      <c r="AD23" s="141">
        <v>9727</v>
      </c>
      <c r="AE23" s="141">
        <f t="shared" si="10"/>
        <v>274541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17038</v>
      </c>
      <c r="AO23" s="141">
        <f t="shared" si="14"/>
        <v>6538</v>
      </c>
      <c r="AP23" s="141">
        <v>6538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10500</v>
      </c>
      <c r="AZ23" s="141">
        <v>0</v>
      </c>
      <c r="BA23" s="141">
        <v>0</v>
      </c>
      <c r="BB23" s="141">
        <v>10500</v>
      </c>
      <c r="BC23" s="141">
        <v>0</v>
      </c>
      <c r="BD23" s="141">
        <v>0</v>
      </c>
      <c r="BE23" s="141">
        <v>0</v>
      </c>
      <c r="BF23" s="141">
        <v>1336</v>
      </c>
      <c r="BG23" s="141">
        <f t="shared" si="17"/>
        <v>18374</v>
      </c>
      <c r="BH23" s="141">
        <f t="shared" si="18"/>
        <v>116462</v>
      </c>
      <c r="BI23" s="141">
        <f t="shared" si="19"/>
        <v>115500</v>
      </c>
      <c r="BJ23" s="141">
        <f t="shared" si="20"/>
        <v>0</v>
      </c>
      <c r="BK23" s="141">
        <f t="shared" si="21"/>
        <v>115500</v>
      </c>
      <c r="BL23" s="141">
        <f t="shared" si="22"/>
        <v>0</v>
      </c>
      <c r="BM23" s="141">
        <f t="shared" si="23"/>
        <v>0</v>
      </c>
      <c r="BN23" s="141">
        <f t="shared" si="24"/>
        <v>962</v>
      </c>
      <c r="BO23" s="141">
        <f t="shared" si="25"/>
        <v>0</v>
      </c>
      <c r="BP23" s="141">
        <f t="shared" si="26"/>
        <v>165390</v>
      </c>
      <c r="BQ23" s="141">
        <f t="shared" si="27"/>
        <v>30583</v>
      </c>
      <c r="BR23" s="141">
        <f t="shared" si="28"/>
        <v>19734</v>
      </c>
      <c r="BS23" s="141">
        <f t="shared" si="29"/>
        <v>10482</v>
      </c>
      <c r="BT23" s="141">
        <f t="shared" si="30"/>
        <v>0</v>
      </c>
      <c r="BU23" s="141">
        <f t="shared" si="31"/>
        <v>367</v>
      </c>
      <c r="BV23" s="141">
        <f t="shared" si="32"/>
        <v>42861</v>
      </c>
      <c r="BW23" s="141">
        <f t="shared" si="33"/>
        <v>3836</v>
      </c>
      <c r="BX23" s="141">
        <f t="shared" si="34"/>
        <v>21000</v>
      </c>
      <c r="BY23" s="141">
        <f t="shared" si="35"/>
        <v>18025</v>
      </c>
      <c r="BZ23" s="141">
        <f t="shared" si="36"/>
        <v>0</v>
      </c>
      <c r="CA23" s="141">
        <f t="shared" si="37"/>
        <v>91946</v>
      </c>
      <c r="CB23" s="141">
        <f t="shared" si="38"/>
        <v>15379</v>
      </c>
      <c r="CC23" s="141">
        <f t="shared" si="39"/>
        <v>58606</v>
      </c>
      <c r="CD23" s="141">
        <f t="shared" si="40"/>
        <v>17961</v>
      </c>
      <c r="CE23" s="141">
        <f t="shared" si="41"/>
        <v>0</v>
      </c>
      <c r="CF23" s="141">
        <f t="shared" si="42"/>
        <v>0</v>
      </c>
      <c r="CG23" s="141">
        <f t="shared" si="43"/>
        <v>0</v>
      </c>
      <c r="CH23" s="141">
        <f t="shared" si="44"/>
        <v>11063</v>
      </c>
      <c r="CI23" s="141">
        <f t="shared" si="45"/>
        <v>292915</v>
      </c>
    </row>
    <row r="24" spans="1:87" ht="12" customHeight="1">
      <c r="A24" s="142" t="s">
        <v>96</v>
      </c>
      <c r="B24" s="140" t="s">
        <v>342</v>
      </c>
      <c r="C24" s="142" t="s">
        <v>359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115156</v>
      </c>
      <c r="M24" s="141">
        <f t="shared" si="7"/>
        <v>4557</v>
      </c>
      <c r="N24" s="141">
        <v>0</v>
      </c>
      <c r="O24" s="141">
        <v>3614</v>
      </c>
      <c r="P24" s="141">
        <v>0</v>
      </c>
      <c r="Q24" s="141">
        <v>943</v>
      </c>
      <c r="R24" s="141">
        <f t="shared" si="8"/>
        <v>1202</v>
      </c>
      <c r="S24" s="141">
        <v>1202</v>
      </c>
      <c r="T24" s="141">
        <v>0</v>
      </c>
      <c r="U24" s="141">
        <v>0</v>
      </c>
      <c r="V24" s="141">
        <v>0</v>
      </c>
      <c r="W24" s="141">
        <f t="shared" si="9"/>
        <v>109397</v>
      </c>
      <c r="X24" s="141">
        <v>59211</v>
      </c>
      <c r="Y24" s="141">
        <v>50186</v>
      </c>
      <c r="Z24" s="141">
        <v>0</v>
      </c>
      <c r="AA24" s="141">
        <v>0</v>
      </c>
      <c r="AB24" s="141">
        <v>132787</v>
      </c>
      <c r="AC24" s="141">
        <v>0</v>
      </c>
      <c r="AD24" s="141">
        <v>0</v>
      </c>
      <c r="AE24" s="141">
        <f t="shared" si="10"/>
        <v>115156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17471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17471</v>
      </c>
      <c r="AZ24" s="141">
        <v>0</v>
      </c>
      <c r="BA24" s="141">
        <v>17471</v>
      </c>
      <c r="BB24" s="141">
        <v>0</v>
      </c>
      <c r="BC24" s="141">
        <v>0</v>
      </c>
      <c r="BD24" s="141">
        <v>31606</v>
      </c>
      <c r="BE24" s="141">
        <v>0</v>
      </c>
      <c r="BF24" s="141">
        <v>0</v>
      </c>
      <c r="BG24" s="141">
        <f t="shared" si="17"/>
        <v>17471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132627</v>
      </c>
      <c r="BQ24" s="141">
        <f t="shared" si="27"/>
        <v>4557</v>
      </c>
      <c r="BR24" s="141">
        <f t="shared" si="28"/>
        <v>0</v>
      </c>
      <c r="BS24" s="141">
        <f t="shared" si="29"/>
        <v>3614</v>
      </c>
      <c r="BT24" s="141">
        <f t="shared" si="30"/>
        <v>0</v>
      </c>
      <c r="BU24" s="141">
        <f t="shared" si="31"/>
        <v>943</v>
      </c>
      <c r="BV24" s="141">
        <f t="shared" si="32"/>
        <v>1202</v>
      </c>
      <c r="BW24" s="141">
        <f t="shared" si="33"/>
        <v>1202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126868</v>
      </c>
      <c r="CB24" s="141">
        <f t="shared" si="38"/>
        <v>59211</v>
      </c>
      <c r="CC24" s="141">
        <f t="shared" si="39"/>
        <v>67657</v>
      </c>
      <c r="CD24" s="141">
        <f t="shared" si="40"/>
        <v>0</v>
      </c>
      <c r="CE24" s="141">
        <f t="shared" si="41"/>
        <v>0</v>
      </c>
      <c r="CF24" s="141">
        <f t="shared" si="42"/>
        <v>164393</v>
      </c>
      <c r="CG24" s="141">
        <f t="shared" si="43"/>
        <v>0</v>
      </c>
      <c r="CH24" s="141">
        <f t="shared" si="44"/>
        <v>0</v>
      </c>
      <c r="CI24" s="141">
        <f t="shared" si="45"/>
        <v>132627</v>
      </c>
    </row>
    <row r="25" spans="1:87" ht="12" customHeight="1">
      <c r="A25" s="142" t="s">
        <v>96</v>
      </c>
      <c r="B25" s="140" t="s">
        <v>362</v>
      </c>
      <c r="C25" s="142" t="s">
        <v>369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/>
      <c r="L25" s="141">
        <f t="shared" si="6"/>
        <v>330592</v>
      </c>
      <c r="M25" s="141">
        <f t="shared" si="7"/>
        <v>26036</v>
      </c>
      <c r="N25" s="141">
        <v>26036</v>
      </c>
      <c r="O25" s="141">
        <v>0</v>
      </c>
      <c r="P25" s="141">
        <v>0</v>
      </c>
      <c r="Q25" s="141">
        <v>0</v>
      </c>
      <c r="R25" s="141">
        <f t="shared" si="8"/>
        <v>953</v>
      </c>
      <c r="S25" s="141">
        <v>0</v>
      </c>
      <c r="T25" s="141">
        <v>953</v>
      </c>
      <c r="U25" s="141">
        <v>0</v>
      </c>
      <c r="V25" s="141">
        <v>0</v>
      </c>
      <c r="W25" s="141">
        <f t="shared" si="9"/>
        <v>303603</v>
      </c>
      <c r="X25" s="141">
        <v>0</v>
      </c>
      <c r="Y25" s="141">
        <v>296862</v>
      </c>
      <c r="Z25" s="141">
        <v>5678</v>
      </c>
      <c r="AA25" s="141">
        <v>1063</v>
      </c>
      <c r="AB25" s="141"/>
      <c r="AC25" s="141">
        <v>0</v>
      </c>
      <c r="AD25" s="141">
        <v>10551</v>
      </c>
      <c r="AE25" s="141">
        <f t="shared" si="10"/>
        <v>341143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/>
      <c r="AN25" s="141">
        <f t="shared" si="13"/>
        <v>74279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74279</v>
      </c>
      <c r="AZ25" s="141">
        <v>0</v>
      </c>
      <c r="BA25" s="141">
        <v>73800</v>
      </c>
      <c r="BB25" s="141">
        <v>0</v>
      </c>
      <c r="BC25" s="141">
        <v>479</v>
      </c>
      <c r="BD25" s="141"/>
      <c r="BE25" s="141">
        <v>0</v>
      </c>
      <c r="BF25" s="141">
        <v>0</v>
      </c>
      <c r="BG25" s="141">
        <f t="shared" si="17"/>
        <v>74279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404871</v>
      </c>
      <c r="BQ25" s="141">
        <f t="shared" si="27"/>
        <v>26036</v>
      </c>
      <c r="BR25" s="141">
        <f t="shared" si="28"/>
        <v>26036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953</v>
      </c>
      <c r="BW25" s="141">
        <f t="shared" si="33"/>
        <v>0</v>
      </c>
      <c r="BX25" s="141">
        <f t="shared" si="34"/>
        <v>953</v>
      </c>
      <c r="BY25" s="141">
        <f t="shared" si="35"/>
        <v>0</v>
      </c>
      <c r="BZ25" s="141">
        <f t="shared" si="36"/>
        <v>0</v>
      </c>
      <c r="CA25" s="141">
        <f t="shared" si="37"/>
        <v>377882</v>
      </c>
      <c r="CB25" s="141">
        <f t="shared" si="38"/>
        <v>0</v>
      </c>
      <c r="CC25" s="141">
        <f t="shared" si="39"/>
        <v>370662</v>
      </c>
      <c r="CD25" s="141">
        <f t="shared" si="40"/>
        <v>5678</v>
      </c>
      <c r="CE25" s="141">
        <f t="shared" si="41"/>
        <v>1542</v>
      </c>
      <c r="CF25" s="141">
        <f t="shared" si="42"/>
        <v>0</v>
      </c>
      <c r="CG25" s="141">
        <f t="shared" si="43"/>
        <v>0</v>
      </c>
      <c r="CH25" s="141">
        <f t="shared" si="44"/>
        <v>10551</v>
      </c>
      <c r="CI25" s="141">
        <f t="shared" si="45"/>
        <v>415422</v>
      </c>
    </row>
    <row r="26" spans="1:87" ht="12" customHeight="1">
      <c r="A26" s="142" t="s">
        <v>96</v>
      </c>
      <c r="B26" s="140" t="s">
        <v>363</v>
      </c>
      <c r="C26" s="142" t="s">
        <v>370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/>
      <c r="L26" s="141">
        <f t="shared" si="6"/>
        <v>806903</v>
      </c>
      <c r="M26" s="141">
        <f t="shared" si="7"/>
        <v>175822</v>
      </c>
      <c r="N26" s="141">
        <v>73741</v>
      </c>
      <c r="O26" s="141">
        <v>0</v>
      </c>
      <c r="P26" s="141">
        <v>87160</v>
      </c>
      <c r="Q26" s="141">
        <v>14921</v>
      </c>
      <c r="R26" s="141">
        <f t="shared" si="8"/>
        <v>438725</v>
      </c>
      <c r="S26" s="141">
        <v>0</v>
      </c>
      <c r="T26" s="141">
        <v>370291</v>
      </c>
      <c r="U26" s="141">
        <v>68434</v>
      </c>
      <c r="V26" s="141">
        <v>0</v>
      </c>
      <c r="W26" s="141">
        <f t="shared" si="9"/>
        <v>172137</v>
      </c>
      <c r="X26" s="141">
        <v>0</v>
      </c>
      <c r="Y26" s="141">
        <v>164115</v>
      </c>
      <c r="Z26" s="141">
        <v>8022</v>
      </c>
      <c r="AA26" s="141">
        <v>0</v>
      </c>
      <c r="AB26" s="141"/>
      <c r="AC26" s="141">
        <v>20219</v>
      </c>
      <c r="AD26" s="141">
        <v>259120</v>
      </c>
      <c r="AE26" s="141">
        <f t="shared" si="10"/>
        <v>1066023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/>
      <c r="AN26" s="141">
        <f t="shared" si="13"/>
        <v>0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/>
      <c r="BE26" s="141">
        <v>0</v>
      </c>
      <c r="BF26" s="141">
        <v>0</v>
      </c>
      <c r="BG26" s="141">
        <f t="shared" si="17"/>
        <v>0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806903</v>
      </c>
      <c r="BQ26" s="141">
        <f t="shared" si="27"/>
        <v>175822</v>
      </c>
      <c r="BR26" s="141">
        <f t="shared" si="28"/>
        <v>73741</v>
      </c>
      <c r="BS26" s="141">
        <f t="shared" si="29"/>
        <v>0</v>
      </c>
      <c r="BT26" s="141">
        <f t="shared" si="30"/>
        <v>87160</v>
      </c>
      <c r="BU26" s="141">
        <f t="shared" si="31"/>
        <v>14921</v>
      </c>
      <c r="BV26" s="141">
        <f t="shared" si="32"/>
        <v>438725</v>
      </c>
      <c r="BW26" s="141">
        <f t="shared" si="33"/>
        <v>0</v>
      </c>
      <c r="BX26" s="141">
        <f t="shared" si="34"/>
        <v>370291</v>
      </c>
      <c r="BY26" s="141">
        <f t="shared" si="35"/>
        <v>68434</v>
      </c>
      <c r="BZ26" s="141">
        <f t="shared" si="36"/>
        <v>0</v>
      </c>
      <c r="CA26" s="141">
        <f t="shared" si="37"/>
        <v>172137</v>
      </c>
      <c r="CB26" s="141">
        <f t="shared" si="38"/>
        <v>0</v>
      </c>
      <c r="CC26" s="141">
        <f t="shared" si="39"/>
        <v>164115</v>
      </c>
      <c r="CD26" s="141">
        <f t="shared" si="40"/>
        <v>8022</v>
      </c>
      <c r="CE26" s="141">
        <f t="shared" si="41"/>
        <v>0</v>
      </c>
      <c r="CF26" s="141">
        <f t="shared" si="42"/>
        <v>0</v>
      </c>
      <c r="CG26" s="141">
        <f t="shared" si="43"/>
        <v>20219</v>
      </c>
      <c r="CH26" s="141">
        <f t="shared" si="44"/>
        <v>259120</v>
      </c>
      <c r="CI26" s="141">
        <f t="shared" si="45"/>
        <v>1066023</v>
      </c>
    </row>
    <row r="27" spans="1:87" ht="12" customHeight="1">
      <c r="A27" s="142" t="s">
        <v>96</v>
      </c>
      <c r="B27" s="140" t="s">
        <v>364</v>
      </c>
      <c r="C27" s="142" t="s">
        <v>371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/>
      <c r="L27" s="141">
        <f t="shared" si="6"/>
        <v>560964</v>
      </c>
      <c r="M27" s="141">
        <f t="shared" si="7"/>
        <v>82350</v>
      </c>
      <c r="N27" s="141">
        <v>30949</v>
      </c>
      <c r="O27" s="141">
        <v>0</v>
      </c>
      <c r="P27" s="141">
        <v>48663</v>
      </c>
      <c r="Q27" s="141">
        <v>2738</v>
      </c>
      <c r="R27" s="141">
        <f t="shared" si="8"/>
        <v>282935</v>
      </c>
      <c r="S27" s="141">
        <v>0</v>
      </c>
      <c r="T27" s="141">
        <v>258949</v>
      </c>
      <c r="U27" s="141">
        <v>23986</v>
      </c>
      <c r="V27" s="141">
        <v>1000</v>
      </c>
      <c r="W27" s="141">
        <f t="shared" si="9"/>
        <v>194679</v>
      </c>
      <c r="X27" s="141">
        <v>0</v>
      </c>
      <c r="Y27" s="141">
        <v>167468</v>
      </c>
      <c r="Z27" s="141">
        <v>27211</v>
      </c>
      <c r="AA27" s="141">
        <v>0</v>
      </c>
      <c r="AB27" s="141"/>
      <c r="AC27" s="141">
        <v>0</v>
      </c>
      <c r="AD27" s="141">
        <v>0</v>
      </c>
      <c r="AE27" s="141">
        <f t="shared" si="10"/>
        <v>560964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/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/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560964</v>
      </c>
      <c r="BQ27" s="141">
        <f t="shared" si="27"/>
        <v>82350</v>
      </c>
      <c r="BR27" s="141">
        <f t="shared" si="28"/>
        <v>30949</v>
      </c>
      <c r="BS27" s="141">
        <f t="shared" si="29"/>
        <v>0</v>
      </c>
      <c r="BT27" s="141">
        <f t="shared" si="30"/>
        <v>48663</v>
      </c>
      <c r="BU27" s="141">
        <f t="shared" si="31"/>
        <v>2738</v>
      </c>
      <c r="BV27" s="141">
        <f t="shared" si="32"/>
        <v>282935</v>
      </c>
      <c r="BW27" s="141">
        <f t="shared" si="33"/>
        <v>0</v>
      </c>
      <c r="BX27" s="141">
        <f t="shared" si="34"/>
        <v>258949</v>
      </c>
      <c r="BY27" s="141">
        <f t="shared" si="35"/>
        <v>23986</v>
      </c>
      <c r="BZ27" s="141">
        <f t="shared" si="36"/>
        <v>1000</v>
      </c>
      <c r="CA27" s="141">
        <f t="shared" si="37"/>
        <v>194679</v>
      </c>
      <c r="CB27" s="141">
        <f t="shared" si="38"/>
        <v>0</v>
      </c>
      <c r="CC27" s="141">
        <f t="shared" si="39"/>
        <v>167468</v>
      </c>
      <c r="CD27" s="141">
        <f t="shared" si="40"/>
        <v>27211</v>
      </c>
      <c r="CE27" s="141">
        <f t="shared" si="41"/>
        <v>0</v>
      </c>
      <c r="CF27" s="141">
        <f t="shared" si="42"/>
        <v>0</v>
      </c>
      <c r="CG27" s="141">
        <f t="shared" si="43"/>
        <v>0</v>
      </c>
      <c r="CH27" s="141">
        <f t="shared" si="44"/>
        <v>0</v>
      </c>
      <c r="CI27" s="141">
        <f t="shared" si="45"/>
        <v>560964</v>
      </c>
    </row>
    <row r="28" spans="1:87" ht="12" customHeight="1">
      <c r="A28" s="142" t="s">
        <v>96</v>
      </c>
      <c r="B28" s="140" t="s">
        <v>365</v>
      </c>
      <c r="C28" s="142" t="s">
        <v>372</v>
      </c>
      <c r="D28" s="141">
        <f t="shared" si="4"/>
        <v>66169</v>
      </c>
      <c r="E28" s="141">
        <f t="shared" si="5"/>
        <v>64804</v>
      </c>
      <c r="F28" s="141">
        <v>0</v>
      </c>
      <c r="G28" s="141">
        <v>63081</v>
      </c>
      <c r="H28" s="141">
        <v>0</v>
      </c>
      <c r="I28" s="141">
        <v>1723</v>
      </c>
      <c r="J28" s="141">
        <v>1365</v>
      </c>
      <c r="K28" s="141"/>
      <c r="L28" s="141">
        <f t="shared" si="6"/>
        <v>967676</v>
      </c>
      <c r="M28" s="141">
        <f t="shared" si="7"/>
        <v>143232</v>
      </c>
      <c r="N28" s="141">
        <v>98888</v>
      </c>
      <c r="O28" s="141">
        <v>15914</v>
      </c>
      <c r="P28" s="141">
        <v>20650</v>
      </c>
      <c r="Q28" s="141">
        <v>7780</v>
      </c>
      <c r="R28" s="141">
        <f t="shared" si="8"/>
        <v>202204</v>
      </c>
      <c r="S28" s="141">
        <v>5842</v>
      </c>
      <c r="T28" s="141">
        <v>177168</v>
      </c>
      <c r="U28" s="141">
        <v>19194</v>
      </c>
      <c r="V28" s="141">
        <v>0</v>
      </c>
      <c r="W28" s="141">
        <f t="shared" si="9"/>
        <v>622240</v>
      </c>
      <c r="X28" s="141">
        <v>368494</v>
      </c>
      <c r="Y28" s="141">
        <v>233721</v>
      </c>
      <c r="Z28" s="141">
        <v>6575</v>
      </c>
      <c r="AA28" s="141">
        <v>13450</v>
      </c>
      <c r="AB28" s="141"/>
      <c r="AC28" s="141">
        <v>0</v>
      </c>
      <c r="AD28" s="141">
        <v>35673</v>
      </c>
      <c r="AE28" s="141">
        <f t="shared" si="10"/>
        <v>1069518</v>
      </c>
      <c r="AF28" s="141">
        <f t="shared" si="11"/>
        <v>70875</v>
      </c>
      <c r="AG28" s="141">
        <f t="shared" si="12"/>
        <v>70875</v>
      </c>
      <c r="AH28" s="141">
        <v>0</v>
      </c>
      <c r="AI28" s="141">
        <v>70875</v>
      </c>
      <c r="AJ28" s="141">
        <v>0</v>
      </c>
      <c r="AK28" s="141">
        <v>0</v>
      </c>
      <c r="AL28" s="141">
        <v>0</v>
      </c>
      <c r="AM28" s="141"/>
      <c r="AN28" s="141">
        <f t="shared" si="13"/>
        <v>149997</v>
      </c>
      <c r="AO28" s="141">
        <f t="shared" si="14"/>
        <v>9178</v>
      </c>
      <c r="AP28" s="141">
        <v>9178</v>
      </c>
      <c r="AQ28" s="141">
        <v>0</v>
      </c>
      <c r="AR28" s="141">
        <v>0</v>
      </c>
      <c r="AS28" s="141">
        <v>0</v>
      </c>
      <c r="AT28" s="141">
        <f t="shared" si="15"/>
        <v>93460</v>
      </c>
      <c r="AU28" s="141">
        <v>0</v>
      </c>
      <c r="AV28" s="141">
        <v>93460</v>
      </c>
      <c r="AW28" s="141">
        <v>0</v>
      </c>
      <c r="AX28" s="141">
        <v>0</v>
      </c>
      <c r="AY28" s="141">
        <f t="shared" si="16"/>
        <v>47359</v>
      </c>
      <c r="AZ28" s="141">
        <v>0</v>
      </c>
      <c r="BA28" s="141">
        <v>42525</v>
      </c>
      <c r="BB28" s="141">
        <v>0</v>
      </c>
      <c r="BC28" s="141">
        <v>4834</v>
      </c>
      <c r="BD28" s="141"/>
      <c r="BE28" s="141">
        <v>0</v>
      </c>
      <c r="BF28" s="141">
        <v>70</v>
      </c>
      <c r="BG28" s="141">
        <f t="shared" si="17"/>
        <v>220942</v>
      </c>
      <c r="BH28" s="141">
        <f t="shared" si="18"/>
        <v>137044</v>
      </c>
      <c r="BI28" s="141">
        <f t="shared" si="19"/>
        <v>135679</v>
      </c>
      <c r="BJ28" s="141">
        <f t="shared" si="20"/>
        <v>0</v>
      </c>
      <c r="BK28" s="141">
        <f t="shared" si="21"/>
        <v>133956</v>
      </c>
      <c r="BL28" s="141">
        <f t="shared" si="22"/>
        <v>0</v>
      </c>
      <c r="BM28" s="141">
        <f t="shared" si="23"/>
        <v>1723</v>
      </c>
      <c r="BN28" s="141">
        <f t="shared" si="24"/>
        <v>1365</v>
      </c>
      <c r="BO28" s="141">
        <f t="shared" si="25"/>
        <v>0</v>
      </c>
      <c r="BP28" s="141">
        <f t="shared" si="26"/>
        <v>1117673</v>
      </c>
      <c r="BQ28" s="141">
        <f t="shared" si="27"/>
        <v>152410</v>
      </c>
      <c r="BR28" s="141">
        <f t="shared" si="28"/>
        <v>108066</v>
      </c>
      <c r="BS28" s="141">
        <f t="shared" si="29"/>
        <v>15914</v>
      </c>
      <c r="BT28" s="141">
        <f t="shared" si="30"/>
        <v>20650</v>
      </c>
      <c r="BU28" s="141">
        <f t="shared" si="31"/>
        <v>7780</v>
      </c>
      <c r="BV28" s="141">
        <f t="shared" si="32"/>
        <v>295664</v>
      </c>
      <c r="BW28" s="141">
        <f t="shared" si="33"/>
        <v>5842</v>
      </c>
      <c r="BX28" s="141">
        <f t="shared" si="34"/>
        <v>270628</v>
      </c>
      <c r="BY28" s="141">
        <f t="shared" si="35"/>
        <v>19194</v>
      </c>
      <c r="BZ28" s="141">
        <f t="shared" si="36"/>
        <v>0</v>
      </c>
      <c r="CA28" s="141">
        <f t="shared" si="37"/>
        <v>669599</v>
      </c>
      <c r="CB28" s="141">
        <f t="shared" si="38"/>
        <v>368494</v>
      </c>
      <c r="CC28" s="141">
        <f t="shared" si="39"/>
        <v>276246</v>
      </c>
      <c r="CD28" s="141">
        <f t="shared" si="40"/>
        <v>6575</v>
      </c>
      <c r="CE28" s="141">
        <f t="shared" si="41"/>
        <v>18284</v>
      </c>
      <c r="CF28" s="141">
        <f t="shared" si="42"/>
        <v>0</v>
      </c>
      <c r="CG28" s="141">
        <f t="shared" si="43"/>
        <v>0</v>
      </c>
      <c r="CH28" s="141">
        <f t="shared" si="44"/>
        <v>35743</v>
      </c>
      <c r="CI28" s="141">
        <f t="shared" si="45"/>
        <v>1290460</v>
      </c>
    </row>
    <row r="29" spans="1:87" ht="12" customHeight="1">
      <c r="A29" s="142" t="s">
        <v>96</v>
      </c>
      <c r="B29" s="140" t="s">
        <v>366</v>
      </c>
      <c r="C29" s="142" t="s">
        <v>373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/>
      <c r="L29" s="141">
        <f t="shared" si="6"/>
        <v>0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0</v>
      </c>
      <c r="X29" s="141">
        <v>0</v>
      </c>
      <c r="Y29" s="141">
        <v>0</v>
      </c>
      <c r="Z29" s="141">
        <v>0</v>
      </c>
      <c r="AA29" s="141">
        <v>0</v>
      </c>
      <c r="AB29" s="141"/>
      <c r="AC29" s="141">
        <v>0</v>
      </c>
      <c r="AD29" s="141">
        <v>0</v>
      </c>
      <c r="AE29" s="141">
        <f t="shared" si="10"/>
        <v>0</v>
      </c>
      <c r="AF29" s="141">
        <f t="shared" si="11"/>
        <v>17949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17949</v>
      </c>
      <c r="AM29" s="141"/>
      <c r="AN29" s="141">
        <f t="shared" si="13"/>
        <v>216329</v>
      </c>
      <c r="AO29" s="141">
        <f t="shared" si="14"/>
        <v>72699</v>
      </c>
      <c r="AP29" s="141">
        <v>72699</v>
      </c>
      <c r="AQ29" s="141">
        <v>0</v>
      </c>
      <c r="AR29" s="141">
        <v>0</v>
      </c>
      <c r="AS29" s="141">
        <v>0</v>
      </c>
      <c r="AT29" s="141">
        <f t="shared" si="15"/>
        <v>70608</v>
      </c>
      <c r="AU29" s="141">
        <v>0</v>
      </c>
      <c r="AV29" s="141">
        <v>70608</v>
      </c>
      <c r="AW29" s="141">
        <v>0</v>
      </c>
      <c r="AX29" s="141">
        <v>0</v>
      </c>
      <c r="AY29" s="141">
        <f t="shared" si="16"/>
        <v>73022</v>
      </c>
      <c r="AZ29" s="141">
        <v>0</v>
      </c>
      <c r="BA29" s="141">
        <v>22685</v>
      </c>
      <c r="BB29" s="141">
        <v>50337</v>
      </c>
      <c r="BC29" s="141">
        <v>0</v>
      </c>
      <c r="BD29" s="141"/>
      <c r="BE29" s="141">
        <v>0</v>
      </c>
      <c r="BF29" s="141">
        <v>28046</v>
      </c>
      <c r="BG29" s="141">
        <f t="shared" si="17"/>
        <v>262324</v>
      </c>
      <c r="BH29" s="141">
        <f t="shared" si="18"/>
        <v>17949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17949</v>
      </c>
      <c r="BO29" s="141">
        <f t="shared" si="25"/>
        <v>0</v>
      </c>
      <c r="BP29" s="141">
        <f t="shared" si="26"/>
        <v>216329</v>
      </c>
      <c r="BQ29" s="141">
        <f t="shared" si="27"/>
        <v>72699</v>
      </c>
      <c r="BR29" s="141">
        <f t="shared" si="28"/>
        <v>72699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70608</v>
      </c>
      <c r="BW29" s="141">
        <f t="shared" si="33"/>
        <v>0</v>
      </c>
      <c r="BX29" s="141">
        <f t="shared" si="34"/>
        <v>70608</v>
      </c>
      <c r="BY29" s="141">
        <f t="shared" si="35"/>
        <v>0</v>
      </c>
      <c r="BZ29" s="141">
        <f t="shared" si="36"/>
        <v>0</v>
      </c>
      <c r="CA29" s="141">
        <f t="shared" si="37"/>
        <v>73022</v>
      </c>
      <c r="CB29" s="141">
        <f t="shared" si="38"/>
        <v>0</v>
      </c>
      <c r="CC29" s="141">
        <f t="shared" si="39"/>
        <v>22685</v>
      </c>
      <c r="CD29" s="141">
        <f t="shared" si="40"/>
        <v>50337</v>
      </c>
      <c r="CE29" s="141">
        <f t="shared" si="41"/>
        <v>0</v>
      </c>
      <c r="CF29" s="141">
        <f t="shared" si="42"/>
        <v>0</v>
      </c>
      <c r="CG29" s="141">
        <f t="shared" si="43"/>
        <v>0</v>
      </c>
      <c r="CH29" s="141">
        <f t="shared" si="44"/>
        <v>28046</v>
      </c>
      <c r="CI29" s="141">
        <f t="shared" si="45"/>
        <v>262324</v>
      </c>
    </row>
    <row r="30" spans="1:87" ht="12" customHeight="1">
      <c r="A30" s="142" t="s">
        <v>96</v>
      </c>
      <c r="B30" s="140" t="s">
        <v>367</v>
      </c>
      <c r="C30" s="142" t="s">
        <v>374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/>
      <c r="L30" s="141">
        <f t="shared" si="6"/>
        <v>0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0</v>
      </c>
      <c r="X30" s="141">
        <v>0</v>
      </c>
      <c r="Y30" s="141">
        <v>0</v>
      </c>
      <c r="Z30" s="141">
        <v>0</v>
      </c>
      <c r="AA30" s="141">
        <v>0</v>
      </c>
      <c r="AB30" s="141"/>
      <c r="AC30" s="141">
        <v>0</v>
      </c>
      <c r="AD30" s="141">
        <v>0</v>
      </c>
      <c r="AE30" s="141">
        <f t="shared" si="10"/>
        <v>0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/>
      <c r="AN30" s="141">
        <f t="shared" si="13"/>
        <v>48008</v>
      </c>
      <c r="AO30" s="141">
        <f t="shared" si="14"/>
        <v>32915</v>
      </c>
      <c r="AP30" s="141">
        <v>32915</v>
      </c>
      <c r="AQ30" s="141">
        <v>0</v>
      </c>
      <c r="AR30" s="141">
        <v>0</v>
      </c>
      <c r="AS30" s="141">
        <v>0</v>
      </c>
      <c r="AT30" s="141">
        <f t="shared" si="15"/>
        <v>11294</v>
      </c>
      <c r="AU30" s="141">
        <v>0</v>
      </c>
      <c r="AV30" s="141">
        <v>11294</v>
      </c>
      <c r="AW30" s="141">
        <v>0</v>
      </c>
      <c r="AX30" s="141">
        <v>0</v>
      </c>
      <c r="AY30" s="141">
        <f t="shared" si="16"/>
        <v>3799</v>
      </c>
      <c r="AZ30" s="141">
        <v>0</v>
      </c>
      <c r="BA30" s="141">
        <v>0</v>
      </c>
      <c r="BB30" s="141">
        <v>137</v>
      </c>
      <c r="BC30" s="141">
        <v>3662</v>
      </c>
      <c r="BD30" s="141"/>
      <c r="BE30" s="141">
        <v>0</v>
      </c>
      <c r="BF30" s="141">
        <v>2325</v>
      </c>
      <c r="BG30" s="141">
        <f t="shared" si="17"/>
        <v>50333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48008</v>
      </c>
      <c r="BQ30" s="141">
        <f t="shared" si="27"/>
        <v>32915</v>
      </c>
      <c r="BR30" s="141">
        <f t="shared" si="28"/>
        <v>32915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11294</v>
      </c>
      <c r="BW30" s="141">
        <f t="shared" si="33"/>
        <v>0</v>
      </c>
      <c r="BX30" s="141">
        <f t="shared" si="34"/>
        <v>11294</v>
      </c>
      <c r="BY30" s="141">
        <f t="shared" si="35"/>
        <v>0</v>
      </c>
      <c r="BZ30" s="141">
        <f t="shared" si="36"/>
        <v>0</v>
      </c>
      <c r="CA30" s="141">
        <f t="shared" si="37"/>
        <v>3799</v>
      </c>
      <c r="CB30" s="141">
        <f t="shared" si="38"/>
        <v>0</v>
      </c>
      <c r="CC30" s="141">
        <f t="shared" si="39"/>
        <v>0</v>
      </c>
      <c r="CD30" s="141">
        <f t="shared" si="40"/>
        <v>137</v>
      </c>
      <c r="CE30" s="141">
        <f t="shared" si="41"/>
        <v>3662</v>
      </c>
      <c r="CF30" s="141">
        <f t="shared" si="42"/>
        <v>0</v>
      </c>
      <c r="CG30" s="141">
        <f t="shared" si="43"/>
        <v>0</v>
      </c>
      <c r="CH30" s="141">
        <f t="shared" si="44"/>
        <v>2325</v>
      </c>
      <c r="CI30" s="141">
        <f t="shared" si="45"/>
        <v>50333</v>
      </c>
    </row>
    <row r="31" spans="1:87" ht="12" customHeight="1">
      <c r="A31" s="142" t="s">
        <v>96</v>
      </c>
      <c r="B31" s="140" t="s">
        <v>368</v>
      </c>
      <c r="C31" s="142" t="s">
        <v>375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/>
      <c r="L31" s="141">
        <f t="shared" si="6"/>
        <v>537937</v>
      </c>
      <c r="M31" s="141">
        <f t="shared" si="7"/>
        <v>32059</v>
      </c>
      <c r="N31" s="141">
        <v>12022</v>
      </c>
      <c r="O31" s="141">
        <v>0</v>
      </c>
      <c r="P31" s="141">
        <v>20037</v>
      </c>
      <c r="Q31" s="141">
        <v>0</v>
      </c>
      <c r="R31" s="141">
        <f t="shared" si="8"/>
        <v>320283</v>
      </c>
      <c r="S31" s="141">
        <v>0</v>
      </c>
      <c r="T31" s="141">
        <v>292073</v>
      </c>
      <c r="U31" s="141">
        <v>28210</v>
      </c>
      <c r="V31" s="141">
        <v>0</v>
      </c>
      <c r="W31" s="141">
        <f t="shared" si="9"/>
        <v>185595</v>
      </c>
      <c r="X31" s="141">
        <v>0</v>
      </c>
      <c r="Y31" s="141">
        <v>173831</v>
      </c>
      <c r="Z31" s="141">
        <v>8693</v>
      </c>
      <c r="AA31" s="141">
        <v>3071</v>
      </c>
      <c r="AB31" s="141"/>
      <c r="AC31" s="141">
        <v>0</v>
      </c>
      <c r="AD31" s="141">
        <v>9469</v>
      </c>
      <c r="AE31" s="141">
        <f t="shared" si="10"/>
        <v>547406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/>
      <c r="AN31" s="141">
        <f t="shared" si="13"/>
        <v>137021</v>
      </c>
      <c r="AO31" s="141">
        <f t="shared" si="14"/>
        <v>11201</v>
      </c>
      <c r="AP31" s="141">
        <v>5601</v>
      </c>
      <c r="AQ31" s="141">
        <v>0</v>
      </c>
      <c r="AR31" s="141">
        <v>5600</v>
      </c>
      <c r="AS31" s="141">
        <v>0</v>
      </c>
      <c r="AT31" s="141">
        <f t="shared" si="15"/>
        <v>111811</v>
      </c>
      <c r="AU31" s="141">
        <v>0</v>
      </c>
      <c r="AV31" s="141">
        <v>111811</v>
      </c>
      <c r="AW31" s="141">
        <v>0</v>
      </c>
      <c r="AX31" s="141">
        <v>0</v>
      </c>
      <c r="AY31" s="141">
        <f t="shared" si="16"/>
        <v>14009</v>
      </c>
      <c r="AZ31" s="141">
        <v>0</v>
      </c>
      <c r="BA31" s="141">
        <v>13661</v>
      </c>
      <c r="BB31" s="141">
        <v>0</v>
      </c>
      <c r="BC31" s="141">
        <v>348</v>
      </c>
      <c r="BD31" s="141"/>
      <c r="BE31" s="141">
        <v>0</v>
      </c>
      <c r="BF31" s="141">
        <v>787</v>
      </c>
      <c r="BG31" s="141">
        <f t="shared" si="17"/>
        <v>137808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674958</v>
      </c>
      <c r="BQ31" s="141">
        <f t="shared" si="27"/>
        <v>43260</v>
      </c>
      <c r="BR31" s="141">
        <f t="shared" si="28"/>
        <v>17623</v>
      </c>
      <c r="BS31" s="141">
        <f t="shared" si="29"/>
        <v>0</v>
      </c>
      <c r="BT31" s="141">
        <f t="shared" si="30"/>
        <v>25637</v>
      </c>
      <c r="BU31" s="141">
        <f t="shared" si="31"/>
        <v>0</v>
      </c>
      <c r="BV31" s="141">
        <f t="shared" si="32"/>
        <v>432094</v>
      </c>
      <c r="BW31" s="141">
        <f t="shared" si="33"/>
        <v>0</v>
      </c>
      <c r="BX31" s="141">
        <f t="shared" si="34"/>
        <v>403884</v>
      </c>
      <c r="BY31" s="141">
        <f t="shared" si="35"/>
        <v>28210</v>
      </c>
      <c r="BZ31" s="141">
        <f t="shared" si="36"/>
        <v>0</v>
      </c>
      <c r="CA31" s="141">
        <f t="shared" si="37"/>
        <v>199604</v>
      </c>
      <c r="CB31" s="141">
        <f t="shared" si="38"/>
        <v>0</v>
      </c>
      <c r="CC31" s="141">
        <f t="shared" si="39"/>
        <v>187492</v>
      </c>
      <c r="CD31" s="141">
        <f t="shared" si="40"/>
        <v>8693</v>
      </c>
      <c r="CE31" s="141">
        <f t="shared" si="41"/>
        <v>3419</v>
      </c>
      <c r="CF31" s="141">
        <f t="shared" si="42"/>
        <v>0</v>
      </c>
      <c r="CG31" s="141">
        <f t="shared" si="43"/>
        <v>0</v>
      </c>
      <c r="CH31" s="141">
        <f t="shared" si="44"/>
        <v>10256</v>
      </c>
      <c r="CI31" s="141">
        <f t="shared" si="45"/>
        <v>685214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360</v>
      </c>
      <c r="B7" s="140" t="s">
        <v>383</v>
      </c>
      <c r="C7" s="139" t="s">
        <v>384</v>
      </c>
      <c r="D7" s="141">
        <f aca="true" t="shared" si="0" ref="D7:I7">SUM(D8:D24)</f>
        <v>773905</v>
      </c>
      <c r="E7" s="141">
        <f t="shared" si="0"/>
        <v>3136674</v>
      </c>
      <c r="F7" s="141">
        <f t="shared" si="0"/>
        <v>3910579</v>
      </c>
      <c r="G7" s="141">
        <f t="shared" si="0"/>
        <v>70875</v>
      </c>
      <c r="H7" s="141">
        <f t="shared" si="0"/>
        <v>587873</v>
      </c>
      <c r="I7" s="141">
        <f t="shared" si="0"/>
        <v>658748</v>
      </c>
      <c r="J7" s="143" t="s">
        <v>379</v>
      </c>
      <c r="K7" s="143" t="s">
        <v>379</v>
      </c>
      <c r="L7" s="141">
        <f aca="true" t="shared" si="1" ref="L7:Q7">SUM(L8:L24)</f>
        <v>773905</v>
      </c>
      <c r="M7" s="141">
        <f t="shared" si="1"/>
        <v>3099680</v>
      </c>
      <c r="N7" s="141">
        <f t="shared" si="1"/>
        <v>3873585</v>
      </c>
      <c r="O7" s="141">
        <f t="shared" si="1"/>
        <v>70875</v>
      </c>
      <c r="P7" s="141">
        <f t="shared" si="1"/>
        <v>353362</v>
      </c>
      <c r="Q7" s="141">
        <f t="shared" si="1"/>
        <v>424237</v>
      </c>
      <c r="R7" s="143" t="s">
        <v>379</v>
      </c>
      <c r="S7" s="143" t="s">
        <v>379</v>
      </c>
      <c r="T7" s="141">
        <f aca="true" t="shared" si="2" ref="T7:Y7">SUM(T8:T24)</f>
        <v>0</v>
      </c>
      <c r="U7" s="141">
        <f t="shared" si="2"/>
        <v>36994</v>
      </c>
      <c r="V7" s="141">
        <f t="shared" si="2"/>
        <v>36994</v>
      </c>
      <c r="W7" s="141">
        <f t="shared" si="2"/>
        <v>0</v>
      </c>
      <c r="X7" s="141">
        <f t="shared" si="2"/>
        <v>234511</v>
      </c>
      <c r="Y7" s="141">
        <f t="shared" si="2"/>
        <v>234511</v>
      </c>
      <c r="Z7" s="143" t="s">
        <v>379</v>
      </c>
      <c r="AA7" s="143" t="s">
        <v>379</v>
      </c>
      <c r="AB7" s="141">
        <f>SUM(AB8:AB24)</f>
        <v>0</v>
      </c>
      <c r="AC7" s="141">
        <f>SUM(AC8:AC24)</f>
        <v>0</v>
      </c>
      <c r="AD7" s="141">
        <f>SUM(AD8:AD24)</f>
        <v>0</v>
      </c>
      <c r="AE7" s="141"/>
      <c r="AF7" s="141"/>
      <c r="AG7" s="141"/>
      <c r="AH7" s="143" t="s">
        <v>379</v>
      </c>
      <c r="AI7" s="143" t="s">
        <v>379</v>
      </c>
      <c r="AJ7" s="141">
        <f aca="true" t="shared" si="3" ref="AJ7:AO7">SUM(AJ8:AJ24)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379</v>
      </c>
      <c r="AQ7" s="143" t="s">
        <v>379</v>
      </c>
      <c r="AR7" s="141">
        <f aca="true" t="shared" si="4" ref="AR7:AW7">SUM(AR8:AR24)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379</v>
      </c>
      <c r="AY7" s="143" t="s">
        <v>379</v>
      </c>
      <c r="AZ7" s="141">
        <f aca="true" t="shared" si="5" ref="AZ7:BE7">SUM(AZ8:AZ24)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96</v>
      </c>
      <c r="B8" s="140" t="s">
        <v>326</v>
      </c>
      <c r="C8" s="142" t="s">
        <v>343</v>
      </c>
      <c r="D8" s="141">
        <f>SUM(L8,T8,AB8,AJ8,AR8,AZ8)</f>
        <v>21165</v>
      </c>
      <c r="E8" s="141">
        <f>SUM(M8,U8,AC8,AK8,AS8,BA8)</f>
        <v>324369</v>
      </c>
      <c r="F8" s="141">
        <f>SUM(D8:E8)</f>
        <v>345534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 t="s">
        <v>376</v>
      </c>
      <c r="L8" s="141">
        <v>21165</v>
      </c>
      <c r="M8" s="141">
        <v>287375</v>
      </c>
      <c r="N8" s="141">
        <f>SUM(L8,+M8)</f>
        <v>308540</v>
      </c>
      <c r="O8" s="141">
        <v>0</v>
      </c>
      <c r="P8" s="141">
        <v>0</v>
      </c>
      <c r="Q8" s="141">
        <f>SUM(O8,+P8)</f>
        <v>0</v>
      </c>
      <c r="R8" s="143"/>
      <c r="S8" s="143" t="s">
        <v>375</v>
      </c>
      <c r="T8" s="141">
        <v>0</v>
      </c>
      <c r="U8" s="141">
        <v>36994</v>
      </c>
      <c r="V8" s="141">
        <f>+SUM(T8,U8)</f>
        <v>36994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96</v>
      </c>
      <c r="B9" s="140" t="s">
        <v>327</v>
      </c>
      <c r="C9" s="142" t="s">
        <v>344</v>
      </c>
      <c r="D9" s="141">
        <f aca="true" t="shared" si="6" ref="D9:D24">SUM(L9,T9,AB9,AJ9,AR9,AZ9)</f>
        <v>0</v>
      </c>
      <c r="E9" s="141">
        <f aca="true" t="shared" si="7" ref="E9:E24">SUM(M9,U9,AC9,AK9,AS9,BA9)</f>
        <v>0</v>
      </c>
      <c r="F9" s="141">
        <f aca="true" t="shared" si="8" ref="F9:F24">SUM(D9:E9)</f>
        <v>0</v>
      </c>
      <c r="G9" s="141">
        <f aca="true" t="shared" si="9" ref="G9:G24">SUM(O9,W9,AE9,AM9,AU9,BC9)</f>
        <v>0</v>
      </c>
      <c r="H9" s="141">
        <f aca="true" t="shared" si="10" ref="H9:H24">SUM(P9,X9,AF9,AN9,AV9,BD9)</f>
        <v>0</v>
      </c>
      <c r="I9" s="141">
        <f aca="true" t="shared" si="11" ref="I9:I24">SUM(G9:H9)</f>
        <v>0</v>
      </c>
      <c r="J9" s="143"/>
      <c r="K9" s="143"/>
      <c r="L9" s="141">
        <v>0</v>
      </c>
      <c r="M9" s="141">
        <v>0</v>
      </c>
      <c r="N9" s="141">
        <f aca="true" t="shared" si="12" ref="N9:N24">SUM(L9,+M9)</f>
        <v>0</v>
      </c>
      <c r="O9" s="141">
        <v>0</v>
      </c>
      <c r="P9" s="141">
        <v>0</v>
      </c>
      <c r="Q9" s="141">
        <f aca="true" t="shared" si="13" ref="Q9:Q24">SUM(O9,+P9)</f>
        <v>0</v>
      </c>
      <c r="R9" s="143"/>
      <c r="S9" s="143"/>
      <c r="T9" s="141">
        <v>0</v>
      </c>
      <c r="U9" s="141">
        <v>0</v>
      </c>
      <c r="V9" s="141">
        <f aca="true" t="shared" si="14" ref="V9:V24">+SUM(T9,U9)</f>
        <v>0</v>
      </c>
      <c r="W9" s="141">
        <v>0</v>
      </c>
      <c r="X9" s="141">
        <v>0</v>
      </c>
      <c r="Y9" s="141">
        <f aca="true" t="shared" si="15" ref="Y9:Y24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24">+SUM(AB9,AC9)</f>
        <v>0</v>
      </c>
      <c r="AE9" s="141">
        <v>0</v>
      </c>
      <c r="AF9" s="141">
        <v>0</v>
      </c>
      <c r="AG9" s="141">
        <f aca="true" t="shared" si="17" ref="AG9:AG24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24">SUM(AJ9,+AK9)</f>
        <v>0</v>
      </c>
      <c r="AM9" s="141">
        <v>0</v>
      </c>
      <c r="AN9" s="141">
        <v>0</v>
      </c>
      <c r="AO9" s="141">
        <f aca="true" t="shared" si="19" ref="AO9:AO24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24">SUM(AR9,+AS9)</f>
        <v>0</v>
      </c>
      <c r="AU9" s="141">
        <v>0</v>
      </c>
      <c r="AV9" s="141">
        <v>0</v>
      </c>
      <c r="AW9" s="141">
        <f aca="true" t="shared" si="21" ref="AW9:AW24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24">SUM(AZ9,BA9)</f>
        <v>0</v>
      </c>
      <c r="BC9" s="141">
        <v>0</v>
      </c>
      <c r="BD9" s="141">
        <v>0</v>
      </c>
      <c r="BE9" s="141">
        <f aca="true" t="shared" si="23" ref="BE9:BE24">SUM(BC9,+BD9)</f>
        <v>0</v>
      </c>
    </row>
    <row r="10" spans="1:57" ht="12" customHeight="1">
      <c r="A10" s="142" t="s">
        <v>96</v>
      </c>
      <c r="B10" s="140" t="s">
        <v>328</v>
      </c>
      <c r="C10" s="142" t="s">
        <v>345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96</v>
      </c>
      <c r="B11" s="140" t="s">
        <v>329</v>
      </c>
      <c r="C11" s="142" t="s">
        <v>346</v>
      </c>
      <c r="D11" s="141">
        <f t="shared" si="6"/>
        <v>0</v>
      </c>
      <c r="E11" s="141">
        <f t="shared" si="7"/>
        <v>256819</v>
      </c>
      <c r="F11" s="141">
        <f t="shared" si="8"/>
        <v>256819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 t="s">
        <v>364</v>
      </c>
      <c r="K11" s="143" t="s">
        <v>371</v>
      </c>
      <c r="L11" s="141">
        <v>0</v>
      </c>
      <c r="M11" s="141">
        <v>256819</v>
      </c>
      <c r="N11" s="141">
        <f t="shared" si="12"/>
        <v>256819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96</v>
      </c>
      <c r="B12" s="140" t="s">
        <v>330</v>
      </c>
      <c r="C12" s="142" t="s">
        <v>347</v>
      </c>
      <c r="D12" s="141">
        <f t="shared" si="6"/>
        <v>0</v>
      </c>
      <c r="E12" s="141">
        <f t="shared" si="7"/>
        <v>178543</v>
      </c>
      <c r="F12" s="141">
        <f t="shared" si="8"/>
        <v>178543</v>
      </c>
      <c r="G12" s="141">
        <f t="shared" si="9"/>
        <v>0</v>
      </c>
      <c r="H12" s="141">
        <f t="shared" si="10"/>
        <v>35331</v>
      </c>
      <c r="I12" s="141">
        <f t="shared" si="11"/>
        <v>35331</v>
      </c>
      <c r="J12" s="143" t="s">
        <v>364</v>
      </c>
      <c r="K12" s="143" t="s">
        <v>371</v>
      </c>
      <c r="L12" s="141">
        <v>0</v>
      </c>
      <c r="M12" s="141">
        <v>178543</v>
      </c>
      <c r="N12" s="141">
        <f t="shared" si="12"/>
        <v>178543</v>
      </c>
      <c r="O12" s="141">
        <v>0</v>
      </c>
      <c r="P12" s="141">
        <v>0</v>
      </c>
      <c r="Q12" s="141">
        <f t="shared" si="13"/>
        <v>0</v>
      </c>
      <c r="R12" s="143" t="s">
        <v>367</v>
      </c>
      <c r="S12" s="143" t="s">
        <v>374</v>
      </c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35331</v>
      </c>
      <c r="Y12" s="141">
        <f t="shared" si="15"/>
        <v>35331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96</v>
      </c>
      <c r="B13" s="140" t="s">
        <v>331</v>
      </c>
      <c r="C13" s="142" t="s">
        <v>348</v>
      </c>
      <c r="D13" s="141">
        <f t="shared" si="6"/>
        <v>0</v>
      </c>
      <c r="E13" s="141">
        <f t="shared" si="7"/>
        <v>550155</v>
      </c>
      <c r="F13" s="141">
        <f t="shared" si="8"/>
        <v>550155</v>
      </c>
      <c r="G13" s="141">
        <f t="shared" si="9"/>
        <v>0</v>
      </c>
      <c r="H13" s="141">
        <f t="shared" si="10"/>
        <v>114452</v>
      </c>
      <c r="I13" s="141">
        <f t="shared" si="11"/>
        <v>114452</v>
      </c>
      <c r="J13" s="143" t="s">
        <v>368</v>
      </c>
      <c r="K13" s="143" t="s">
        <v>375</v>
      </c>
      <c r="L13" s="141">
        <v>0</v>
      </c>
      <c r="M13" s="141">
        <v>550155</v>
      </c>
      <c r="N13" s="141">
        <f t="shared" si="12"/>
        <v>550155</v>
      </c>
      <c r="O13" s="141">
        <v>0</v>
      </c>
      <c r="P13" s="141">
        <v>114452</v>
      </c>
      <c r="Q13" s="141">
        <f t="shared" si="13"/>
        <v>114452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96</v>
      </c>
      <c r="B14" s="140" t="s">
        <v>332</v>
      </c>
      <c r="C14" s="142" t="s">
        <v>349</v>
      </c>
      <c r="D14" s="141">
        <f t="shared" si="6"/>
        <v>10434</v>
      </c>
      <c r="E14" s="141">
        <f t="shared" si="7"/>
        <v>150179</v>
      </c>
      <c r="F14" s="141">
        <f t="shared" si="8"/>
        <v>160613</v>
      </c>
      <c r="G14" s="141">
        <f t="shared" si="9"/>
        <v>0</v>
      </c>
      <c r="H14" s="141">
        <f t="shared" si="10"/>
        <v>58777</v>
      </c>
      <c r="I14" s="141">
        <f t="shared" si="11"/>
        <v>58777</v>
      </c>
      <c r="J14" s="143" t="s">
        <v>363</v>
      </c>
      <c r="K14" s="143" t="s">
        <v>370</v>
      </c>
      <c r="L14" s="141">
        <v>10434</v>
      </c>
      <c r="M14" s="141">
        <v>150179</v>
      </c>
      <c r="N14" s="141">
        <f t="shared" si="12"/>
        <v>160613</v>
      </c>
      <c r="O14" s="141">
        <v>0</v>
      </c>
      <c r="P14" s="141">
        <v>0</v>
      </c>
      <c r="Q14" s="141">
        <f t="shared" si="13"/>
        <v>0</v>
      </c>
      <c r="R14" s="143" t="s">
        <v>366</v>
      </c>
      <c r="S14" s="143" t="s">
        <v>373</v>
      </c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58777</v>
      </c>
      <c r="Y14" s="141">
        <f t="shared" si="15"/>
        <v>58777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96</v>
      </c>
      <c r="B15" s="140" t="s">
        <v>333</v>
      </c>
      <c r="C15" s="142" t="s">
        <v>350</v>
      </c>
      <c r="D15" s="141">
        <f t="shared" si="6"/>
        <v>50654</v>
      </c>
      <c r="E15" s="141">
        <f t="shared" si="7"/>
        <v>695977</v>
      </c>
      <c r="F15" s="141">
        <f t="shared" si="8"/>
        <v>746631</v>
      </c>
      <c r="G15" s="141">
        <f t="shared" si="9"/>
        <v>61746</v>
      </c>
      <c r="H15" s="141">
        <f t="shared" si="10"/>
        <v>127586</v>
      </c>
      <c r="I15" s="141">
        <f t="shared" si="11"/>
        <v>189332</v>
      </c>
      <c r="J15" s="143" t="s">
        <v>365</v>
      </c>
      <c r="K15" s="143" t="s">
        <v>372</v>
      </c>
      <c r="L15" s="141">
        <v>50654</v>
      </c>
      <c r="M15" s="141">
        <v>695977</v>
      </c>
      <c r="N15" s="141">
        <f t="shared" si="12"/>
        <v>746631</v>
      </c>
      <c r="O15" s="141">
        <v>61746</v>
      </c>
      <c r="P15" s="141">
        <v>127586</v>
      </c>
      <c r="Q15" s="141">
        <f t="shared" si="13"/>
        <v>189332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96</v>
      </c>
      <c r="B16" s="140" t="s">
        <v>334</v>
      </c>
      <c r="C16" s="142" t="s">
        <v>351</v>
      </c>
      <c r="D16" s="141">
        <f t="shared" si="6"/>
        <v>682762</v>
      </c>
      <c r="E16" s="141">
        <f t="shared" si="7"/>
        <v>364474</v>
      </c>
      <c r="F16" s="141">
        <f t="shared" si="8"/>
        <v>1047236</v>
      </c>
      <c r="G16" s="141">
        <f t="shared" si="9"/>
        <v>0</v>
      </c>
      <c r="H16" s="141">
        <f t="shared" si="10"/>
        <v>126300</v>
      </c>
      <c r="I16" s="141">
        <f t="shared" si="11"/>
        <v>126300</v>
      </c>
      <c r="J16" s="143" t="s">
        <v>363</v>
      </c>
      <c r="K16" s="143" t="s">
        <v>370</v>
      </c>
      <c r="L16" s="141">
        <v>682762</v>
      </c>
      <c r="M16" s="141">
        <v>364474</v>
      </c>
      <c r="N16" s="141">
        <f t="shared" si="12"/>
        <v>1047236</v>
      </c>
      <c r="O16" s="141">
        <v>0</v>
      </c>
      <c r="P16" s="141">
        <v>0</v>
      </c>
      <c r="Q16" s="141">
        <f t="shared" si="13"/>
        <v>0</v>
      </c>
      <c r="R16" s="143" t="s">
        <v>366</v>
      </c>
      <c r="S16" s="143" t="s">
        <v>373</v>
      </c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126300</v>
      </c>
      <c r="Y16" s="141">
        <f t="shared" si="15"/>
        <v>126300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96</v>
      </c>
      <c r="B17" s="140" t="s">
        <v>335</v>
      </c>
      <c r="C17" s="142" t="s">
        <v>352</v>
      </c>
      <c r="D17" s="141">
        <f t="shared" si="6"/>
        <v>0</v>
      </c>
      <c r="E17" s="141">
        <f t="shared" si="7"/>
        <v>90865</v>
      </c>
      <c r="F17" s="141">
        <f t="shared" si="8"/>
        <v>90865</v>
      </c>
      <c r="G17" s="141">
        <f t="shared" si="9"/>
        <v>0</v>
      </c>
      <c r="H17" s="141">
        <f t="shared" si="10"/>
        <v>12066</v>
      </c>
      <c r="I17" s="141">
        <f t="shared" si="11"/>
        <v>12066</v>
      </c>
      <c r="J17" s="143" t="s">
        <v>363</v>
      </c>
      <c r="K17" s="143" t="s">
        <v>370</v>
      </c>
      <c r="L17" s="141">
        <v>0</v>
      </c>
      <c r="M17" s="141">
        <v>90865</v>
      </c>
      <c r="N17" s="141">
        <f t="shared" si="12"/>
        <v>90865</v>
      </c>
      <c r="O17" s="141">
        <v>0</v>
      </c>
      <c r="P17" s="141">
        <v>0</v>
      </c>
      <c r="Q17" s="141">
        <f t="shared" si="13"/>
        <v>0</v>
      </c>
      <c r="R17" s="143" t="s">
        <v>367</v>
      </c>
      <c r="S17" s="143" t="s">
        <v>378</v>
      </c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12066</v>
      </c>
      <c r="Y17" s="141">
        <f t="shared" si="15"/>
        <v>12066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96</v>
      </c>
      <c r="B18" s="140" t="s">
        <v>336</v>
      </c>
      <c r="C18" s="142" t="s">
        <v>353</v>
      </c>
      <c r="D18" s="141">
        <f t="shared" si="6"/>
        <v>1733</v>
      </c>
      <c r="E18" s="141">
        <f t="shared" si="7"/>
        <v>33970</v>
      </c>
      <c r="F18" s="141">
        <f t="shared" si="8"/>
        <v>35703</v>
      </c>
      <c r="G18" s="141">
        <f t="shared" si="9"/>
        <v>0</v>
      </c>
      <c r="H18" s="141">
        <f t="shared" si="10"/>
        <v>2037</v>
      </c>
      <c r="I18" s="141">
        <f t="shared" si="11"/>
        <v>2037</v>
      </c>
      <c r="J18" s="143" t="s">
        <v>365</v>
      </c>
      <c r="K18" s="143" t="s">
        <v>372</v>
      </c>
      <c r="L18" s="141">
        <v>1733</v>
      </c>
      <c r="M18" s="141">
        <v>33970</v>
      </c>
      <c r="N18" s="141">
        <f t="shared" si="12"/>
        <v>35703</v>
      </c>
      <c r="O18" s="141">
        <v>0</v>
      </c>
      <c r="P18" s="141">
        <v>0</v>
      </c>
      <c r="Q18" s="141">
        <f t="shared" si="13"/>
        <v>0</v>
      </c>
      <c r="R18" s="143" t="s">
        <v>368</v>
      </c>
      <c r="S18" s="143" t="s">
        <v>375</v>
      </c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2037</v>
      </c>
      <c r="Y18" s="141">
        <f t="shared" si="15"/>
        <v>2037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96</v>
      </c>
      <c r="B19" s="140" t="s">
        <v>337</v>
      </c>
      <c r="C19" s="142" t="s">
        <v>354</v>
      </c>
      <c r="D19" s="141">
        <f t="shared" si="6"/>
        <v>7157</v>
      </c>
      <c r="E19" s="141">
        <f t="shared" si="7"/>
        <v>111140</v>
      </c>
      <c r="F19" s="141">
        <f t="shared" si="8"/>
        <v>118297</v>
      </c>
      <c r="G19" s="141">
        <f t="shared" si="9"/>
        <v>9129</v>
      </c>
      <c r="H19" s="141">
        <f t="shared" si="10"/>
        <v>18863</v>
      </c>
      <c r="I19" s="141">
        <f t="shared" si="11"/>
        <v>27992</v>
      </c>
      <c r="J19" s="143" t="s">
        <v>365</v>
      </c>
      <c r="K19" s="143" t="s">
        <v>372</v>
      </c>
      <c r="L19" s="141">
        <v>7157</v>
      </c>
      <c r="M19" s="141">
        <v>111140</v>
      </c>
      <c r="N19" s="141">
        <f t="shared" si="12"/>
        <v>118297</v>
      </c>
      <c r="O19" s="141">
        <v>9129</v>
      </c>
      <c r="P19" s="141">
        <v>18863</v>
      </c>
      <c r="Q19" s="141">
        <f t="shared" si="13"/>
        <v>27992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96</v>
      </c>
      <c r="B20" s="140" t="s">
        <v>338</v>
      </c>
      <c r="C20" s="142" t="s">
        <v>355</v>
      </c>
      <c r="D20" s="141">
        <f t="shared" si="6"/>
        <v>0</v>
      </c>
      <c r="E20" s="141">
        <f t="shared" si="7"/>
        <v>84444</v>
      </c>
      <c r="F20" s="141">
        <f t="shared" si="8"/>
        <v>84444</v>
      </c>
      <c r="G20" s="141">
        <f t="shared" si="9"/>
        <v>0</v>
      </c>
      <c r="H20" s="141">
        <f t="shared" si="10"/>
        <v>22069</v>
      </c>
      <c r="I20" s="141">
        <f t="shared" si="11"/>
        <v>22069</v>
      </c>
      <c r="J20" s="143" t="s">
        <v>368</v>
      </c>
      <c r="K20" s="143" t="s">
        <v>375</v>
      </c>
      <c r="L20" s="141">
        <v>0</v>
      </c>
      <c r="M20" s="141">
        <v>84444</v>
      </c>
      <c r="N20" s="141">
        <f t="shared" si="12"/>
        <v>84444</v>
      </c>
      <c r="O20" s="141">
        <v>0</v>
      </c>
      <c r="P20" s="141">
        <v>22069</v>
      </c>
      <c r="Q20" s="141">
        <f t="shared" si="13"/>
        <v>22069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96</v>
      </c>
      <c r="B21" s="140" t="s">
        <v>339</v>
      </c>
      <c r="C21" s="142" t="s">
        <v>356</v>
      </c>
      <c r="D21" s="141">
        <f t="shared" si="6"/>
        <v>0</v>
      </c>
      <c r="E21" s="141">
        <f t="shared" si="7"/>
        <v>162952</v>
      </c>
      <c r="F21" s="141">
        <f t="shared" si="8"/>
        <v>162952</v>
      </c>
      <c r="G21" s="141">
        <f t="shared" si="9"/>
        <v>0</v>
      </c>
      <c r="H21" s="141">
        <f t="shared" si="10"/>
        <v>38786</v>
      </c>
      <c r="I21" s="141">
        <f t="shared" si="11"/>
        <v>38786</v>
      </c>
      <c r="J21" s="143" t="s">
        <v>362</v>
      </c>
      <c r="K21" s="143"/>
      <c r="L21" s="141">
        <v>0</v>
      </c>
      <c r="M21" s="141">
        <v>162952</v>
      </c>
      <c r="N21" s="141">
        <f t="shared" si="12"/>
        <v>162952</v>
      </c>
      <c r="O21" s="141">
        <v>0</v>
      </c>
      <c r="P21" s="141">
        <v>38786</v>
      </c>
      <c r="Q21" s="141">
        <f t="shared" si="13"/>
        <v>38786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96</v>
      </c>
      <c r="B22" s="140" t="s">
        <v>340</v>
      </c>
      <c r="C22" s="142" t="s">
        <v>357</v>
      </c>
      <c r="D22" s="141">
        <f t="shared" si="6"/>
        <v>0</v>
      </c>
      <c r="E22" s="141">
        <f t="shared" si="7"/>
        <v>0</v>
      </c>
      <c r="F22" s="141">
        <f t="shared" si="8"/>
        <v>0</v>
      </c>
      <c r="G22" s="141">
        <f t="shared" si="9"/>
        <v>0</v>
      </c>
      <c r="H22" s="141">
        <f t="shared" si="10"/>
        <v>0</v>
      </c>
      <c r="I22" s="141">
        <f t="shared" si="11"/>
        <v>0</v>
      </c>
      <c r="J22" s="143"/>
      <c r="K22" s="143"/>
      <c r="L22" s="141">
        <v>0</v>
      </c>
      <c r="M22" s="141">
        <v>0</v>
      </c>
      <c r="N22" s="141">
        <f t="shared" si="12"/>
        <v>0</v>
      </c>
      <c r="O22" s="141">
        <v>0</v>
      </c>
      <c r="P22" s="141">
        <v>0</v>
      </c>
      <c r="Q22" s="141">
        <f t="shared" si="13"/>
        <v>0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96</v>
      </c>
      <c r="B23" s="140" t="s">
        <v>341</v>
      </c>
      <c r="C23" s="142" t="s">
        <v>358</v>
      </c>
      <c r="D23" s="141">
        <f t="shared" si="6"/>
        <v>0</v>
      </c>
      <c r="E23" s="141">
        <f t="shared" si="7"/>
        <v>0</v>
      </c>
      <c r="F23" s="141">
        <f t="shared" si="8"/>
        <v>0</v>
      </c>
      <c r="G23" s="141">
        <f t="shared" si="9"/>
        <v>0</v>
      </c>
      <c r="H23" s="141">
        <f t="shared" si="10"/>
        <v>0</v>
      </c>
      <c r="I23" s="141">
        <f t="shared" si="11"/>
        <v>0</v>
      </c>
      <c r="J23" s="143"/>
      <c r="K23" s="143"/>
      <c r="L23" s="141">
        <v>0</v>
      </c>
      <c r="M23" s="141">
        <v>0</v>
      </c>
      <c r="N23" s="141">
        <f t="shared" si="12"/>
        <v>0</v>
      </c>
      <c r="O23" s="141">
        <v>0</v>
      </c>
      <c r="P23" s="141">
        <v>0</v>
      </c>
      <c r="Q23" s="141">
        <f t="shared" si="13"/>
        <v>0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96</v>
      </c>
      <c r="B24" s="140" t="s">
        <v>342</v>
      </c>
      <c r="C24" s="142" t="s">
        <v>359</v>
      </c>
      <c r="D24" s="141">
        <f t="shared" si="6"/>
        <v>0</v>
      </c>
      <c r="E24" s="141">
        <f t="shared" si="7"/>
        <v>132787</v>
      </c>
      <c r="F24" s="141">
        <f t="shared" si="8"/>
        <v>132787</v>
      </c>
      <c r="G24" s="141">
        <f t="shared" si="9"/>
        <v>0</v>
      </c>
      <c r="H24" s="141">
        <f t="shared" si="10"/>
        <v>31606</v>
      </c>
      <c r="I24" s="141">
        <f t="shared" si="11"/>
        <v>31606</v>
      </c>
      <c r="J24" s="143" t="s">
        <v>362</v>
      </c>
      <c r="K24" s="143" t="s">
        <v>377</v>
      </c>
      <c r="L24" s="141">
        <v>0</v>
      </c>
      <c r="M24" s="141">
        <v>132787</v>
      </c>
      <c r="N24" s="141">
        <f t="shared" si="12"/>
        <v>132787</v>
      </c>
      <c r="O24" s="141">
        <v>0</v>
      </c>
      <c r="P24" s="141">
        <v>31606</v>
      </c>
      <c r="Q24" s="141">
        <f t="shared" si="13"/>
        <v>31606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380</v>
      </c>
      <c r="B7" s="140" t="s">
        <v>382</v>
      </c>
      <c r="C7" s="139" t="s">
        <v>381</v>
      </c>
      <c r="D7" s="141">
        <f>SUM(D8:D14)</f>
        <v>3154157</v>
      </c>
      <c r="E7" s="141">
        <f>SUM(E8:E14)</f>
        <v>657372</v>
      </c>
      <c r="F7" s="144"/>
      <c r="G7" s="143" t="s">
        <v>379</v>
      </c>
      <c r="H7" s="141">
        <f>SUM(H8:H14)</f>
        <v>1511936</v>
      </c>
      <c r="I7" s="141">
        <f>SUM(I8:I14)</f>
        <v>322287</v>
      </c>
      <c r="J7" s="144"/>
      <c r="K7" s="143" t="s">
        <v>379</v>
      </c>
      <c r="L7" s="141">
        <f>SUM(L8:L14)</f>
        <v>1041808</v>
      </c>
      <c r="M7" s="141">
        <f>SUM(M8:M14)</f>
        <v>310979</v>
      </c>
      <c r="N7" s="144"/>
      <c r="O7" s="143" t="s">
        <v>379</v>
      </c>
      <c r="P7" s="141">
        <f>SUM(P8:P14)</f>
        <v>425096</v>
      </c>
      <c r="Q7" s="141">
        <f>SUM(Q8:Q14)</f>
        <v>2037</v>
      </c>
      <c r="R7" s="144"/>
      <c r="S7" s="143" t="s">
        <v>379</v>
      </c>
      <c r="T7" s="141">
        <f>SUM(T8:T14)</f>
        <v>175317</v>
      </c>
      <c r="U7" s="141">
        <f>SUM(U8:U14)</f>
        <v>22069</v>
      </c>
      <c r="V7" s="144"/>
      <c r="W7" s="143" t="s">
        <v>379</v>
      </c>
      <c r="X7" s="141">
        <f>SUM(X8:X14)</f>
        <v>0</v>
      </c>
      <c r="Y7" s="141">
        <f>SUM(Y8:Y14)</f>
        <v>0</v>
      </c>
      <c r="Z7" s="144"/>
      <c r="AA7" s="143" t="s">
        <v>379</v>
      </c>
      <c r="AB7" s="141">
        <f>SUM(AB8:AB14)</f>
        <v>0</v>
      </c>
      <c r="AC7" s="141">
        <f>SUM(AC8:AC14)</f>
        <v>0</v>
      </c>
      <c r="AD7" s="144"/>
      <c r="AE7" s="143" t="s">
        <v>379</v>
      </c>
      <c r="AF7" s="141">
        <f>SUM(AF8:AF14)</f>
        <v>0</v>
      </c>
      <c r="AG7" s="141">
        <f>SUM(AG8:AG14)</f>
        <v>0</v>
      </c>
      <c r="AH7" s="144"/>
      <c r="AI7" s="143" t="s">
        <v>379</v>
      </c>
      <c r="AJ7" s="141">
        <f>SUM(AJ8:AJ14)</f>
        <v>0</v>
      </c>
      <c r="AK7" s="141">
        <f>SUM(AK8:AK14)</f>
        <v>0</v>
      </c>
      <c r="AL7" s="144"/>
      <c r="AM7" s="143" t="s">
        <v>379</v>
      </c>
      <c r="AN7" s="141">
        <f>SUM(AN8:AN14)</f>
        <v>0</v>
      </c>
      <c r="AO7" s="141">
        <f>SUM(AO8:AO14)</f>
        <v>0</v>
      </c>
      <c r="AP7" s="144"/>
      <c r="AQ7" s="143" t="s">
        <v>379</v>
      </c>
      <c r="AR7" s="141">
        <f>SUM(AR8:AR14)</f>
        <v>0</v>
      </c>
      <c r="AS7" s="141">
        <f>SUM(AS8:AS14)</f>
        <v>0</v>
      </c>
      <c r="AT7" s="144"/>
      <c r="AU7" s="143" t="s">
        <v>379</v>
      </c>
      <c r="AV7" s="141">
        <f>SUM(AV8:AV14)</f>
        <v>0</v>
      </c>
      <c r="AW7" s="141">
        <f>SUM(AW8:AW14)</f>
        <v>0</v>
      </c>
      <c r="AX7" s="144"/>
      <c r="AY7" s="143" t="s">
        <v>379</v>
      </c>
      <c r="AZ7" s="141">
        <f>SUM(AZ8:AZ14)</f>
        <v>0</v>
      </c>
      <c r="BA7" s="141">
        <f>SUM(BA8:BA14)</f>
        <v>0</v>
      </c>
      <c r="BB7" s="144"/>
      <c r="BC7" s="143" t="s">
        <v>379</v>
      </c>
      <c r="BD7" s="141">
        <f>SUM(BD8:BD14)</f>
        <v>0</v>
      </c>
      <c r="BE7" s="141">
        <f>SUM(BE8:BE14)</f>
        <v>0</v>
      </c>
      <c r="BF7" s="144"/>
      <c r="BG7" s="143" t="s">
        <v>379</v>
      </c>
      <c r="BH7" s="141">
        <f>SUM(BH8:BH14)</f>
        <v>0</v>
      </c>
      <c r="BI7" s="141">
        <f>SUM(BI8:BI14)</f>
        <v>0</v>
      </c>
      <c r="BJ7" s="144"/>
      <c r="BK7" s="143" t="s">
        <v>379</v>
      </c>
      <c r="BL7" s="141">
        <f>SUM(BL8:BL14)</f>
        <v>0</v>
      </c>
      <c r="BM7" s="141">
        <f>SUM(BM8:BM14)</f>
        <v>0</v>
      </c>
      <c r="BN7" s="144"/>
      <c r="BO7" s="143" t="s">
        <v>379</v>
      </c>
      <c r="BP7" s="141">
        <f>SUM(BP8:BP14)</f>
        <v>0</v>
      </c>
      <c r="BQ7" s="141">
        <f>SUM(BQ8:BQ14)</f>
        <v>0</v>
      </c>
      <c r="BR7" s="144"/>
      <c r="BS7" s="143" t="s">
        <v>379</v>
      </c>
      <c r="BT7" s="141">
        <f>SUM(BT8:BT14)</f>
        <v>0</v>
      </c>
      <c r="BU7" s="141">
        <f>SUM(BU8:BU14)</f>
        <v>0</v>
      </c>
      <c r="BV7" s="144"/>
      <c r="BW7" s="143" t="s">
        <v>379</v>
      </c>
      <c r="BX7" s="141">
        <f>SUM(BX8:BX14)</f>
        <v>0</v>
      </c>
      <c r="BY7" s="141">
        <f>SUM(BY8:BY14)</f>
        <v>0</v>
      </c>
      <c r="BZ7" s="144"/>
      <c r="CA7" s="143" t="s">
        <v>379</v>
      </c>
      <c r="CB7" s="141">
        <f>SUM(CB8:CB14)</f>
        <v>0</v>
      </c>
      <c r="CC7" s="141">
        <f>SUM(CC8:CC14)</f>
        <v>0</v>
      </c>
      <c r="CD7" s="144"/>
      <c r="CE7" s="143" t="s">
        <v>379</v>
      </c>
      <c r="CF7" s="141">
        <f>SUM(CF8:CF14)</f>
        <v>0</v>
      </c>
      <c r="CG7" s="141">
        <f>SUM(CG8:CG14)</f>
        <v>0</v>
      </c>
      <c r="CH7" s="144"/>
      <c r="CI7" s="143" t="s">
        <v>379</v>
      </c>
      <c r="CJ7" s="141">
        <f>SUM(CJ8:CJ14)</f>
        <v>0</v>
      </c>
      <c r="CK7" s="141">
        <f>SUM(CK8:CK14)</f>
        <v>0</v>
      </c>
      <c r="CL7" s="144"/>
      <c r="CM7" s="143" t="s">
        <v>379</v>
      </c>
      <c r="CN7" s="141">
        <f>SUM(CN8:CN14)</f>
        <v>0</v>
      </c>
      <c r="CO7" s="141">
        <f>SUM(CO8:CO14)</f>
        <v>0</v>
      </c>
      <c r="CP7" s="144"/>
      <c r="CQ7" s="143" t="s">
        <v>379</v>
      </c>
      <c r="CR7" s="141">
        <f>SUM(CR8:CR14)</f>
        <v>0</v>
      </c>
      <c r="CS7" s="141">
        <f>SUM(CS8:CS14)</f>
        <v>0</v>
      </c>
      <c r="CT7" s="144"/>
      <c r="CU7" s="143" t="s">
        <v>379</v>
      </c>
      <c r="CV7" s="141">
        <f>SUM(CV8:CV14)</f>
        <v>0</v>
      </c>
      <c r="CW7" s="141">
        <f>SUM(CW8:CW14)</f>
        <v>0</v>
      </c>
      <c r="CX7" s="144"/>
      <c r="CY7" s="143" t="s">
        <v>379</v>
      </c>
      <c r="CZ7" s="141">
        <f>SUM(CZ8:CZ14)</f>
        <v>0</v>
      </c>
      <c r="DA7" s="141">
        <f>SUM(DA8:DA14)</f>
        <v>0</v>
      </c>
      <c r="DB7" s="144"/>
      <c r="DC7" s="143" t="s">
        <v>379</v>
      </c>
      <c r="DD7" s="141">
        <f>SUM(DD8:DD14)</f>
        <v>0</v>
      </c>
      <c r="DE7" s="141">
        <f>SUM(DE8:DE14)</f>
        <v>0</v>
      </c>
      <c r="DF7" s="144"/>
      <c r="DG7" s="143" t="s">
        <v>379</v>
      </c>
      <c r="DH7" s="141">
        <f>SUM(DH8:DH14)</f>
        <v>0</v>
      </c>
      <c r="DI7" s="141">
        <f>SUM(DI8:DI14)</f>
        <v>0</v>
      </c>
      <c r="DJ7" s="144"/>
      <c r="DK7" s="143" t="s">
        <v>379</v>
      </c>
      <c r="DL7" s="141">
        <f>SUM(DL8:DL14)</f>
        <v>0</v>
      </c>
      <c r="DM7" s="141">
        <f>SUM(DM8:DM14)</f>
        <v>0</v>
      </c>
      <c r="DN7" s="144"/>
      <c r="DO7" s="143" t="s">
        <v>379</v>
      </c>
      <c r="DP7" s="141">
        <f>SUM(DP8:DP14)</f>
        <v>0</v>
      </c>
      <c r="DQ7" s="141">
        <f>SUM(DQ8:DQ14)</f>
        <v>0</v>
      </c>
      <c r="DR7" s="144"/>
      <c r="DS7" s="143" t="s">
        <v>379</v>
      </c>
      <c r="DT7" s="141">
        <f>SUM(DT8:DT14)</f>
        <v>0</v>
      </c>
      <c r="DU7" s="141">
        <f>SUM(DU8:DU14)</f>
        <v>0</v>
      </c>
    </row>
    <row r="8" spans="1:125" ht="12" customHeight="1">
      <c r="A8" s="142" t="s">
        <v>96</v>
      </c>
      <c r="B8" s="140" t="s">
        <v>362</v>
      </c>
      <c r="C8" s="142" t="s">
        <v>369</v>
      </c>
      <c r="D8" s="141">
        <f>SUM(H8,L8,P8,T8,X8,AB8,AF8,AJ8,AN8,AR8,AV8,AZ8,BD8,BH8,BL8,BP8,BT8,BX8,CB8,CF8,CJ8,CN8,CR8,CV8,CZ8,DD8,DH8,DL8,DP8,DT8)</f>
        <v>295739</v>
      </c>
      <c r="E8" s="141">
        <f>SUM(I8,M8,Q8,U8,Y8,AC8,AG8,AK8,AO8,AS8,AW8,BA8,BE8,BI8,BM8,BQ8,BU8,BY8,CC8,CG8,CK8,CO8,CS8,CW8,DA8,DE8,DI8,DM8,DQ8,DU8)</f>
        <v>70392</v>
      </c>
      <c r="F8" s="145">
        <v>18842</v>
      </c>
      <c r="G8" s="143" t="s">
        <v>356</v>
      </c>
      <c r="H8" s="141">
        <v>162952</v>
      </c>
      <c r="I8" s="141">
        <v>38786</v>
      </c>
      <c r="J8" s="145">
        <v>18501</v>
      </c>
      <c r="K8" s="143" t="s">
        <v>359</v>
      </c>
      <c r="L8" s="141">
        <v>132787</v>
      </c>
      <c r="M8" s="141">
        <v>31606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96</v>
      </c>
      <c r="B9" s="140" t="s">
        <v>363</v>
      </c>
      <c r="C9" s="142" t="s">
        <v>370</v>
      </c>
      <c r="D9" s="141">
        <f aca="true" t="shared" si="0" ref="D9:D14">SUM(H9,L9,P9,T9,X9,AB9,AF9,AJ9,AN9,AR9,AV9,AZ9,BD9,BH9,BL9,BP9,BT9,BX9,CB9,CF9,CJ9,CN9,CR9,CV9,CZ9,DD9,DH9,DL9,DP9,DT9)</f>
        <v>950811</v>
      </c>
      <c r="E9" s="141">
        <f aca="true" t="shared" si="1" ref="E9:E14">SUM(I9,M9,Q9,U9,Y9,AC9,AG9,AK9,AO9,AS9,AW9,BA9,BE9,BI9,BM9,BQ9,BU9,BY9,CC9,CG9,CK9,CO9,CS9,CW9,DA9,DE9,DI9,DM9,DQ9,DU9)</f>
        <v>0</v>
      </c>
      <c r="F9" s="145">
        <v>18201</v>
      </c>
      <c r="G9" s="143" t="s">
        <v>343</v>
      </c>
      <c r="H9" s="141">
        <v>308540</v>
      </c>
      <c r="I9" s="141">
        <v>0</v>
      </c>
      <c r="J9" s="145">
        <v>18208</v>
      </c>
      <c r="K9" s="143" t="s">
        <v>349</v>
      </c>
      <c r="L9" s="141">
        <v>162005</v>
      </c>
      <c r="M9" s="141">
        <v>0</v>
      </c>
      <c r="N9" s="145">
        <v>18210</v>
      </c>
      <c r="O9" s="143" t="s">
        <v>351</v>
      </c>
      <c r="P9" s="141">
        <v>389393</v>
      </c>
      <c r="Q9" s="141">
        <v>0</v>
      </c>
      <c r="R9" s="145">
        <v>18322</v>
      </c>
      <c r="S9" s="143" t="s">
        <v>352</v>
      </c>
      <c r="T9" s="141">
        <v>90873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96</v>
      </c>
      <c r="B10" s="140" t="s">
        <v>364</v>
      </c>
      <c r="C10" s="142" t="s">
        <v>371</v>
      </c>
      <c r="D10" s="141">
        <f t="shared" si="0"/>
        <v>436892</v>
      </c>
      <c r="E10" s="141">
        <f t="shared" si="1"/>
        <v>0</v>
      </c>
      <c r="F10" s="145">
        <v>18205</v>
      </c>
      <c r="G10" s="143" t="s">
        <v>346</v>
      </c>
      <c r="H10" s="141">
        <v>256819</v>
      </c>
      <c r="I10" s="141">
        <v>0</v>
      </c>
      <c r="J10" s="145">
        <v>18206</v>
      </c>
      <c r="K10" s="143" t="s">
        <v>347</v>
      </c>
      <c r="L10" s="141">
        <v>180073</v>
      </c>
      <c r="M10" s="141">
        <v>0</v>
      </c>
      <c r="N10" s="145"/>
      <c r="O10" s="143"/>
      <c r="P10" s="141">
        <v>0</v>
      </c>
      <c r="Q10" s="141">
        <v>0</v>
      </c>
      <c r="R10" s="145"/>
      <c r="S10" s="143"/>
      <c r="T10" s="141">
        <v>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96</v>
      </c>
      <c r="B11" s="140" t="s">
        <v>365</v>
      </c>
      <c r="C11" s="142" t="s">
        <v>372</v>
      </c>
      <c r="D11" s="141">
        <f t="shared" si="0"/>
        <v>900631</v>
      </c>
      <c r="E11" s="141">
        <f t="shared" si="1"/>
        <v>217393</v>
      </c>
      <c r="F11" s="145">
        <v>18209</v>
      </c>
      <c r="G11" s="143" t="s">
        <v>350</v>
      </c>
      <c r="H11" s="141">
        <v>746631</v>
      </c>
      <c r="I11" s="141">
        <v>189393</v>
      </c>
      <c r="J11" s="145">
        <v>18404</v>
      </c>
      <c r="K11" s="143" t="s">
        <v>354</v>
      </c>
      <c r="L11" s="141">
        <v>118297</v>
      </c>
      <c r="M11" s="141">
        <v>28000</v>
      </c>
      <c r="N11" s="145">
        <v>18382</v>
      </c>
      <c r="O11" s="143" t="s">
        <v>353</v>
      </c>
      <c r="P11" s="141">
        <v>35703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96</v>
      </c>
      <c r="B12" s="140" t="s">
        <v>366</v>
      </c>
      <c r="C12" s="142" t="s">
        <v>373</v>
      </c>
      <c r="D12" s="141">
        <f t="shared" si="0"/>
        <v>0</v>
      </c>
      <c r="E12" s="141">
        <f t="shared" si="1"/>
        <v>185077</v>
      </c>
      <c r="F12" s="145">
        <v>18808</v>
      </c>
      <c r="G12" s="143"/>
      <c r="H12" s="141">
        <v>0</v>
      </c>
      <c r="I12" s="141">
        <v>58777</v>
      </c>
      <c r="J12" s="145">
        <v>18210</v>
      </c>
      <c r="K12" s="143"/>
      <c r="L12" s="141">
        <v>0</v>
      </c>
      <c r="M12" s="141">
        <v>126300</v>
      </c>
      <c r="N12" s="145"/>
      <c r="O12" s="143"/>
      <c r="P12" s="141">
        <v>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96</v>
      </c>
      <c r="B13" s="140" t="s">
        <v>367</v>
      </c>
      <c r="C13" s="142" t="s">
        <v>374</v>
      </c>
      <c r="D13" s="141">
        <f t="shared" si="0"/>
        <v>0</v>
      </c>
      <c r="E13" s="141">
        <f t="shared" si="1"/>
        <v>47397</v>
      </c>
      <c r="F13" s="145">
        <v>18206</v>
      </c>
      <c r="G13" s="143" t="s">
        <v>347</v>
      </c>
      <c r="H13" s="141">
        <v>0</v>
      </c>
      <c r="I13" s="141">
        <v>35331</v>
      </c>
      <c r="J13" s="145">
        <v>18322</v>
      </c>
      <c r="K13" s="143" t="s">
        <v>352</v>
      </c>
      <c r="L13" s="141">
        <v>0</v>
      </c>
      <c r="M13" s="141">
        <v>12066</v>
      </c>
      <c r="N13" s="145"/>
      <c r="O13" s="143"/>
      <c r="P13" s="141">
        <v>0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96</v>
      </c>
      <c r="B14" s="140" t="s">
        <v>368</v>
      </c>
      <c r="C14" s="142" t="s">
        <v>375</v>
      </c>
      <c r="D14" s="141">
        <f t="shared" si="0"/>
        <v>570084</v>
      </c>
      <c r="E14" s="141">
        <f t="shared" si="1"/>
        <v>137113</v>
      </c>
      <c r="F14" s="145">
        <v>18201</v>
      </c>
      <c r="G14" s="143" t="s">
        <v>343</v>
      </c>
      <c r="H14" s="141">
        <v>36994</v>
      </c>
      <c r="I14" s="141">
        <v>0</v>
      </c>
      <c r="J14" s="145">
        <v>18207</v>
      </c>
      <c r="K14" s="143" t="s">
        <v>348</v>
      </c>
      <c r="L14" s="141">
        <v>448646</v>
      </c>
      <c r="M14" s="141">
        <v>113007</v>
      </c>
      <c r="N14" s="145">
        <v>18382</v>
      </c>
      <c r="O14" s="143" t="s">
        <v>353</v>
      </c>
      <c r="P14" s="141">
        <v>0</v>
      </c>
      <c r="Q14" s="141">
        <v>2037</v>
      </c>
      <c r="R14" s="145">
        <v>18423</v>
      </c>
      <c r="S14" s="143" t="s">
        <v>355</v>
      </c>
      <c r="T14" s="141">
        <v>84444</v>
      </c>
      <c r="U14" s="141">
        <v>22069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385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18</v>
      </c>
      <c r="M2" s="12" t="str">
        <f>IF(L2&lt;&gt;"",VLOOKUP(L2,$AK$6:$AL$52,2,FALSE),"-")</f>
        <v>福井県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643688</v>
      </c>
      <c r="F7" s="27">
        <f aca="true" t="shared" si="1" ref="F7:F12">AF14</f>
        <v>86739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643688</v>
      </c>
      <c r="AG7" s="137"/>
      <c r="AH7" s="11" t="str">
        <f>'廃棄物事業経費（市町村）'!B7</f>
        <v>18000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5260</v>
      </c>
      <c r="F8" s="27">
        <f t="shared" si="1"/>
        <v>352</v>
      </c>
      <c r="H8" s="188"/>
      <c r="I8" s="188"/>
      <c r="J8" s="182" t="s">
        <v>42</v>
      </c>
      <c r="K8" s="184"/>
      <c r="L8" s="27">
        <f t="shared" si="2"/>
        <v>673280</v>
      </c>
      <c r="M8" s="27">
        <f t="shared" si="3"/>
        <v>70875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5260</v>
      </c>
      <c r="AG8" s="137"/>
      <c r="AH8" s="11" t="str">
        <f>'廃棄物事業経費（市町村）'!B8</f>
        <v>18201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479200</v>
      </c>
      <c r="F9" s="27">
        <f t="shared" si="1"/>
        <v>0</v>
      </c>
      <c r="H9" s="188"/>
      <c r="I9" s="188"/>
      <c r="J9" s="200" t="s">
        <v>44</v>
      </c>
      <c r="K9" s="202"/>
      <c r="L9" s="27">
        <f t="shared" si="2"/>
        <v>0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479200</v>
      </c>
      <c r="AG9" s="137"/>
      <c r="AH9" s="11" t="str">
        <f>'廃棄物事業経費（市町村）'!B9</f>
        <v>18202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802983</v>
      </c>
      <c r="F10" s="27">
        <f t="shared" si="1"/>
        <v>29708</v>
      </c>
      <c r="H10" s="188"/>
      <c r="I10" s="189"/>
      <c r="J10" s="200" t="s">
        <v>46</v>
      </c>
      <c r="K10" s="202"/>
      <c r="L10" s="27">
        <f t="shared" si="2"/>
        <v>11141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802983</v>
      </c>
      <c r="AG10" s="137"/>
      <c r="AH10" s="11" t="str">
        <f>'廃棄物事業経費（市町村）'!B10</f>
        <v>18204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3154157</v>
      </c>
      <c r="F11" s="27">
        <f t="shared" si="1"/>
        <v>657372</v>
      </c>
      <c r="H11" s="188"/>
      <c r="I11" s="191" t="s">
        <v>47</v>
      </c>
      <c r="J11" s="191"/>
      <c r="K11" s="191"/>
      <c r="L11" s="27">
        <f t="shared" si="2"/>
        <v>6989</v>
      </c>
      <c r="M11" s="27">
        <f t="shared" si="3"/>
        <v>17949</v>
      </c>
      <c r="AC11" s="25" t="s">
        <v>303</v>
      </c>
      <c r="AD11" s="138" t="s">
        <v>62</v>
      </c>
      <c r="AE11" s="137" t="s">
        <v>67</v>
      </c>
      <c r="AF11" s="133">
        <f ca="1" t="shared" si="4"/>
        <v>3154157</v>
      </c>
      <c r="AG11" s="137"/>
      <c r="AH11" s="11" t="str">
        <f>'廃棄物事業経費（市町村）'!B11</f>
        <v>18205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450454</v>
      </c>
      <c r="F12" s="27">
        <f t="shared" si="1"/>
        <v>236</v>
      </c>
      <c r="H12" s="188"/>
      <c r="I12" s="191" t="s">
        <v>48</v>
      </c>
      <c r="J12" s="191"/>
      <c r="K12" s="191"/>
      <c r="L12" s="27">
        <f t="shared" si="2"/>
        <v>773905</v>
      </c>
      <c r="M12" s="27">
        <f t="shared" si="3"/>
        <v>70875</v>
      </c>
      <c r="AC12" s="25" t="s">
        <v>46</v>
      </c>
      <c r="AD12" s="138" t="s">
        <v>62</v>
      </c>
      <c r="AE12" s="137" t="s">
        <v>68</v>
      </c>
      <c r="AF12" s="133">
        <f ca="1" t="shared" si="4"/>
        <v>450454</v>
      </c>
      <c r="AG12" s="137"/>
      <c r="AH12" s="11" t="str">
        <f>'廃棄物事業経費（市町村）'!B12</f>
        <v>18206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5535742</v>
      </c>
      <c r="F13" s="28">
        <f>SUM(F7:F12)</f>
        <v>774407</v>
      </c>
      <c r="H13" s="188"/>
      <c r="I13" s="179" t="s">
        <v>32</v>
      </c>
      <c r="J13" s="194"/>
      <c r="K13" s="195"/>
      <c r="L13" s="29">
        <f>SUM(L7:L12)</f>
        <v>1465315</v>
      </c>
      <c r="M13" s="29">
        <f>SUM(M7:M12)</f>
        <v>159699</v>
      </c>
      <c r="AC13" s="25" t="s">
        <v>51</v>
      </c>
      <c r="AD13" s="138" t="s">
        <v>62</v>
      </c>
      <c r="AE13" s="137" t="s">
        <v>69</v>
      </c>
      <c r="AF13" s="133">
        <f ca="1" t="shared" si="4"/>
        <v>7186650</v>
      </c>
      <c r="AG13" s="137"/>
      <c r="AH13" s="11" t="str">
        <f>'廃棄物事業経費（市町村）'!B13</f>
        <v>18207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2381585</v>
      </c>
      <c r="F14" s="32">
        <f>F13-F11</f>
        <v>117035</v>
      </c>
      <c r="H14" s="189"/>
      <c r="I14" s="30"/>
      <c r="J14" s="34"/>
      <c r="K14" s="31" t="s">
        <v>50</v>
      </c>
      <c r="L14" s="33">
        <f>L13-L12</f>
        <v>691410</v>
      </c>
      <c r="M14" s="33">
        <f>M13-M12</f>
        <v>88824</v>
      </c>
      <c r="AC14" s="25" t="s">
        <v>37</v>
      </c>
      <c r="AD14" s="138" t="s">
        <v>62</v>
      </c>
      <c r="AE14" s="137" t="s">
        <v>70</v>
      </c>
      <c r="AF14" s="133">
        <f ca="1" t="shared" si="4"/>
        <v>86739</v>
      </c>
      <c r="AG14" s="137"/>
      <c r="AH14" s="11" t="str">
        <f>'廃棄物事業経費（市町村）'!B14</f>
        <v>18208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7186650</v>
      </c>
      <c r="F15" s="27">
        <f>AF20</f>
        <v>1074010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1185267</v>
      </c>
      <c r="M15" s="27">
        <f>AF48</f>
        <v>192032</v>
      </c>
      <c r="AC15" s="25" t="s">
        <v>41</v>
      </c>
      <c r="AD15" s="138" t="s">
        <v>62</v>
      </c>
      <c r="AE15" s="137" t="s">
        <v>71</v>
      </c>
      <c r="AF15" s="133">
        <f ca="1" t="shared" si="4"/>
        <v>352</v>
      </c>
      <c r="AG15" s="137"/>
      <c r="AH15" s="11" t="str">
        <f>'廃棄物事業経費（市町村）'!B15</f>
        <v>18209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12722392</v>
      </c>
      <c r="F16" s="28">
        <f>SUM(F13,F15)</f>
        <v>1848417</v>
      </c>
      <c r="H16" s="204"/>
      <c r="I16" s="188"/>
      <c r="J16" s="188" t="s">
        <v>183</v>
      </c>
      <c r="K16" s="23" t="s">
        <v>132</v>
      </c>
      <c r="L16" s="27">
        <f>AF28</f>
        <v>48788</v>
      </c>
      <c r="M16" s="27">
        <f aca="true" t="shared" si="5" ref="M16:M28">AF49</f>
        <v>0</v>
      </c>
      <c r="AC16" s="25" t="s">
        <v>43</v>
      </c>
      <c r="AD16" s="138" t="s">
        <v>62</v>
      </c>
      <c r="AE16" s="137" t="s">
        <v>72</v>
      </c>
      <c r="AF16" s="133">
        <f ca="1" t="shared" si="4"/>
        <v>0</v>
      </c>
      <c r="AG16" s="137"/>
      <c r="AH16" s="11" t="str">
        <f>'廃棄物事業経費（市町村）'!B16</f>
        <v>18210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9568235</v>
      </c>
      <c r="F17" s="32">
        <f>SUM(F14:F15)</f>
        <v>1191045</v>
      </c>
      <c r="H17" s="204"/>
      <c r="I17" s="188"/>
      <c r="J17" s="188"/>
      <c r="K17" s="23" t="s">
        <v>133</v>
      </c>
      <c r="L17" s="27">
        <f>AF29</f>
        <v>228782</v>
      </c>
      <c r="M17" s="27">
        <f t="shared" si="5"/>
        <v>34936</v>
      </c>
      <c r="AC17" s="25" t="s">
        <v>45</v>
      </c>
      <c r="AD17" s="138" t="s">
        <v>62</v>
      </c>
      <c r="AE17" s="137" t="s">
        <v>73</v>
      </c>
      <c r="AF17" s="133">
        <f ca="1" t="shared" si="4"/>
        <v>29708</v>
      </c>
      <c r="AG17" s="137"/>
      <c r="AH17" s="11" t="str">
        <f>'廃棄物事業経費（市町村）'!B17</f>
        <v>18322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41773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657372</v>
      </c>
      <c r="AG18" s="137"/>
      <c r="AH18" s="11" t="str">
        <f>'廃棄物事業経費（市町村）'!B18</f>
        <v>18382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62395</v>
      </c>
      <c r="M19" s="27">
        <f t="shared" si="5"/>
        <v>0</v>
      </c>
      <c r="AC19" s="25" t="s">
        <v>46</v>
      </c>
      <c r="AD19" s="138" t="s">
        <v>62</v>
      </c>
      <c r="AE19" s="137" t="s">
        <v>75</v>
      </c>
      <c r="AF19" s="133">
        <f ca="1" t="shared" si="4"/>
        <v>236</v>
      </c>
      <c r="AG19" s="137"/>
      <c r="AH19" s="11" t="str">
        <f>'廃棄物事業経費（市町村）'!B19</f>
        <v>18404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3154157</v>
      </c>
      <c r="F20" s="39">
        <f>F11</f>
        <v>657372</v>
      </c>
      <c r="H20" s="204"/>
      <c r="I20" s="188"/>
      <c r="J20" s="200" t="s">
        <v>56</v>
      </c>
      <c r="K20" s="202"/>
      <c r="L20" s="27">
        <f t="shared" si="6"/>
        <v>1578936</v>
      </c>
      <c r="M20" s="27">
        <f t="shared" si="5"/>
        <v>474102</v>
      </c>
      <c r="AC20" s="25" t="s">
        <v>51</v>
      </c>
      <c r="AD20" s="138" t="s">
        <v>62</v>
      </c>
      <c r="AE20" s="137" t="s">
        <v>76</v>
      </c>
      <c r="AF20" s="133">
        <f ca="1" t="shared" si="4"/>
        <v>1074010</v>
      </c>
      <c r="AG20" s="137"/>
      <c r="AH20" s="11" t="str">
        <f>'廃棄物事業経費（市町村）'!B20</f>
        <v>18423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3910579</v>
      </c>
      <c r="F21" s="39">
        <f>M12+M27</f>
        <v>658748</v>
      </c>
      <c r="H21" s="204"/>
      <c r="I21" s="189"/>
      <c r="J21" s="200" t="s">
        <v>57</v>
      </c>
      <c r="K21" s="202"/>
      <c r="L21" s="27">
        <f t="shared" si="6"/>
        <v>224624</v>
      </c>
      <c r="M21" s="27">
        <f t="shared" si="5"/>
        <v>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18442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1000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673280</v>
      </c>
      <c r="AH22" s="11" t="str">
        <f>'廃棄物事業経費（市町村）'!B22</f>
        <v>18481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2365494</v>
      </c>
      <c r="M23" s="27">
        <f t="shared" si="5"/>
        <v>3295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0</v>
      </c>
      <c r="AH23" s="11" t="str">
        <f>'廃棄物事業経費（市町村）'!B23</f>
        <v>18483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1705342</v>
      </c>
      <c r="M24" s="27">
        <f t="shared" si="5"/>
        <v>312361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11141</v>
      </c>
      <c r="AH24" s="11" t="str">
        <f>'廃棄物事業経費（市町村）'!B24</f>
        <v>18501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425358</v>
      </c>
      <c r="M25" s="27">
        <f t="shared" si="5"/>
        <v>60974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6989</v>
      </c>
      <c r="AH25" s="11">
        <f>'廃棄物事業経費（市町村）'!B25</f>
        <v>0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82872</v>
      </c>
      <c r="M26" s="27">
        <f t="shared" si="5"/>
        <v>10111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773905</v>
      </c>
      <c r="AH26" s="11">
        <f>'廃棄物事業経費（市町村）'!B26</f>
        <v>0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3136674</v>
      </c>
      <c r="M27" s="27">
        <f t="shared" si="5"/>
        <v>587873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1185267</v>
      </c>
      <c r="AH27" s="11">
        <f>'廃棄物事業経費（市町村）'!B27</f>
        <v>0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27920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48788</v>
      </c>
      <c r="AH28" s="11">
        <f>'廃棄物事業経費（市町村）'!B28</f>
        <v>0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11115225</v>
      </c>
      <c r="M29" s="29">
        <f>SUM(M15:M28)</f>
        <v>1675684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228782</v>
      </c>
      <c r="AH29" s="11">
        <f>'廃棄物事業経費（市町村）'!B29</f>
        <v>0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7978551</v>
      </c>
      <c r="M30" s="33">
        <f>M29-M27</f>
        <v>1087811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41773</v>
      </c>
      <c r="AH30" s="11">
        <f>'廃棄物事業経費（市町村）'!B30</f>
        <v>0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493377</v>
      </c>
      <c r="M31" s="27">
        <f>AF62</f>
        <v>32564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62395</v>
      </c>
      <c r="AH31" s="11">
        <f>'廃棄物事業経費（市町村）'!B31</f>
        <v>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13073917</v>
      </c>
      <c r="M32" s="29">
        <f>SUM(M13,M29,M31)</f>
        <v>1867947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1578936</v>
      </c>
      <c r="AH32" s="11">
        <f>'廃棄物事業経費（市町村）'!B32</f>
        <v>0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9163338</v>
      </c>
      <c r="M33" s="33">
        <f>SUM(M14,M30,M31)</f>
        <v>1209199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224624</v>
      </c>
      <c r="AH33" s="11">
        <f>'廃棄物事業経費（市町村）'!B33</f>
        <v>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1000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2365494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1705342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425358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82872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3136674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27920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493377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70875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17949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70875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192032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0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34936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0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474102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3295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312361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60974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10111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587873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32564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2010-04-10T01:57:30Z</dcterms:modified>
  <cp:category/>
  <cp:version/>
  <cp:contentType/>
  <cp:contentStatus/>
</cp:coreProperties>
</file>