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<sst xmlns="http://schemas.openxmlformats.org/spreadsheetml/2006/main" count="1956" uniqueCount="398">
  <si>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</si>
  <si>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</si>
  <si>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</si>
  <si>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</si>
  <si>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</si>
  <si>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</si>
  <si>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</si>
  <si>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</si>
  <si>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</si>
  <si>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</si>
  <si>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</si>
  <si>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</si>
  <si>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</si>
  <si>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</si>
  <si>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</si>
  <si>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</si>
  <si>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</si>
  <si>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</si>
  <si>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</si>
  <si>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</si>
  <si>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</si>
  <si>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</si>
  <si>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</si>
  <si>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</si>
  <si>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</si>
  <si>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</si>
  <si>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</si>
  <si>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</si>
  <si>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</si>
  <si>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</si>
  <si>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</si>
  <si>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</si>
  <si>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</si>
  <si>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</si>
  <si>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</si>
  <si>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</si>
  <si>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</si>
  <si>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</si>
  <si>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</si>
  <si>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</si>
  <si>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</si>
  <si>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</si>
  <si>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</si>
  <si>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</si>
  <si>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</si>
  <si>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</si>
  <si>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</si>
  <si>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</si>
  <si>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</si>
  <si>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</si>
  <si>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</si>
  <si>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</si>
  <si>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</si>
  <si>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</si>
  <si>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</si>
  <si>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</si>
  <si>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</si>
  <si>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</si>
  <si>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</si>
  <si>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</si>
  <si>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</si>
  <si>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</si>
  <si>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</si>
  <si>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</si>
  <si>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</si>
  <si>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</si>
  <si>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</si>
  <si>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</si>
  <si>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</si>
  <si>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</si>
  <si>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</si>
  <si>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</si>
  <si>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</si>
  <si>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</si>
  <si>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</si>
  <si>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</si>
  <si>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</si>
  <si>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</si>
  <si>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</si>
  <si>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</si>
  <si>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</si>
  <si>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</si>
  <si>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</si>
  <si>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</si>
  <si>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</si>
  <si>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</si>
  <si>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</si>
  <si>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</si>
  <si>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</si>
  <si>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</si>
  <si>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</si>
  <si>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</si>
  <si>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</si>
  <si>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</si>
  <si>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</si>
  <si>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</si>
  <si>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</si>
  <si>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</si>
  <si>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</si>
  <si>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</si>
  <si>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</si>
  <si>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</si>
  <si>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</si>
  <si>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</si>
  <si>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</si>
  <si>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</si>
  <si>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</si>
  <si>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</si>
  <si>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</si>
  <si>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</si>
  <si>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</si>
  <si>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</si>
  <si>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</si>
  <si>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</si>
  <si>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</si>
  <si>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</si>
  <si>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</si>
  <si>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</si>
  <si>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</si>
  <si>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</si>
  <si>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</si>
  <si>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</si>
  <si>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</si>
  <si>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</si>
  <si>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</si>
  <si>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</si>
  <si>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</si>
  <si>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</si>
  <si>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</si>
  <si>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</si>
  <si>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</si>
  <si>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</si>
  <si>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</si>
  <si>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</si>
  <si>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</si>
  <si>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</si>
  <si>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</si>
  <si>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</si>
  <si>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</si>
  <si>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</si>
  <si>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</si>
  <si>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</si>
  <si>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</si>
  <si>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</si>
  <si>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</si>
  <si>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</si>
  <si>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</si>
  <si>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</si>
  <si>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</si>
  <si>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</si>
  <si>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</si>
  <si>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</si>
  <si>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</si>
  <si>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</si>
  <si>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</si>
  <si>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</si>
  <si>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</si>
  <si>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</si>
  <si>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</si>
  <si>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</si>
  <si>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</si>
  <si>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</si>
  <si>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</si>
  <si>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</si>
  <si>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</si>
  <si>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</si>
  <si>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</si>
  <si>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</si>
  <si>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</si>
  <si>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</si>
  <si>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</si>
  <si>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</si>
  <si>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</si>
  <si>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</si>
  <si>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</si>
  <si>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</si>
  <si>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</si>
  <si>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</si>
  <si>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</si>
  <si>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</si>
  <si>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</si>
  <si>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</si>
  <si>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</si>
  <si>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</si>
  <si>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</si>
  <si>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</si>
  <si>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</si>
  <si>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</si>
  <si>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</si>
  <si>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</si>
  <si>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</si>
  <si>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</si>
  <si>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</si>
  <si>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</si>
  <si>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</si>
  <si>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</si>
  <si>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</si>
  <si>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</si>
  <si>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</si>
  <si>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</si>
  <si>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</si>
  <si>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</si>
  <si>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</si>
  <si>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</si>
  <si>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</si>
  <si>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</si>
  <si>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</si>
  <si>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</si>
  <si>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</si>
  <si>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</si>
  <si>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</si>
  <si>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</si>
  <si>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</si>
  <si>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</si>
  <si>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</si>
  <si>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</si>
  <si>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</si>
  <si>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</si>
  <si>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</si>
  <si>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</si>
  <si>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</si>
  <si>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</si>
  <si>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</si>
  <si>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</si>
  <si>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</si>
  <si>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</si>
  <si>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</si>
  <si>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</si>
  <si>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</si>
  <si>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</si>
  <si>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</si>
  <si>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</si>
  <si>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</si>
  <si>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</si>
  <si>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</si>
  <si>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</si>
  <si>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</si>
  <si>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</si>
  <si>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</si>
  <si>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</si>
  <si>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</si>
  <si>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</si>
  <si>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</si>
  <si>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</si>
  <si>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</si>
  <si>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</si>
  <si>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</si>
  <si>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</si>
  <si>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</si>
  <si>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</si>
  <si>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</si>
  <si>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</si>
  <si>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</si>
  <si>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</si>
  <si>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</si>
  <si>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</si>
  <si>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</si>
  <si>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</si>
  <si>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</si>
  <si>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</si>
  <si>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</si>
  <si>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</si>
  <si>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</si>
  <si>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</si>
  <si>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</si>
  <si>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</si>
  <si>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</si>
  <si>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</si>
  <si>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</si>
  <si>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</si>
  <si>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</si>
  <si>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</si>
  <si>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</si>
  <si>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</si>
  <si>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</si>
  <si>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</si>
  <si>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</si>
  <si>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</si>
  <si>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</si>
  <si>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</si>
  <si>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</si>
  <si>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</si>
  <si>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</si>
  <si>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</si>
  <si>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</si>
  <si>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</si>
  <si>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</si>
  <si>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</si>
  <si>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</si>
  <si>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</si>
  <si>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</si>
  <si>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</si>
  <si>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</si>
  <si>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</si>
  <si>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</si>
  <si>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</si>
  <si>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</si>
  <si>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</si>
  <si>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</si>
  <si>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</si>
  <si>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</si>
  <si>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</si>
  <si>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</si>
  <si>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</si>
  <si>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</si>
  <si>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</si>
  <si>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</si>
  <si>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</si>
  <si>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</si>
  <si>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</si>
  <si>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</si>
  <si>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</si>
  <si>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</si>
  <si>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</si>
  <si>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</si>
  <si>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</si>
  <si>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</si>
  <si>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</si>
  <si>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</si>
  <si>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</si>
  <si>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</si>
  <si>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</si>
  <si>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</si>
  <si>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</si>
  <si>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</si>
  <si>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</si>
  <si>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17201</t>
  </si>
  <si>
    <t>17202</t>
  </si>
  <si>
    <t>17203</t>
  </si>
  <si>
    <t>17204</t>
  </si>
  <si>
    <t>17205</t>
  </si>
  <si>
    <t>17206</t>
  </si>
  <si>
    <t>17207</t>
  </si>
  <si>
    <t>17209</t>
  </si>
  <si>
    <t>17210</t>
  </si>
  <si>
    <t>17211</t>
  </si>
  <si>
    <t>17324</t>
  </si>
  <si>
    <t>17344</t>
  </si>
  <si>
    <t>17361</t>
  </si>
  <si>
    <t>17365</t>
  </si>
  <si>
    <t>17384</t>
  </si>
  <si>
    <t>17386</t>
  </si>
  <si>
    <t>17407</t>
  </si>
  <si>
    <t>17461</t>
  </si>
  <si>
    <t>17463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</si>
  <si>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</si>
  <si>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</si>
  <si>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</si>
  <si>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</si>
  <si>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</si>
  <si>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</si>
  <si>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</si>
  <si>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</si>
  <si>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</si>
  <si>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</si>
  <si>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</si>
  <si>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</si>
  <si>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</si>
  <si>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</si>
  <si>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</si>
  <si>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</si>
  <si>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</si>
  <si>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</si>
  <si>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</si>
  <si>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17000</t>
  </si>
  <si>
    <t>合計</t>
  </si>
  <si>
    <t>17821</t>
  </si>
  <si>
    <t>17825</t>
  </si>
  <si>
    <t>17826</t>
  </si>
  <si>
    <t>17827</t>
  </si>
  <si>
    <t>17835</t>
  </si>
  <si>
    <t>17837</t>
  </si>
  <si>
    <t>17841</t>
  </si>
  <si>
    <t>17847</t>
  </si>
  <si>
    <t>17855</t>
  </si>
  <si>
    <t>17856</t>
  </si>
  <si>
    <t>河北郡市広域事務組合</t>
  </si>
  <si>
    <t>手取川流域環境衛生事業組合</t>
  </si>
  <si>
    <t>輪島市穴水町環境衛生施設組合</t>
  </si>
  <si>
    <t>能美広域事務組合</t>
  </si>
  <si>
    <t>七尾鹿島広域圏事務組合</t>
  </si>
  <si>
    <t>羽咋郡市広域圏事務組合</t>
  </si>
  <si>
    <t>白山石川広域事務組合</t>
  </si>
  <si>
    <t>小松加賀環境衛生事務組合</t>
  </si>
  <si>
    <t>奥能登クリーン組合</t>
  </si>
  <si>
    <t>石川北部アール・ディ・エフ広域処理組合</t>
  </si>
  <si>
    <t>石川北部アール・ディー・エフ広域処理組合</t>
  </si>
  <si>
    <t>奥能登ｸﾘｰﾝ組合</t>
  </si>
  <si>
    <t>石川北部アール・ディ・エフ広域事務組合</t>
  </si>
  <si>
    <t>石川北部RDF広域事務組合</t>
  </si>
  <si>
    <t/>
  </si>
  <si>
    <t>石川県</t>
  </si>
  <si>
    <t>石川県</t>
  </si>
  <si>
    <t>17000</t>
  </si>
  <si>
    <t>合計</t>
  </si>
  <si>
    <t>石川県</t>
  </si>
  <si>
    <t>17000</t>
  </si>
  <si>
    <t>17000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</si>
</sst>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392</v>
      </c>
      <c r="B7" s="140" t="s">
        <v>393</v>
      </c>
      <c r="C7" s="139" t="s">
        <v>394</v>
      </c>
      <c r="D7" s="141">
        <f aca="true" t="shared" si="0" ref="D7:AI7">SUM(D8:D26)</f>
        <v>12808290</v>
      </c>
      <c r="E7" s="141">
        <f t="shared" si="0"/>
        <v>1859830</v>
      </c>
      <c r="F7" s="141">
        <f t="shared" si="0"/>
        <v>31580</v>
      </c>
      <c r="G7" s="141">
        <f t="shared" si="0"/>
        <v>360</v>
      </c>
      <c r="H7" s="141">
        <f t="shared" si="0"/>
        <v>8400</v>
      </c>
      <c r="I7" s="141">
        <f t="shared" si="0"/>
        <v>1248248</v>
      </c>
      <c r="J7" s="141">
        <f t="shared" si="0"/>
        <v>0</v>
      </c>
      <c r="K7" s="141">
        <f t="shared" si="0"/>
        <v>571242</v>
      </c>
      <c r="L7" s="141">
        <f t="shared" si="0"/>
        <v>10948460</v>
      </c>
      <c r="M7" s="141">
        <f t="shared" si="0"/>
        <v>1204417</v>
      </c>
      <c r="N7" s="141">
        <f t="shared" si="0"/>
        <v>11385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11385</v>
      </c>
      <c r="S7" s="141">
        <f t="shared" si="0"/>
        <v>0</v>
      </c>
      <c r="T7" s="141">
        <f t="shared" si="0"/>
        <v>0</v>
      </c>
      <c r="U7" s="141">
        <f t="shared" si="0"/>
        <v>1193032</v>
      </c>
      <c r="V7" s="141">
        <f t="shared" si="0"/>
        <v>14012707</v>
      </c>
      <c r="W7" s="141">
        <f t="shared" si="0"/>
        <v>1871215</v>
      </c>
      <c r="X7" s="141">
        <f t="shared" si="0"/>
        <v>31580</v>
      </c>
      <c r="Y7" s="141">
        <f t="shared" si="0"/>
        <v>360</v>
      </c>
      <c r="Z7" s="141">
        <f t="shared" si="0"/>
        <v>8400</v>
      </c>
      <c r="AA7" s="141">
        <f t="shared" si="0"/>
        <v>1259633</v>
      </c>
      <c r="AB7" s="141">
        <f t="shared" si="0"/>
        <v>0</v>
      </c>
      <c r="AC7" s="141">
        <f t="shared" si="0"/>
        <v>571242</v>
      </c>
      <c r="AD7" s="141">
        <f t="shared" si="0"/>
        <v>12141492</v>
      </c>
      <c r="AE7" s="141">
        <f t="shared" si="0"/>
        <v>116645</v>
      </c>
      <c r="AF7" s="141">
        <f t="shared" si="0"/>
        <v>23116</v>
      </c>
      <c r="AG7" s="141">
        <f t="shared" si="0"/>
        <v>0</v>
      </c>
      <c r="AH7" s="141">
        <f t="shared" si="0"/>
        <v>12005</v>
      </c>
      <c r="AI7" s="141">
        <f t="shared" si="0"/>
        <v>9037</v>
      </c>
      <c r="AJ7" s="141">
        <f aca="true" t="shared" si="1" ref="AJ7:BO7">SUM(AJ8:AJ26)</f>
        <v>2074</v>
      </c>
      <c r="AK7" s="141">
        <f t="shared" si="1"/>
        <v>93529</v>
      </c>
      <c r="AL7" s="141">
        <f t="shared" si="1"/>
        <v>342877</v>
      </c>
      <c r="AM7" s="141">
        <f t="shared" si="1"/>
        <v>7998012</v>
      </c>
      <c r="AN7" s="141">
        <f t="shared" si="1"/>
        <v>2989094</v>
      </c>
      <c r="AO7" s="141">
        <f t="shared" si="1"/>
        <v>903266</v>
      </c>
      <c r="AP7" s="141">
        <f t="shared" si="1"/>
        <v>1446518</v>
      </c>
      <c r="AQ7" s="141">
        <f t="shared" si="1"/>
        <v>523281</v>
      </c>
      <c r="AR7" s="141">
        <f t="shared" si="1"/>
        <v>116029</v>
      </c>
      <c r="AS7" s="141">
        <f t="shared" si="1"/>
        <v>1836976</v>
      </c>
      <c r="AT7" s="141">
        <f t="shared" si="1"/>
        <v>210684</v>
      </c>
      <c r="AU7" s="141">
        <f t="shared" si="1"/>
        <v>1356017</v>
      </c>
      <c r="AV7" s="141">
        <f t="shared" si="1"/>
        <v>270275</v>
      </c>
      <c r="AW7" s="141">
        <f t="shared" si="1"/>
        <v>22021</v>
      </c>
      <c r="AX7" s="141">
        <f t="shared" si="1"/>
        <v>3149921</v>
      </c>
      <c r="AY7" s="141">
        <f t="shared" si="1"/>
        <v>2480150</v>
      </c>
      <c r="AZ7" s="141">
        <f t="shared" si="1"/>
        <v>495294</v>
      </c>
      <c r="BA7" s="141">
        <f t="shared" si="1"/>
        <v>116969</v>
      </c>
      <c r="BB7" s="141">
        <f t="shared" si="1"/>
        <v>57508</v>
      </c>
      <c r="BC7" s="141">
        <f t="shared" si="1"/>
        <v>3668733</v>
      </c>
      <c r="BD7" s="141">
        <f t="shared" si="1"/>
        <v>0</v>
      </c>
      <c r="BE7" s="141">
        <f t="shared" si="1"/>
        <v>682023</v>
      </c>
      <c r="BF7" s="141">
        <f t="shared" si="1"/>
        <v>8796680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15185</v>
      </c>
      <c r="BO7" s="141">
        <f t="shared" si="1"/>
        <v>208113</v>
      </c>
      <c r="BP7" s="141">
        <f aca="true" t="shared" si="2" ref="BP7:CU7">SUM(BP8:BP26)</f>
        <v>54091</v>
      </c>
      <c r="BQ7" s="141">
        <f t="shared" si="2"/>
        <v>19421</v>
      </c>
      <c r="BR7" s="141">
        <f t="shared" si="2"/>
        <v>0</v>
      </c>
      <c r="BS7" s="141">
        <f t="shared" si="2"/>
        <v>34670</v>
      </c>
      <c r="BT7" s="141">
        <f t="shared" si="2"/>
        <v>0</v>
      </c>
      <c r="BU7" s="141">
        <f t="shared" si="2"/>
        <v>86901</v>
      </c>
      <c r="BV7" s="141">
        <f t="shared" si="2"/>
        <v>0</v>
      </c>
      <c r="BW7" s="141">
        <f t="shared" si="2"/>
        <v>86901</v>
      </c>
      <c r="BX7" s="141">
        <f t="shared" si="2"/>
        <v>0</v>
      </c>
      <c r="BY7" s="141">
        <f t="shared" si="2"/>
        <v>0</v>
      </c>
      <c r="BZ7" s="141">
        <f t="shared" si="2"/>
        <v>67121</v>
      </c>
      <c r="CA7" s="141">
        <f t="shared" si="2"/>
        <v>2519</v>
      </c>
      <c r="CB7" s="141">
        <f t="shared" si="2"/>
        <v>48111</v>
      </c>
      <c r="CC7" s="141">
        <f t="shared" si="2"/>
        <v>0</v>
      </c>
      <c r="CD7" s="141">
        <f t="shared" si="2"/>
        <v>16491</v>
      </c>
      <c r="CE7" s="141">
        <f t="shared" si="2"/>
        <v>977752</v>
      </c>
      <c r="CF7" s="141">
        <f t="shared" si="2"/>
        <v>0</v>
      </c>
      <c r="CG7" s="141">
        <f t="shared" si="2"/>
        <v>3367</v>
      </c>
      <c r="CH7" s="141">
        <f t="shared" si="2"/>
        <v>211480</v>
      </c>
      <c r="CI7" s="141">
        <f t="shared" si="2"/>
        <v>116645</v>
      </c>
      <c r="CJ7" s="141">
        <f t="shared" si="2"/>
        <v>23116</v>
      </c>
      <c r="CK7" s="141">
        <f t="shared" si="2"/>
        <v>0</v>
      </c>
      <c r="CL7" s="141">
        <f t="shared" si="2"/>
        <v>12005</v>
      </c>
      <c r="CM7" s="141">
        <f t="shared" si="2"/>
        <v>9037</v>
      </c>
      <c r="CN7" s="141">
        <f t="shared" si="2"/>
        <v>2074</v>
      </c>
      <c r="CO7" s="141">
        <f t="shared" si="2"/>
        <v>93529</v>
      </c>
      <c r="CP7" s="141">
        <f t="shared" si="2"/>
        <v>358062</v>
      </c>
      <c r="CQ7" s="141">
        <f t="shared" si="2"/>
        <v>8206125</v>
      </c>
      <c r="CR7" s="141">
        <f t="shared" si="2"/>
        <v>3043185</v>
      </c>
      <c r="CS7" s="141">
        <f t="shared" si="2"/>
        <v>922687</v>
      </c>
      <c r="CT7" s="141">
        <f t="shared" si="2"/>
        <v>1446518</v>
      </c>
      <c r="CU7" s="141">
        <f t="shared" si="2"/>
        <v>557951</v>
      </c>
      <c r="CV7" s="141">
        <f aca="true" t="shared" si="3" ref="CV7:DJ7">SUM(CV8:CV26)</f>
        <v>116029</v>
      </c>
      <c r="CW7" s="141">
        <f t="shared" si="3"/>
        <v>1923877</v>
      </c>
      <c r="CX7" s="141">
        <f t="shared" si="3"/>
        <v>210684</v>
      </c>
      <c r="CY7" s="141">
        <f t="shared" si="3"/>
        <v>1442918</v>
      </c>
      <c r="CZ7" s="141">
        <f t="shared" si="3"/>
        <v>270275</v>
      </c>
      <c r="DA7" s="141">
        <f t="shared" si="3"/>
        <v>22021</v>
      </c>
      <c r="DB7" s="141">
        <f t="shared" si="3"/>
        <v>3217042</v>
      </c>
      <c r="DC7" s="141">
        <f t="shared" si="3"/>
        <v>2482669</v>
      </c>
      <c r="DD7" s="141">
        <f t="shared" si="3"/>
        <v>543405</v>
      </c>
      <c r="DE7" s="141">
        <f t="shared" si="3"/>
        <v>116969</v>
      </c>
      <c r="DF7" s="141">
        <f t="shared" si="3"/>
        <v>73999</v>
      </c>
      <c r="DG7" s="141">
        <f t="shared" si="3"/>
        <v>4646485</v>
      </c>
      <c r="DH7" s="141">
        <f t="shared" si="3"/>
        <v>0</v>
      </c>
      <c r="DI7" s="141">
        <f t="shared" si="3"/>
        <v>685390</v>
      </c>
      <c r="DJ7" s="141">
        <f t="shared" si="3"/>
        <v>9008160</v>
      </c>
    </row>
    <row r="8" spans="1:114" ht="12" customHeight="1">
      <c r="A8" s="142" t="s">
        <v>95</v>
      </c>
      <c r="B8" s="140" t="s">
        <v>326</v>
      </c>
      <c r="C8" s="142" t="s">
        <v>345</v>
      </c>
      <c r="D8" s="141">
        <f>SUM(E8,+L8)</f>
        <v>4896427</v>
      </c>
      <c r="E8" s="141">
        <f>SUM(F8:I8)+K8</f>
        <v>1100640</v>
      </c>
      <c r="F8" s="141">
        <v>23612</v>
      </c>
      <c r="G8" s="141">
        <v>0</v>
      </c>
      <c r="H8" s="141">
        <v>8400</v>
      </c>
      <c r="I8" s="141">
        <v>707330</v>
      </c>
      <c r="J8" s="141"/>
      <c r="K8" s="141">
        <v>361298</v>
      </c>
      <c r="L8" s="141">
        <v>3795787</v>
      </c>
      <c r="M8" s="141">
        <f>SUM(N8,+U8)</f>
        <v>40373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/>
      <c r="T8" s="141">
        <v>0</v>
      </c>
      <c r="U8" s="141">
        <v>40373</v>
      </c>
      <c r="V8" s="141">
        <f aca="true" t="shared" si="4" ref="V8:AD8">+SUM(D8,M8)</f>
        <v>4936800</v>
      </c>
      <c r="W8" s="141">
        <f t="shared" si="4"/>
        <v>1100640</v>
      </c>
      <c r="X8" s="141">
        <f t="shared" si="4"/>
        <v>23612</v>
      </c>
      <c r="Y8" s="141">
        <f t="shared" si="4"/>
        <v>0</v>
      </c>
      <c r="Z8" s="141">
        <f t="shared" si="4"/>
        <v>8400</v>
      </c>
      <c r="AA8" s="141">
        <f t="shared" si="4"/>
        <v>707330</v>
      </c>
      <c r="AB8" s="141">
        <f t="shared" si="4"/>
        <v>0</v>
      </c>
      <c r="AC8" s="141">
        <f t="shared" si="4"/>
        <v>361298</v>
      </c>
      <c r="AD8" s="141">
        <f t="shared" si="4"/>
        <v>3836160</v>
      </c>
      <c r="AE8" s="141">
        <f>SUM(AF8,+AK8)</f>
        <v>85444</v>
      </c>
      <c r="AF8" s="141">
        <f>SUM(AG8:AJ8)</f>
        <v>20523</v>
      </c>
      <c r="AG8" s="141">
        <v>0</v>
      </c>
      <c r="AH8" s="141">
        <v>9604</v>
      </c>
      <c r="AI8" s="141">
        <v>8845</v>
      </c>
      <c r="AJ8" s="141">
        <v>2074</v>
      </c>
      <c r="AK8" s="141">
        <v>64921</v>
      </c>
      <c r="AL8" s="141">
        <v>0</v>
      </c>
      <c r="AM8" s="141">
        <f>SUM(AN8,AS8,AW8,AX8,BD8)</f>
        <v>4197729</v>
      </c>
      <c r="AN8" s="141">
        <f>SUM(AO8:AR8)</f>
        <v>2292174</v>
      </c>
      <c r="AO8" s="141">
        <v>515071</v>
      </c>
      <c r="AP8" s="141">
        <v>1364176</v>
      </c>
      <c r="AQ8" s="141">
        <v>353937</v>
      </c>
      <c r="AR8" s="141">
        <v>58990</v>
      </c>
      <c r="AS8" s="141">
        <f>SUM(AT8:AV8)</f>
        <v>839482</v>
      </c>
      <c r="AT8" s="141">
        <v>157029</v>
      </c>
      <c r="AU8" s="141">
        <v>480951</v>
      </c>
      <c r="AV8" s="141">
        <v>201502</v>
      </c>
      <c r="AW8" s="141">
        <v>22021</v>
      </c>
      <c r="AX8" s="141">
        <f>SUM(AY8:BB8)</f>
        <v>1044052</v>
      </c>
      <c r="AY8" s="141">
        <v>731911</v>
      </c>
      <c r="AZ8" s="141">
        <v>219028</v>
      </c>
      <c r="BA8" s="141">
        <v>92920</v>
      </c>
      <c r="BB8" s="141">
        <v>193</v>
      </c>
      <c r="BC8" s="141">
        <v>0</v>
      </c>
      <c r="BD8" s="141">
        <v>0</v>
      </c>
      <c r="BE8" s="141">
        <v>613254</v>
      </c>
      <c r="BF8" s="141">
        <f>SUM(AE8,+AM8,+BE8)</f>
        <v>4896427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37006</v>
      </c>
      <c r="BP8" s="141">
        <f>SUM(BQ8:BT8)</f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f>SUM(BV8:BX8)</f>
        <v>14427</v>
      </c>
      <c r="BV8" s="141">
        <v>0</v>
      </c>
      <c r="BW8" s="141">
        <v>14427</v>
      </c>
      <c r="BX8" s="141">
        <v>0</v>
      </c>
      <c r="BY8" s="141">
        <v>0</v>
      </c>
      <c r="BZ8" s="141">
        <f>SUM(CA8:CD8)</f>
        <v>22579</v>
      </c>
      <c r="CA8" s="141">
        <v>2519</v>
      </c>
      <c r="CB8" s="141">
        <v>20060</v>
      </c>
      <c r="CC8" s="141">
        <v>0</v>
      </c>
      <c r="CD8" s="141">
        <v>0</v>
      </c>
      <c r="CE8" s="141">
        <v>0</v>
      </c>
      <c r="CF8" s="141">
        <v>0</v>
      </c>
      <c r="CG8" s="141">
        <v>3367</v>
      </c>
      <c r="CH8" s="141">
        <f>SUM(BG8,+BO8,+CG8)</f>
        <v>40373</v>
      </c>
      <c r="CI8" s="141">
        <f aca="true" t="shared" si="5" ref="CI8:DJ8">SUM(AE8,+BG8)</f>
        <v>85444</v>
      </c>
      <c r="CJ8" s="141">
        <f t="shared" si="5"/>
        <v>20523</v>
      </c>
      <c r="CK8" s="141">
        <f t="shared" si="5"/>
        <v>0</v>
      </c>
      <c r="CL8" s="141">
        <f t="shared" si="5"/>
        <v>9604</v>
      </c>
      <c r="CM8" s="141">
        <f t="shared" si="5"/>
        <v>8845</v>
      </c>
      <c r="CN8" s="141">
        <f t="shared" si="5"/>
        <v>2074</v>
      </c>
      <c r="CO8" s="141">
        <f t="shared" si="5"/>
        <v>64921</v>
      </c>
      <c r="CP8" s="141">
        <f t="shared" si="5"/>
        <v>0</v>
      </c>
      <c r="CQ8" s="141">
        <f t="shared" si="5"/>
        <v>4234735</v>
      </c>
      <c r="CR8" s="141">
        <f t="shared" si="5"/>
        <v>2292174</v>
      </c>
      <c r="CS8" s="141">
        <f t="shared" si="5"/>
        <v>515071</v>
      </c>
      <c r="CT8" s="141">
        <f t="shared" si="5"/>
        <v>1364176</v>
      </c>
      <c r="CU8" s="141">
        <f t="shared" si="5"/>
        <v>353937</v>
      </c>
      <c r="CV8" s="141">
        <f t="shared" si="5"/>
        <v>58990</v>
      </c>
      <c r="CW8" s="141">
        <f t="shared" si="5"/>
        <v>853909</v>
      </c>
      <c r="CX8" s="141">
        <f t="shared" si="5"/>
        <v>157029</v>
      </c>
      <c r="CY8" s="141">
        <f t="shared" si="5"/>
        <v>495378</v>
      </c>
      <c r="CZ8" s="141">
        <f t="shared" si="5"/>
        <v>201502</v>
      </c>
      <c r="DA8" s="141">
        <f t="shared" si="5"/>
        <v>22021</v>
      </c>
      <c r="DB8" s="141">
        <f t="shared" si="5"/>
        <v>1066631</v>
      </c>
      <c r="DC8" s="141">
        <f t="shared" si="5"/>
        <v>734430</v>
      </c>
      <c r="DD8" s="141">
        <f t="shared" si="5"/>
        <v>239088</v>
      </c>
      <c r="DE8" s="141">
        <f t="shared" si="5"/>
        <v>92920</v>
      </c>
      <c r="DF8" s="141">
        <f t="shared" si="5"/>
        <v>193</v>
      </c>
      <c r="DG8" s="141">
        <f t="shared" si="5"/>
        <v>0</v>
      </c>
      <c r="DH8" s="141">
        <f t="shared" si="5"/>
        <v>0</v>
      </c>
      <c r="DI8" s="141">
        <f t="shared" si="5"/>
        <v>616621</v>
      </c>
      <c r="DJ8" s="141">
        <f t="shared" si="5"/>
        <v>4936800</v>
      </c>
    </row>
    <row r="9" spans="1:114" ht="12" customHeight="1">
      <c r="A9" s="142" t="s">
        <v>95</v>
      </c>
      <c r="B9" s="140" t="s">
        <v>327</v>
      </c>
      <c r="C9" s="142" t="s">
        <v>346</v>
      </c>
      <c r="D9" s="141">
        <f aca="true" t="shared" si="6" ref="D9:D26">SUM(E9,+L9)</f>
        <v>850649</v>
      </c>
      <c r="E9" s="141">
        <f aca="true" t="shared" si="7" ref="E9:E26">SUM(F9:I9)+K9</f>
        <v>159091</v>
      </c>
      <c r="F9" s="141">
        <v>0</v>
      </c>
      <c r="G9" s="141">
        <v>0</v>
      </c>
      <c r="H9" s="141">
        <v>0</v>
      </c>
      <c r="I9" s="141">
        <v>115041</v>
      </c>
      <c r="J9" s="141"/>
      <c r="K9" s="141">
        <v>44050</v>
      </c>
      <c r="L9" s="141">
        <v>691558</v>
      </c>
      <c r="M9" s="141">
        <f aca="true" t="shared" si="8" ref="M9:M26">SUM(N9,+U9)</f>
        <v>186689</v>
      </c>
      <c r="N9" s="141">
        <f aca="true" t="shared" si="9" ref="N9:N26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186689</v>
      </c>
      <c r="V9" s="141">
        <f aca="true" t="shared" si="10" ref="V9:V26">+SUM(D9,M9)</f>
        <v>1037338</v>
      </c>
      <c r="W9" s="141">
        <f aca="true" t="shared" si="11" ref="W9:W26">+SUM(E9,N9)</f>
        <v>159091</v>
      </c>
      <c r="X9" s="141">
        <f aca="true" t="shared" si="12" ref="X9:X26">+SUM(F9,O9)</f>
        <v>0</v>
      </c>
      <c r="Y9" s="141">
        <f aca="true" t="shared" si="13" ref="Y9:Y26">+SUM(G9,P9)</f>
        <v>0</v>
      </c>
      <c r="Z9" s="141">
        <f aca="true" t="shared" si="14" ref="Z9:Z26">+SUM(H9,Q9)</f>
        <v>0</v>
      </c>
      <c r="AA9" s="141">
        <f aca="true" t="shared" si="15" ref="AA9:AA26">+SUM(I9,R9)</f>
        <v>115041</v>
      </c>
      <c r="AB9" s="141">
        <f aca="true" t="shared" si="16" ref="AB9:AB26">+SUM(J9,S9)</f>
        <v>0</v>
      </c>
      <c r="AC9" s="141">
        <f aca="true" t="shared" si="17" ref="AC9:AC26">+SUM(K9,T9)</f>
        <v>44050</v>
      </c>
      <c r="AD9" s="141">
        <f aca="true" t="shared" si="18" ref="AD9:AD26">+SUM(L9,U9)</f>
        <v>878247</v>
      </c>
      <c r="AE9" s="141">
        <f aca="true" t="shared" si="19" ref="AE9:AE26">SUM(AF9,+AK9)</f>
        <v>0</v>
      </c>
      <c r="AF9" s="141">
        <f aca="true" t="shared" si="20" ref="AF9:AF26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26">SUM(AN9,AS9,AW9,AX9,BD9)</f>
        <v>145541</v>
      </c>
      <c r="AN9" s="141">
        <f aca="true" t="shared" si="22" ref="AN9:AN26">SUM(AO9:AR9)</f>
        <v>2627</v>
      </c>
      <c r="AO9" s="141">
        <v>2627</v>
      </c>
      <c r="AP9" s="141">
        <v>0</v>
      </c>
      <c r="AQ9" s="141">
        <v>0</v>
      </c>
      <c r="AR9" s="141">
        <v>0</v>
      </c>
      <c r="AS9" s="141">
        <f aca="true" t="shared" si="23" ref="AS9:AS26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26">SUM(AY9:BB9)</f>
        <v>142914</v>
      </c>
      <c r="AY9" s="141">
        <v>113624</v>
      </c>
      <c r="AZ9" s="141">
        <v>0</v>
      </c>
      <c r="BA9" s="141">
        <v>0</v>
      </c>
      <c r="BB9" s="141">
        <v>29290</v>
      </c>
      <c r="BC9" s="141">
        <v>705108</v>
      </c>
      <c r="BD9" s="141">
        <v>0</v>
      </c>
      <c r="BE9" s="141">
        <v>0</v>
      </c>
      <c r="BF9" s="141">
        <f aca="true" t="shared" si="25" ref="BF9:BF26">SUM(AE9,+AM9,+BE9)</f>
        <v>145541</v>
      </c>
      <c r="BG9" s="141">
        <f aca="true" t="shared" si="26" ref="BG9:BG26">SUM(BH9,+BM9)</f>
        <v>0</v>
      </c>
      <c r="BH9" s="141">
        <f aca="true" t="shared" si="27" ref="BH9:BH26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26">SUM(BP9,BU9,BY9,BZ9,CF9)</f>
        <v>0</v>
      </c>
      <c r="BP9" s="141">
        <f aca="true" t="shared" si="29" ref="BP9:BP26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26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26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186689</v>
      </c>
      <c r="CF9" s="141">
        <v>0</v>
      </c>
      <c r="CG9" s="141">
        <v>0</v>
      </c>
      <c r="CH9" s="141">
        <f aca="true" t="shared" si="32" ref="CH9:CH26">SUM(BG9,+BO9,+CG9)</f>
        <v>0</v>
      </c>
      <c r="CI9" s="141">
        <f aca="true" t="shared" si="33" ref="CI9:CI26">SUM(AE9,+BG9)</f>
        <v>0</v>
      </c>
      <c r="CJ9" s="141">
        <f aca="true" t="shared" si="34" ref="CJ9:CJ26">SUM(AF9,+BH9)</f>
        <v>0</v>
      </c>
      <c r="CK9" s="141">
        <f aca="true" t="shared" si="35" ref="CK9:CK26">SUM(AG9,+BI9)</f>
        <v>0</v>
      </c>
      <c r="CL9" s="141">
        <f aca="true" t="shared" si="36" ref="CL9:CL26">SUM(AH9,+BJ9)</f>
        <v>0</v>
      </c>
      <c r="CM9" s="141">
        <f aca="true" t="shared" si="37" ref="CM9:CM26">SUM(AI9,+BK9)</f>
        <v>0</v>
      </c>
      <c r="CN9" s="141">
        <f aca="true" t="shared" si="38" ref="CN9:CN26">SUM(AJ9,+BL9)</f>
        <v>0</v>
      </c>
      <c r="CO9" s="141">
        <f aca="true" t="shared" si="39" ref="CO9:CO26">SUM(AK9,+BM9)</f>
        <v>0</v>
      </c>
      <c r="CP9" s="141">
        <f aca="true" t="shared" si="40" ref="CP9:CP26">SUM(AL9,+BN9)</f>
        <v>0</v>
      </c>
      <c r="CQ9" s="141">
        <f aca="true" t="shared" si="41" ref="CQ9:CQ26">SUM(AM9,+BO9)</f>
        <v>145541</v>
      </c>
      <c r="CR9" s="141">
        <f aca="true" t="shared" si="42" ref="CR9:CR26">SUM(AN9,+BP9)</f>
        <v>2627</v>
      </c>
      <c r="CS9" s="141">
        <f aca="true" t="shared" si="43" ref="CS9:CS26">SUM(AO9,+BQ9)</f>
        <v>2627</v>
      </c>
      <c r="CT9" s="141">
        <f aca="true" t="shared" si="44" ref="CT9:CT26">SUM(AP9,+BR9)</f>
        <v>0</v>
      </c>
      <c r="CU9" s="141">
        <f aca="true" t="shared" si="45" ref="CU9:CU26">SUM(AQ9,+BS9)</f>
        <v>0</v>
      </c>
      <c r="CV9" s="141">
        <f aca="true" t="shared" si="46" ref="CV9:CV26">SUM(AR9,+BT9)</f>
        <v>0</v>
      </c>
      <c r="CW9" s="141">
        <f aca="true" t="shared" si="47" ref="CW9:CW26">SUM(AS9,+BU9)</f>
        <v>0</v>
      </c>
      <c r="CX9" s="141">
        <f aca="true" t="shared" si="48" ref="CX9:CX26">SUM(AT9,+BV9)</f>
        <v>0</v>
      </c>
      <c r="CY9" s="141">
        <f aca="true" t="shared" si="49" ref="CY9:CY26">SUM(AU9,+BW9)</f>
        <v>0</v>
      </c>
      <c r="CZ9" s="141">
        <f aca="true" t="shared" si="50" ref="CZ9:CZ26">SUM(AV9,+BX9)</f>
        <v>0</v>
      </c>
      <c r="DA9" s="141">
        <f aca="true" t="shared" si="51" ref="DA9:DA26">SUM(AW9,+BY9)</f>
        <v>0</v>
      </c>
      <c r="DB9" s="141">
        <f aca="true" t="shared" si="52" ref="DB9:DB26">SUM(AX9,+BZ9)</f>
        <v>142914</v>
      </c>
      <c r="DC9" s="141">
        <f aca="true" t="shared" si="53" ref="DC9:DC26">SUM(AY9,+CA9)</f>
        <v>113624</v>
      </c>
      <c r="DD9" s="141">
        <f aca="true" t="shared" si="54" ref="DD9:DD26">SUM(AZ9,+CB9)</f>
        <v>0</v>
      </c>
      <c r="DE9" s="141">
        <f aca="true" t="shared" si="55" ref="DE9:DE26">SUM(BA9,+CC9)</f>
        <v>0</v>
      </c>
      <c r="DF9" s="141">
        <f aca="true" t="shared" si="56" ref="DF9:DF26">SUM(BB9,+CD9)</f>
        <v>29290</v>
      </c>
      <c r="DG9" s="141">
        <f aca="true" t="shared" si="57" ref="DG9:DG26">SUM(BC9,+CE9)</f>
        <v>891797</v>
      </c>
      <c r="DH9" s="141">
        <f aca="true" t="shared" si="58" ref="DH9:DH26">SUM(BD9,+CF9)</f>
        <v>0</v>
      </c>
      <c r="DI9" s="141">
        <f aca="true" t="shared" si="59" ref="DI9:DI26">SUM(BE9,+CG9)</f>
        <v>0</v>
      </c>
      <c r="DJ9" s="141">
        <f aca="true" t="shared" si="60" ref="DJ9:DJ26">SUM(BF9,+CH9)</f>
        <v>145541</v>
      </c>
    </row>
    <row r="10" spans="1:114" ht="12" customHeight="1">
      <c r="A10" s="142" t="s">
        <v>95</v>
      </c>
      <c r="B10" s="140" t="s">
        <v>328</v>
      </c>
      <c r="C10" s="142" t="s">
        <v>347</v>
      </c>
      <c r="D10" s="141">
        <f t="shared" si="6"/>
        <v>791600</v>
      </c>
      <c r="E10" s="141">
        <f t="shared" si="7"/>
        <v>115000</v>
      </c>
      <c r="F10" s="141">
        <v>7968</v>
      </c>
      <c r="G10" s="141">
        <v>240</v>
      </c>
      <c r="H10" s="141">
        <v>0</v>
      </c>
      <c r="I10" s="141">
        <v>72190</v>
      </c>
      <c r="J10" s="141"/>
      <c r="K10" s="141">
        <v>34602</v>
      </c>
      <c r="L10" s="141">
        <v>676600</v>
      </c>
      <c r="M10" s="141">
        <f t="shared" si="8"/>
        <v>152346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152346</v>
      </c>
      <c r="V10" s="141">
        <f t="shared" si="10"/>
        <v>943946</v>
      </c>
      <c r="W10" s="141">
        <f t="shared" si="11"/>
        <v>115000</v>
      </c>
      <c r="X10" s="141">
        <f t="shared" si="12"/>
        <v>7968</v>
      </c>
      <c r="Y10" s="141">
        <f t="shared" si="13"/>
        <v>240</v>
      </c>
      <c r="Z10" s="141">
        <f t="shared" si="14"/>
        <v>0</v>
      </c>
      <c r="AA10" s="141">
        <f t="shared" si="15"/>
        <v>72190</v>
      </c>
      <c r="AB10" s="141">
        <f t="shared" si="16"/>
        <v>0</v>
      </c>
      <c r="AC10" s="141">
        <f t="shared" si="17"/>
        <v>34602</v>
      </c>
      <c r="AD10" s="141">
        <f t="shared" si="18"/>
        <v>828946</v>
      </c>
      <c r="AE10" s="141">
        <f t="shared" si="19"/>
        <v>31009</v>
      </c>
      <c r="AF10" s="141">
        <f t="shared" si="20"/>
        <v>2401</v>
      </c>
      <c r="AG10" s="141">
        <v>0</v>
      </c>
      <c r="AH10" s="141">
        <v>2401</v>
      </c>
      <c r="AI10" s="141">
        <v>0</v>
      </c>
      <c r="AJ10" s="141">
        <v>0</v>
      </c>
      <c r="AK10" s="141">
        <v>28608</v>
      </c>
      <c r="AL10" s="141">
        <v>0</v>
      </c>
      <c r="AM10" s="141">
        <f t="shared" si="21"/>
        <v>736464</v>
      </c>
      <c r="AN10" s="141">
        <f t="shared" si="22"/>
        <v>328883</v>
      </c>
      <c r="AO10" s="141">
        <v>135381</v>
      </c>
      <c r="AP10" s="141">
        <v>82342</v>
      </c>
      <c r="AQ10" s="141">
        <v>103982</v>
      </c>
      <c r="AR10" s="141">
        <v>7178</v>
      </c>
      <c r="AS10" s="141">
        <f t="shared" si="23"/>
        <v>226187</v>
      </c>
      <c r="AT10" s="141">
        <v>10817</v>
      </c>
      <c r="AU10" s="141">
        <v>210667</v>
      </c>
      <c r="AV10" s="141">
        <v>4703</v>
      </c>
      <c r="AW10" s="141">
        <v>0</v>
      </c>
      <c r="AX10" s="141">
        <f t="shared" si="24"/>
        <v>181394</v>
      </c>
      <c r="AY10" s="141">
        <v>143864</v>
      </c>
      <c r="AZ10" s="141">
        <v>29575</v>
      </c>
      <c r="BA10" s="141">
        <v>1327</v>
      </c>
      <c r="BB10" s="141">
        <v>6628</v>
      </c>
      <c r="BC10" s="141">
        <v>0</v>
      </c>
      <c r="BD10" s="141">
        <v>0</v>
      </c>
      <c r="BE10" s="141">
        <v>24127</v>
      </c>
      <c r="BF10" s="141">
        <f t="shared" si="25"/>
        <v>791600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152346</v>
      </c>
      <c r="CF10" s="141">
        <v>0</v>
      </c>
      <c r="CG10" s="141">
        <v>0</v>
      </c>
      <c r="CH10" s="141">
        <f t="shared" si="32"/>
        <v>0</v>
      </c>
      <c r="CI10" s="141">
        <f t="shared" si="33"/>
        <v>31009</v>
      </c>
      <c r="CJ10" s="141">
        <f t="shared" si="34"/>
        <v>2401</v>
      </c>
      <c r="CK10" s="141">
        <f t="shared" si="35"/>
        <v>0</v>
      </c>
      <c r="CL10" s="141">
        <f t="shared" si="36"/>
        <v>2401</v>
      </c>
      <c r="CM10" s="141">
        <f t="shared" si="37"/>
        <v>0</v>
      </c>
      <c r="CN10" s="141">
        <f t="shared" si="38"/>
        <v>0</v>
      </c>
      <c r="CO10" s="141">
        <f t="shared" si="39"/>
        <v>28608</v>
      </c>
      <c r="CP10" s="141">
        <f t="shared" si="40"/>
        <v>0</v>
      </c>
      <c r="CQ10" s="141">
        <f t="shared" si="41"/>
        <v>736464</v>
      </c>
      <c r="CR10" s="141">
        <f t="shared" si="42"/>
        <v>328883</v>
      </c>
      <c r="CS10" s="141">
        <f t="shared" si="43"/>
        <v>135381</v>
      </c>
      <c r="CT10" s="141">
        <f t="shared" si="44"/>
        <v>82342</v>
      </c>
      <c r="CU10" s="141">
        <f t="shared" si="45"/>
        <v>103982</v>
      </c>
      <c r="CV10" s="141">
        <f t="shared" si="46"/>
        <v>7178</v>
      </c>
      <c r="CW10" s="141">
        <f t="shared" si="47"/>
        <v>226187</v>
      </c>
      <c r="CX10" s="141">
        <f t="shared" si="48"/>
        <v>10817</v>
      </c>
      <c r="CY10" s="141">
        <f t="shared" si="49"/>
        <v>210667</v>
      </c>
      <c r="CZ10" s="141">
        <f t="shared" si="50"/>
        <v>4703</v>
      </c>
      <c r="DA10" s="141">
        <f t="shared" si="51"/>
        <v>0</v>
      </c>
      <c r="DB10" s="141">
        <f t="shared" si="52"/>
        <v>181394</v>
      </c>
      <c r="DC10" s="141">
        <f t="shared" si="53"/>
        <v>143864</v>
      </c>
      <c r="DD10" s="141">
        <f t="shared" si="54"/>
        <v>29575</v>
      </c>
      <c r="DE10" s="141">
        <f t="shared" si="55"/>
        <v>1327</v>
      </c>
      <c r="DF10" s="141">
        <f t="shared" si="56"/>
        <v>6628</v>
      </c>
      <c r="DG10" s="141">
        <f t="shared" si="57"/>
        <v>152346</v>
      </c>
      <c r="DH10" s="141">
        <f t="shared" si="58"/>
        <v>0</v>
      </c>
      <c r="DI10" s="141">
        <f t="shared" si="59"/>
        <v>24127</v>
      </c>
      <c r="DJ10" s="141">
        <f t="shared" si="60"/>
        <v>791600</v>
      </c>
    </row>
    <row r="11" spans="1:114" ht="12" customHeight="1">
      <c r="A11" s="142" t="s">
        <v>95</v>
      </c>
      <c r="B11" s="140" t="s">
        <v>329</v>
      </c>
      <c r="C11" s="142" t="s">
        <v>348</v>
      </c>
      <c r="D11" s="141">
        <f t="shared" si="6"/>
        <v>449527</v>
      </c>
      <c r="E11" s="141">
        <f t="shared" si="7"/>
        <v>96628</v>
      </c>
      <c r="F11" s="141">
        <v>0</v>
      </c>
      <c r="G11" s="141">
        <v>0</v>
      </c>
      <c r="H11" s="141">
        <v>0</v>
      </c>
      <c r="I11" s="141">
        <v>61060</v>
      </c>
      <c r="J11" s="141"/>
      <c r="K11" s="141">
        <v>35568</v>
      </c>
      <c r="L11" s="141">
        <v>352899</v>
      </c>
      <c r="M11" s="141">
        <f t="shared" si="8"/>
        <v>73156</v>
      </c>
      <c r="N11" s="141">
        <f t="shared" si="9"/>
        <v>1057</v>
      </c>
      <c r="O11" s="141">
        <v>0</v>
      </c>
      <c r="P11" s="141">
        <v>0</v>
      </c>
      <c r="Q11" s="141">
        <v>0</v>
      </c>
      <c r="R11" s="141">
        <v>1057</v>
      </c>
      <c r="S11" s="141"/>
      <c r="T11" s="141">
        <v>0</v>
      </c>
      <c r="U11" s="141">
        <v>72099</v>
      </c>
      <c r="V11" s="141">
        <f t="shared" si="10"/>
        <v>522683</v>
      </c>
      <c r="W11" s="141">
        <f t="shared" si="11"/>
        <v>97685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62117</v>
      </c>
      <c r="AB11" s="141">
        <f t="shared" si="16"/>
        <v>0</v>
      </c>
      <c r="AC11" s="141">
        <f t="shared" si="17"/>
        <v>35568</v>
      </c>
      <c r="AD11" s="141">
        <f t="shared" si="18"/>
        <v>424998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8800</v>
      </c>
      <c r="AM11" s="141">
        <f t="shared" si="21"/>
        <v>355369</v>
      </c>
      <c r="AN11" s="141">
        <f t="shared" si="22"/>
        <v>81356</v>
      </c>
      <c r="AO11" s="141">
        <v>15219</v>
      </c>
      <c r="AP11" s="141">
        <v>0</v>
      </c>
      <c r="AQ11" s="141">
        <v>47212</v>
      </c>
      <c r="AR11" s="141">
        <v>18925</v>
      </c>
      <c r="AS11" s="141">
        <f t="shared" si="23"/>
        <v>89030</v>
      </c>
      <c r="AT11" s="141">
        <v>0</v>
      </c>
      <c r="AU11" s="141">
        <v>74495</v>
      </c>
      <c r="AV11" s="141">
        <v>14535</v>
      </c>
      <c r="AW11" s="141">
        <v>0</v>
      </c>
      <c r="AX11" s="141">
        <f t="shared" si="24"/>
        <v>184983</v>
      </c>
      <c r="AY11" s="141">
        <v>171595</v>
      </c>
      <c r="AZ11" s="141">
        <v>8924</v>
      </c>
      <c r="BA11" s="141">
        <v>4464</v>
      </c>
      <c r="BB11" s="141">
        <v>0</v>
      </c>
      <c r="BC11" s="141">
        <v>63176</v>
      </c>
      <c r="BD11" s="141">
        <v>0</v>
      </c>
      <c r="BE11" s="141">
        <v>22182</v>
      </c>
      <c r="BF11" s="141">
        <f t="shared" si="25"/>
        <v>377551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7593</v>
      </c>
      <c r="BO11" s="141">
        <f t="shared" si="28"/>
        <v>36440</v>
      </c>
      <c r="BP11" s="141">
        <f t="shared" si="29"/>
        <v>14984</v>
      </c>
      <c r="BQ11" s="141">
        <v>0</v>
      </c>
      <c r="BR11" s="141">
        <v>0</v>
      </c>
      <c r="BS11" s="141">
        <v>14984</v>
      </c>
      <c r="BT11" s="141">
        <v>0</v>
      </c>
      <c r="BU11" s="141">
        <f t="shared" si="30"/>
        <v>20290</v>
      </c>
      <c r="BV11" s="141">
        <v>0</v>
      </c>
      <c r="BW11" s="141">
        <v>20290</v>
      </c>
      <c r="BX11" s="141">
        <v>0</v>
      </c>
      <c r="BY11" s="141">
        <v>0</v>
      </c>
      <c r="BZ11" s="141">
        <f t="shared" si="31"/>
        <v>1166</v>
      </c>
      <c r="CA11" s="141">
        <v>0</v>
      </c>
      <c r="CB11" s="141">
        <v>1166</v>
      </c>
      <c r="CC11" s="141">
        <v>0</v>
      </c>
      <c r="CD11" s="141">
        <v>0</v>
      </c>
      <c r="CE11" s="141">
        <v>29123</v>
      </c>
      <c r="CF11" s="141">
        <v>0</v>
      </c>
      <c r="CG11" s="141">
        <v>0</v>
      </c>
      <c r="CH11" s="141">
        <f t="shared" si="32"/>
        <v>36440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16393</v>
      </c>
      <c r="CQ11" s="141">
        <f t="shared" si="41"/>
        <v>391809</v>
      </c>
      <c r="CR11" s="141">
        <f t="shared" si="42"/>
        <v>96340</v>
      </c>
      <c r="CS11" s="141">
        <f t="shared" si="43"/>
        <v>15219</v>
      </c>
      <c r="CT11" s="141">
        <f t="shared" si="44"/>
        <v>0</v>
      </c>
      <c r="CU11" s="141">
        <f t="shared" si="45"/>
        <v>62196</v>
      </c>
      <c r="CV11" s="141">
        <f t="shared" si="46"/>
        <v>18925</v>
      </c>
      <c r="CW11" s="141">
        <f t="shared" si="47"/>
        <v>109320</v>
      </c>
      <c r="CX11" s="141">
        <f t="shared" si="48"/>
        <v>0</v>
      </c>
      <c r="CY11" s="141">
        <f t="shared" si="49"/>
        <v>94785</v>
      </c>
      <c r="CZ11" s="141">
        <f t="shared" si="50"/>
        <v>14535</v>
      </c>
      <c r="DA11" s="141">
        <f t="shared" si="51"/>
        <v>0</v>
      </c>
      <c r="DB11" s="141">
        <f t="shared" si="52"/>
        <v>186149</v>
      </c>
      <c r="DC11" s="141">
        <f t="shared" si="53"/>
        <v>171595</v>
      </c>
      <c r="DD11" s="141">
        <f t="shared" si="54"/>
        <v>10090</v>
      </c>
      <c r="DE11" s="141">
        <f t="shared" si="55"/>
        <v>4464</v>
      </c>
      <c r="DF11" s="141">
        <f t="shared" si="56"/>
        <v>0</v>
      </c>
      <c r="DG11" s="141">
        <f t="shared" si="57"/>
        <v>92299</v>
      </c>
      <c r="DH11" s="141">
        <f t="shared" si="58"/>
        <v>0</v>
      </c>
      <c r="DI11" s="141">
        <f t="shared" si="59"/>
        <v>22182</v>
      </c>
      <c r="DJ11" s="141">
        <f t="shared" si="60"/>
        <v>413991</v>
      </c>
    </row>
    <row r="12" spans="1:114" ht="12" customHeight="1">
      <c r="A12" s="142" t="s">
        <v>95</v>
      </c>
      <c r="B12" s="140" t="s">
        <v>330</v>
      </c>
      <c r="C12" s="142" t="s">
        <v>349</v>
      </c>
      <c r="D12" s="141">
        <f t="shared" si="6"/>
        <v>372997</v>
      </c>
      <c r="E12" s="141">
        <f t="shared" si="7"/>
        <v>47941</v>
      </c>
      <c r="F12" s="141">
        <v>0</v>
      </c>
      <c r="G12" s="141">
        <v>0</v>
      </c>
      <c r="H12" s="141">
        <v>0</v>
      </c>
      <c r="I12" s="141">
        <v>47941</v>
      </c>
      <c r="J12" s="141"/>
      <c r="K12" s="141">
        <v>0</v>
      </c>
      <c r="L12" s="141">
        <v>325056</v>
      </c>
      <c r="M12" s="141">
        <f t="shared" si="8"/>
        <v>28190</v>
      </c>
      <c r="N12" s="141">
        <f t="shared" si="9"/>
        <v>6827</v>
      </c>
      <c r="O12" s="141">
        <v>0</v>
      </c>
      <c r="P12" s="141">
        <v>0</v>
      </c>
      <c r="Q12" s="141">
        <v>0</v>
      </c>
      <c r="R12" s="141">
        <v>6827</v>
      </c>
      <c r="S12" s="141"/>
      <c r="T12" s="141">
        <v>0</v>
      </c>
      <c r="U12" s="141">
        <v>21363</v>
      </c>
      <c r="V12" s="141">
        <f t="shared" si="10"/>
        <v>401187</v>
      </c>
      <c r="W12" s="141">
        <f t="shared" si="11"/>
        <v>54768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54768</v>
      </c>
      <c r="AB12" s="141">
        <f t="shared" si="16"/>
        <v>0</v>
      </c>
      <c r="AC12" s="141">
        <f t="shared" si="17"/>
        <v>0</v>
      </c>
      <c r="AD12" s="141">
        <f t="shared" si="18"/>
        <v>346419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163586</v>
      </c>
      <c r="AN12" s="141">
        <f t="shared" si="22"/>
        <v>48956</v>
      </c>
      <c r="AO12" s="141">
        <v>42554</v>
      </c>
      <c r="AP12" s="141">
        <v>0</v>
      </c>
      <c r="AQ12" s="141">
        <v>0</v>
      </c>
      <c r="AR12" s="141">
        <v>6402</v>
      </c>
      <c r="AS12" s="141">
        <f t="shared" si="23"/>
        <v>9630</v>
      </c>
      <c r="AT12" s="141">
        <v>0</v>
      </c>
      <c r="AU12" s="141">
        <v>0</v>
      </c>
      <c r="AV12" s="141">
        <v>9630</v>
      </c>
      <c r="AW12" s="141">
        <v>0</v>
      </c>
      <c r="AX12" s="141">
        <f t="shared" si="24"/>
        <v>105000</v>
      </c>
      <c r="AY12" s="141">
        <v>105000</v>
      </c>
      <c r="AZ12" s="141">
        <v>0</v>
      </c>
      <c r="BA12" s="141">
        <v>0</v>
      </c>
      <c r="BB12" s="141">
        <v>0</v>
      </c>
      <c r="BC12" s="141">
        <v>209411</v>
      </c>
      <c r="BD12" s="141">
        <v>0</v>
      </c>
      <c r="BE12" s="141">
        <v>0</v>
      </c>
      <c r="BF12" s="141">
        <f t="shared" si="25"/>
        <v>163586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28190</v>
      </c>
      <c r="BP12" s="141">
        <f t="shared" si="29"/>
        <v>3268</v>
      </c>
      <c r="BQ12" s="141">
        <v>3268</v>
      </c>
      <c r="BR12" s="141">
        <v>0</v>
      </c>
      <c r="BS12" s="141">
        <v>0</v>
      </c>
      <c r="BT12" s="141">
        <v>0</v>
      </c>
      <c r="BU12" s="141">
        <f t="shared" si="30"/>
        <v>8431</v>
      </c>
      <c r="BV12" s="141">
        <v>0</v>
      </c>
      <c r="BW12" s="141">
        <v>8431</v>
      </c>
      <c r="BX12" s="141">
        <v>0</v>
      </c>
      <c r="BY12" s="141">
        <v>0</v>
      </c>
      <c r="BZ12" s="141">
        <f t="shared" si="31"/>
        <v>16491</v>
      </c>
      <c r="CA12" s="141">
        <v>0</v>
      </c>
      <c r="CB12" s="141">
        <v>0</v>
      </c>
      <c r="CC12" s="141">
        <v>0</v>
      </c>
      <c r="CD12" s="141">
        <v>16491</v>
      </c>
      <c r="CE12" s="141">
        <v>0</v>
      </c>
      <c r="CF12" s="141">
        <v>0</v>
      </c>
      <c r="CG12" s="141">
        <v>0</v>
      </c>
      <c r="CH12" s="141">
        <f t="shared" si="32"/>
        <v>28190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191776</v>
      </c>
      <c r="CR12" s="141">
        <f t="shared" si="42"/>
        <v>52224</v>
      </c>
      <c r="CS12" s="141">
        <f t="shared" si="43"/>
        <v>45822</v>
      </c>
      <c r="CT12" s="141">
        <f t="shared" si="44"/>
        <v>0</v>
      </c>
      <c r="CU12" s="141">
        <f t="shared" si="45"/>
        <v>0</v>
      </c>
      <c r="CV12" s="141">
        <f t="shared" si="46"/>
        <v>6402</v>
      </c>
      <c r="CW12" s="141">
        <f t="shared" si="47"/>
        <v>18061</v>
      </c>
      <c r="CX12" s="141">
        <f t="shared" si="48"/>
        <v>0</v>
      </c>
      <c r="CY12" s="141">
        <f t="shared" si="49"/>
        <v>8431</v>
      </c>
      <c r="CZ12" s="141">
        <f t="shared" si="50"/>
        <v>9630</v>
      </c>
      <c r="DA12" s="141">
        <f t="shared" si="51"/>
        <v>0</v>
      </c>
      <c r="DB12" s="141">
        <f t="shared" si="52"/>
        <v>121491</v>
      </c>
      <c r="DC12" s="141">
        <f t="shared" si="53"/>
        <v>105000</v>
      </c>
      <c r="DD12" s="141">
        <f t="shared" si="54"/>
        <v>0</v>
      </c>
      <c r="DE12" s="141">
        <f t="shared" si="55"/>
        <v>0</v>
      </c>
      <c r="DF12" s="141">
        <f t="shared" si="56"/>
        <v>16491</v>
      </c>
      <c r="DG12" s="141">
        <f t="shared" si="57"/>
        <v>209411</v>
      </c>
      <c r="DH12" s="141">
        <f t="shared" si="58"/>
        <v>0</v>
      </c>
      <c r="DI12" s="141">
        <f t="shared" si="59"/>
        <v>0</v>
      </c>
      <c r="DJ12" s="141">
        <f t="shared" si="60"/>
        <v>191776</v>
      </c>
    </row>
    <row r="13" spans="1:114" ht="12" customHeight="1">
      <c r="A13" s="142" t="s">
        <v>95</v>
      </c>
      <c r="B13" s="140" t="s">
        <v>331</v>
      </c>
      <c r="C13" s="142" t="s">
        <v>350</v>
      </c>
      <c r="D13" s="141">
        <f t="shared" si="6"/>
        <v>1021192</v>
      </c>
      <c r="E13" s="141">
        <f t="shared" si="7"/>
        <v>190975</v>
      </c>
      <c r="F13" s="141">
        <v>0</v>
      </c>
      <c r="G13" s="141">
        <v>0</v>
      </c>
      <c r="H13" s="141">
        <v>0</v>
      </c>
      <c r="I13" s="141">
        <v>190975</v>
      </c>
      <c r="J13" s="141"/>
      <c r="K13" s="141">
        <v>0</v>
      </c>
      <c r="L13" s="141">
        <v>830217</v>
      </c>
      <c r="M13" s="141">
        <f t="shared" si="8"/>
        <v>90592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90592</v>
      </c>
      <c r="V13" s="141">
        <f t="shared" si="10"/>
        <v>1111784</v>
      </c>
      <c r="W13" s="141">
        <f t="shared" si="11"/>
        <v>190975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190975</v>
      </c>
      <c r="AB13" s="141">
        <f t="shared" si="16"/>
        <v>0</v>
      </c>
      <c r="AC13" s="141">
        <f t="shared" si="17"/>
        <v>0</v>
      </c>
      <c r="AD13" s="141">
        <f t="shared" si="18"/>
        <v>920809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1021192</v>
      </c>
      <c r="AN13" s="141">
        <f t="shared" si="22"/>
        <v>86459</v>
      </c>
      <c r="AO13" s="141">
        <v>86459</v>
      </c>
      <c r="AP13" s="141">
        <v>0</v>
      </c>
      <c r="AQ13" s="141">
        <v>0</v>
      </c>
      <c r="AR13" s="141">
        <v>0</v>
      </c>
      <c r="AS13" s="141">
        <f t="shared" si="23"/>
        <v>594784</v>
      </c>
      <c r="AT13" s="141">
        <v>0</v>
      </c>
      <c r="AU13" s="141">
        <v>567527</v>
      </c>
      <c r="AV13" s="141">
        <v>27257</v>
      </c>
      <c r="AW13" s="141">
        <v>0</v>
      </c>
      <c r="AX13" s="141">
        <f t="shared" si="24"/>
        <v>339949</v>
      </c>
      <c r="AY13" s="141">
        <v>300534</v>
      </c>
      <c r="AZ13" s="141">
        <v>31447</v>
      </c>
      <c r="BA13" s="141">
        <v>7968</v>
      </c>
      <c r="BB13" s="141">
        <v>0</v>
      </c>
      <c r="BC13" s="141">
        <v>0</v>
      </c>
      <c r="BD13" s="141">
        <v>0</v>
      </c>
      <c r="BE13" s="141">
        <v>0</v>
      </c>
      <c r="BF13" s="141">
        <f t="shared" si="25"/>
        <v>1021192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90592</v>
      </c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1021192</v>
      </c>
      <c r="CR13" s="141">
        <f t="shared" si="42"/>
        <v>86459</v>
      </c>
      <c r="CS13" s="141">
        <f t="shared" si="43"/>
        <v>86459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594784</v>
      </c>
      <c r="CX13" s="141">
        <f t="shared" si="48"/>
        <v>0</v>
      </c>
      <c r="CY13" s="141">
        <f t="shared" si="49"/>
        <v>567527</v>
      </c>
      <c r="CZ13" s="141">
        <f t="shared" si="50"/>
        <v>27257</v>
      </c>
      <c r="DA13" s="141">
        <f t="shared" si="51"/>
        <v>0</v>
      </c>
      <c r="DB13" s="141">
        <f t="shared" si="52"/>
        <v>339949</v>
      </c>
      <c r="DC13" s="141">
        <f t="shared" si="53"/>
        <v>300534</v>
      </c>
      <c r="DD13" s="141">
        <f t="shared" si="54"/>
        <v>31447</v>
      </c>
      <c r="DE13" s="141">
        <f t="shared" si="55"/>
        <v>7968</v>
      </c>
      <c r="DF13" s="141">
        <f t="shared" si="56"/>
        <v>0</v>
      </c>
      <c r="DG13" s="141">
        <f t="shared" si="57"/>
        <v>90592</v>
      </c>
      <c r="DH13" s="141">
        <f t="shared" si="58"/>
        <v>0</v>
      </c>
      <c r="DI13" s="141">
        <f t="shared" si="59"/>
        <v>0</v>
      </c>
      <c r="DJ13" s="141">
        <f t="shared" si="60"/>
        <v>1021192</v>
      </c>
    </row>
    <row r="14" spans="1:114" ht="12" customHeight="1">
      <c r="A14" s="142" t="s">
        <v>95</v>
      </c>
      <c r="B14" s="140" t="s">
        <v>332</v>
      </c>
      <c r="C14" s="142" t="s">
        <v>351</v>
      </c>
      <c r="D14" s="141">
        <f t="shared" si="6"/>
        <v>374817</v>
      </c>
      <c r="E14" s="141">
        <f t="shared" si="7"/>
        <v>11263</v>
      </c>
      <c r="F14" s="141">
        <v>0</v>
      </c>
      <c r="G14" s="141">
        <v>0</v>
      </c>
      <c r="H14" s="141">
        <v>0</v>
      </c>
      <c r="I14" s="141">
        <v>11163</v>
      </c>
      <c r="J14" s="141"/>
      <c r="K14" s="141">
        <v>100</v>
      </c>
      <c r="L14" s="141">
        <v>363554</v>
      </c>
      <c r="M14" s="141">
        <f t="shared" si="8"/>
        <v>48643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48643</v>
      </c>
      <c r="V14" s="141">
        <f t="shared" si="10"/>
        <v>423460</v>
      </c>
      <c r="W14" s="141">
        <f t="shared" si="11"/>
        <v>11263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11163</v>
      </c>
      <c r="AB14" s="141">
        <f t="shared" si="16"/>
        <v>0</v>
      </c>
      <c r="AC14" s="141">
        <f t="shared" si="17"/>
        <v>100</v>
      </c>
      <c r="AD14" s="141">
        <f t="shared" si="18"/>
        <v>412197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356</v>
      </c>
      <c r="AM14" s="141">
        <f t="shared" si="21"/>
        <v>41339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41339</v>
      </c>
      <c r="AT14" s="141">
        <v>41339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333122</v>
      </c>
      <c r="BD14" s="141">
        <v>0</v>
      </c>
      <c r="BE14" s="141">
        <v>0</v>
      </c>
      <c r="BF14" s="141">
        <f t="shared" si="25"/>
        <v>41339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48643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356</v>
      </c>
      <c r="CQ14" s="141">
        <f t="shared" si="41"/>
        <v>41339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41339</v>
      </c>
      <c r="CX14" s="141">
        <f t="shared" si="48"/>
        <v>41339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0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381765</v>
      </c>
      <c r="DH14" s="141">
        <f t="shared" si="58"/>
        <v>0</v>
      </c>
      <c r="DI14" s="141">
        <f t="shared" si="59"/>
        <v>0</v>
      </c>
      <c r="DJ14" s="141">
        <f t="shared" si="60"/>
        <v>41339</v>
      </c>
    </row>
    <row r="15" spans="1:114" ht="12" customHeight="1">
      <c r="A15" s="142" t="s">
        <v>95</v>
      </c>
      <c r="B15" s="140" t="s">
        <v>333</v>
      </c>
      <c r="C15" s="142" t="s">
        <v>352</v>
      </c>
      <c r="D15" s="141">
        <f t="shared" si="6"/>
        <v>301169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0</v>
      </c>
      <c r="L15" s="141">
        <v>301169</v>
      </c>
      <c r="M15" s="141">
        <f t="shared" si="8"/>
        <v>33519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33519</v>
      </c>
      <c r="V15" s="141">
        <f t="shared" si="10"/>
        <v>334688</v>
      </c>
      <c r="W15" s="141">
        <f t="shared" si="11"/>
        <v>0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0</v>
      </c>
      <c r="AB15" s="141">
        <f t="shared" si="16"/>
        <v>0</v>
      </c>
      <c r="AC15" s="141">
        <f t="shared" si="17"/>
        <v>0</v>
      </c>
      <c r="AD15" s="141">
        <f t="shared" si="18"/>
        <v>334688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0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301169</v>
      </c>
      <c r="BD15" s="141">
        <v>0</v>
      </c>
      <c r="BE15" s="141">
        <v>0</v>
      </c>
      <c r="BF15" s="141">
        <f t="shared" si="25"/>
        <v>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33519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0</v>
      </c>
      <c r="CR15" s="141">
        <f t="shared" si="42"/>
        <v>0</v>
      </c>
      <c r="CS15" s="141">
        <f t="shared" si="43"/>
        <v>0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0</v>
      </c>
      <c r="DC15" s="141">
        <f t="shared" si="53"/>
        <v>0</v>
      </c>
      <c r="DD15" s="141">
        <f t="shared" si="54"/>
        <v>0</v>
      </c>
      <c r="DE15" s="141">
        <f t="shared" si="55"/>
        <v>0</v>
      </c>
      <c r="DF15" s="141">
        <f t="shared" si="56"/>
        <v>0</v>
      </c>
      <c r="DG15" s="141">
        <f t="shared" si="57"/>
        <v>334688</v>
      </c>
      <c r="DH15" s="141">
        <f t="shared" si="58"/>
        <v>0</v>
      </c>
      <c r="DI15" s="141">
        <f t="shared" si="59"/>
        <v>0</v>
      </c>
      <c r="DJ15" s="141">
        <f t="shared" si="60"/>
        <v>0</v>
      </c>
    </row>
    <row r="16" spans="1:114" ht="12" customHeight="1">
      <c r="A16" s="142" t="s">
        <v>95</v>
      </c>
      <c r="B16" s="140" t="s">
        <v>334</v>
      </c>
      <c r="C16" s="142" t="s">
        <v>353</v>
      </c>
      <c r="D16" s="141">
        <f t="shared" si="6"/>
        <v>841054</v>
      </c>
      <c r="E16" s="141">
        <f t="shared" si="7"/>
        <v>38943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38943</v>
      </c>
      <c r="L16" s="141">
        <v>802111</v>
      </c>
      <c r="M16" s="141">
        <f t="shared" si="8"/>
        <v>113160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113160</v>
      </c>
      <c r="V16" s="141">
        <f t="shared" si="10"/>
        <v>954214</v>
      </c>
      <c r="W16" s="141">
        <f t="shared" si="11"/>
        <v>38943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0</v>
      </c>
      <c r="AC16" s="141">
        <f t="shared" si="17"/>
        <v>38943</v>
      </c>
      <c r="AD16" s="141">
        <f t="shared" si="18"/>
        <v>915271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137772</v>
      </c>
      <c r="AM16" s="141">
        <f t="shared" si="21"/>
        <v>417976</v>
      </c>
      <c r="AN16" s="141">
        <f t="shared" si="22"/>
        <v>31798</v>
      </c>
      <c r="AO16" s="141">
        <v>31798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386178</v>
      </c>
      <c r="AY16" s="141">
        <v>366858</v>
      </c>
      <c r="AZ16" s="141">
        <v>19320</v>
      </c>
      <c r="BA16" s="141">
        <v>0</v>
      </c>
      <c r="BB16" s="141">
        <v>0</v>
      </c>
      <c r="BC16" s="141">
        <v>269838</v>
      </c>
      <c r="BD16" s="141">
        <v>0</v>
      </c>
      <c r="BE16" s="141">
        <v>15468</v>
      </c>
      <c r="BF16" s="141">
        <f t="shared" si="25"/>
        <v>433444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113160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137772</v>
      </c>
      <c r="CQ16" s="141">
        <f t="shared" si="41"/>
        <v>417976</v>
      </c>
      <c r="CR16" s="141">
        <f t="shared" si="42"/>
        <v>31798</v>
      </c>
      <c r="CS16" s="141">
        <f t="shared" si="43"/>
        <v>31798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0</v>
      </c>
      <c r="CX16" s="141">
        <f t="shared" si="48"/>
        <v>0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386178</v>
      </c>
      <c r="DC16" s="141">
        <f t="shared" si="53"/>
        <v>366858</v>
      </c>
      <c r="DD16" s="141">
        <f t="shared" si="54"/>
        <v>19320</v>
      </c>
      <c r="DE16" s="141">
        <f t="shared" si="55"/>
        <v>0</v>
      </c>
      <c r="DF16" s="141">
        <f t="shared" si="56"/>
        <v>0</v>
      </c>
      <c r="DG16" s="141">
        <f t="shared" si="57"/>
        <v>382998</v>
      </c>
      <c r="DH16" s="141">
        <f t="shared" si="58"/>
        <v>0</v>
      </c>
      <c r="DI16" s="141">
        <f t="shared" si="59"/>
        <v>15468</v>
      </c>
      <c r="DJ16" s="141">
        <f t="shared" si="60"/>
        <v>433444</v>
      </c>
    </row>
    <row r="17" spans="1:114" ht="12" customHeight="1">
      <c r="A17" s="142" t="s">
        <v>95</v>
      </c>
      <c r="B17" s="140" t="s">
        <v>335</v>
      </c>
      <c r="C17" s="142" t="s">
        <v>354</v>
      </c>
      <c r="D17" s="141">
        <f t="shared" si="6"/>
        <v>340945</v>
      </c>
      <c r="E17" s="141">
        <f t="shared" si="7"/>
        <v>90</v>
      </c>
      <c r="F17" s="141">
        <v>0</v>
      </c>
      <c r="G17" s="141">
        <v>0</v>
      </c>
      <c r="H17" s="141">
        <v>0</v>
      </c>
      <c r="I17" s="141">
        <v>0</v>
      </c>
      <c r="J17" s="141"/>
      <c r="K17" s="141">
        <v>90</v>
      </c>
      <c r="L17" s="141">
        <v>340855</v>
      </c>
      <c r="M17" s="141">
        <f t="shared" si="8"/>
        <v>53985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53985</v>
      </c>
      <c r="V17" s="141">
        <f t="shared" si="10"/>
        <v>394930</v>
      </c>
      <c r="W17" s="141">
        <f t="shared" si="11"/>
        <v>90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0</v>
      </c>
      <c r="AC17" s="141">
        <f t="shared" si="17"/>
        <v>90</v>
      </c>
      <c r="AD17" s="141">
        <f t="shared" si="18"/>
        <v>394840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112898</v>
      </c>
      <c r="AN17" s="141">
        <f t="shared" si="22"/>
        <v>15648</v>
      </c>
      <c r="AO17" s="141">
        <v>15648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97250</v>
      </c>
      <c r="AY17" s="141">
        <v>75729</v>
      </c>
      <c r="AZ17" s="141">
        <v>19203</v>
      </c>
      <c r="BA17" s="141">
        <v>0</v>
      </c>
      <c r="BB17" s="141">
        <v>2318</v>
      </c>
      <c r="BC17" s="141">
        <v>228047</v>
      </c>
      <c r="BD17" s="141">
        <v>0</v>
      </c>
      <c r="BE17" s="141">
        <v>0</v>
      </c>
      <c r="BF17" s="141">
        <f t="shared" si="25"/>
        <v>112898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53985</v>
      </c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112898</v>
      </c>
      <c r="CR17" s="141">
        <f t="shared" si="42"/>
        <v>15648</v>
      </c>
      <c r="CS17" s="141">
        <f t="shared" si="43"/>
        <v>15648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97250</v>
      </c>
      <c r="DC17" s="141">
        <f t="shared" si="53"/>
        <v>75729</v>
      </c>
      <c r="DD17" s="141">
        <f t="shared" si="54"/>
        <v>19203</v>
      </c>
      <c r="DE17" s="141">
        <f t="shared" si="55"/>
        <v>0</v>
      </c>
      <c r="DF17" s="141">
        <f t="shared" si="56"/>
        <v>2318</v>
      </c>
      <c r="DG17" s="141">
        <f t="shared" si="57"/>
        <v>282032</v>
      </c>
      <c r="DH17" s="141">
        <f t="shared" si="58"/>
        <v>0</v>
      </c>
      <c r="DI17" s="141">
        <f t="shared" si="59"/>
        <v>0</v>
      </c>
      <c r="DJ17" s="141">
        <f t="shared" si="60"/>
        <v>112898</v>
      </c>
    </row>
    <row r="18" spans="1:114" ht="12" customHeight="1">
      <c r="A18" s="142" t="s">
        <v>95</v>
      </c>
      <c r="B18" s="140" t="s">
        <v>336</v>
      </c>
      <c r="C18" s="142" t="s">
        <v>355</v>
      </c>
      <c r="D18" s="141">
        <f t="shared" si="6"/>
        <v>27984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41">
        <v>0</v>
      </c>
      <c r="L18" s="141">
        <v>27984</v>
      </c>
      <c r="M18" s="141">
        <f t="shared" si="8"/>
        <v>7151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7151</v>
      </c>
      <c r="V18" s="141">
        <f t="shared" si="10"/>
        <v>35135</v>
      </c>
      <c r="W18" s="141">
        <f t="shared" si="11"/>
        <v>0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0</v>
      </c>
      <c r="AB18" s="141">
        <f t="shared" si="16"/>
        <v>0</v>
      </c>
      <c r="AC18" s="141">
        <f t="shared" si="17"/>
        <v>0</v>
      </c>
      <c r="AD18" s="141">
        <f t="shared" si="18"/>
        <v>35135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0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>
        <v>27984</v>
      </c>
      <c r="BD18" s="141">
        <v>0</v>
      </c>
      <c r="BE18" s="141">
        <v>0</v>
      </c>
      <c r="BF18" s="141">
        <f t="shared" si="25"/>
        <v>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7151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0</v>
      </c>
      <c r="CR18" s="141">
        <f t="shared" si="42"/>
        <v>0</v>
      </c>
      <c r="CS18" s="141">
        <f t="shared" si="43"/>
        <v>0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0</v>
      </c>
      <c r="CX18" s="141">
        <f t="shared" si="48"/>
        <v>0</v>
      </c>
      <c r="CY18" s="141">
        <f t="shared" si="49"/>
        <v>0</v>
      </c>
      <c r="CZ18" s="141">
        <f t="shared" si="50"/>
        <v>0</v>
      </c>
      <c r="DA18" s="141">
        <f t="shared" si="51"/>
        <v>0</v>
      </c>
      <c r="DB18" s="141">
        <f t="shared" si="52"/>
        <v>0</v>
      </c>
      <c r="DC18" s="141">
        <f t="shared" si="53"/>
        <v>0</v>
      </c>
      <c r="DD18" s="141">
        <f t="shared" si="54"/>
        <v>0</v>
      </c>
      <c r="DE18" s="141">
        <f t="shared" si="55"/>
        <v>0</v>
      </c>
      <c r="DF18" s="141">
        <f t="shared" si="56"/>
        <v>0</v>
      </c>
      <c r="DG18" s="141">
        <f t="shared" si="57"/>
        <v>35135</v>
      </c>
      <c r="DH18" s="141">
        <f t="shared" si="58"/>
        <v>0</v>
      </c>
      <c r="DI18" s="141">
        <f t="shared" si="59"/>
        <v>0</v>
      </c>
      <c r="DJ18" s="141">
        <f t="shared" si="60"/>
        <v>0</v>
      </c>
    </row>
    <row r="19" spans="1:114" ht="12" customHeight="1">
      <c r="A19" s="142" t="s">
        <v>95</v>
      </c>
      <c r="B19" s="140" t="s">
        <v>337</v>
      </c>
      <c r="C19" s="142" t="s">
        <v>356</v>
      </c>
      <c r="D19" s="141">
        <f t="shared" si="6"/>
        <v>315995</v>
      </c>
      <c r="E19" s="141">
        <f t="shared" si="7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315995</v>
      </c>
      <c r="M19" s="141">
        <f t="shared" si="8"/>
        <v>46671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46671</v>
      </c>
      <c r="V19" s="141">
        <f t="shared" si="10"/>
        <v>362666</v>
      </c>
      <c r="W19" s="141">
        <f t="shared" si="11"/>
        <v>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0</v>
      </c>
      <c r="AC19" s="141">
        <f t="shared" si="17"/>
        <v>0</v>
      </c>
      <c r="AD19" s="141">
        <f t="shared" si="18"/>
        <v>362666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58401</v>
      </c>
      <c r="AM19" s="141">
        <f t="shared" si="21"/>
        <v>143212</v>
      </c>
      <c r="AN19" s="141">
        <f t="shared" si="22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143212</v>
      </c>
      <c r="AY19" s="141">
        <v>131228</v>
      </c>
      <c r="AZ19" s="141">
        <v>5035</v>
      </c>
      <c r="BA19" s="141">
        <v>0</v>
      </c>
      <c r="BB19" s="141">
        <v>6949</v>
      </c>
      <c r="BC19" s="141">
        <v>114382</v>
      </c>
      <c r="BD19" s="141">
        <v>0</v>
      </c>
      <c r="BE19" s="141">
        <v>0</v>
      </c>
      <c r="BF19" s="141">
        <f t="shared" si="25"/>
        <v>143212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46671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58401</v>
      </c>
      <c r="CQ19" s="141">
        <f t="shared" si="41"/>
        <v>143212</v>
      </c>
      <c r="CR19" s="141">
        <f t="shared" si="42"/>
        <v>0</v>
      </c>
      <c r="CS19" s="141">
        <f t="shared" si="43"/>
        <v>0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143212</v>
      </c>
      <c r="DC19" s="141">
        <f t="shared" si="53"/>
        <v>131228</v>
      </c>
      <c r="DD19" s="141">
        <f t="shared" si="54"/>
        <v>5035</v>
      </c>
      <c r="DE19" s="141">
        <f t="shared" si="55"/>
        <v>0</v>
      </c>
      <c r="DF19" s="141">
        <f t="shared" si="56"/>
        <v>6949</v>
      </c>
      <c r="DG19" s="141">
        <f t="shared" si="57"/>
        <v>161053</v>
      </c>
      <c r="DH19" s="141">
        <f t="shared" si="58"/>
        <v>0</v>
      </c>
      <c r="DI19" s="141">
        <f t="shared" si="59"/>
        <v>0</v>
      </c>
      <c r="DJ19" s="141">
        <f t="shared" si="60"/>
        <v>143212</v>
      </c>
    </row>
    <row r="20" spans="1:114" ht="12" customHeight="1">
      <c r="A20" s="142" t="s">
        <v>95</v>
      </c>
      <c r="B20" s="140" t="s">
        <v>338</v>
      </c>
      <c r="C20" s="142" t="s">
        <v>357</v>
      </c>
      <c r="D20" s="141">
        <f t="shared" si="6"/>
        <v>235530</v>
      </c>
      <c r="E20" s="141">
        <f t="shared" si="7"/>
        <v>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0</v>
      </c>
      <c r="L20" s="141">
        <v>235530</v>
      </c>
      <c r="M20" s="141">
        <f t="shared" si="8"/>
        <v>38101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38101</v>
      </c>
      <c r="V20" s="141">
        <f t="shared" si="10"/>
        <v>273631</v>
      </c>
      <c r="W20" s="141">
        <f t="shared" si="11"/>
        <v>0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0</v>
      </c>
      <c r="AC20" s="141">
        <f t="shared" si="17"/>
        <v>0</v>
      </c>
      <c r="AD20" s="141">
        <f t="shared" si="18"/>
        <v>273631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0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235530</v>
      </c>
      <c r="BD20" s="141">
        <v>0</v>
      </c>
      <c r="BE20" s="141">
        <v>0</v>
      </c>
      <c r="BF20" s="141">
        <f t="shared" si="25"/>
        <v>0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38101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0</v>
      </c>
      <c r="CR20" s="141">
        <f t="shared" si="42"/>
        <v>0</v>
      </c>
      <c r="CS20" s="141">
        <f t="shared" si="43"/>
        <v>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0</v>
      </c>
      <c r="DC20" s="141">
        <f t="shared" si="53"/>
        <v>0</v>
      </c>
      <c r="DD20" s="141">
        <f t="shared" si="54"/>
        <v>0</v>
      </c>
      <c r="DE20" s="141">
        <f t="shared" si="55"/>
        <v>0</v>
      </c>
      <c r="DF20" s="141">
        <f t="shared" si="56"/>
        <v>0</v>
      </c>
      <c r="DG20" s="141">
        <f t="shared" si="57"/>
        <v>273631</v>
      </c>
      <c r="DH20" s="141">
        <f t="shared" si="58"/>
        <v>0</v>
      </c>
      <c r="DI20" s="141">
        <f t="shared" si="59"/>
        <v>0</v>
      </c>
      <c r="DJ20" s="141">
        <f t="shared" si="60"/>
        <v>0</v>
      </c>
    </row>
    <row r="21" spans="1:114" ht="12" customHeight="1">
      <c r="A21" s="142" t="s">
        <v>95</v>
      </c>
      <c r="B21" s="140" t="s">
        <v>339</v>
      </c>
      <c r="C21" s="142" t="s">
        <v>358</v>
      </c>
      <c r="D21" s="141">
        <f t="shared" si="6"/>
        <v>234659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234659</v>
      </c>
      <c r="M21" s="141">
        <f t="shared" si="8"/>
        <v>8199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8199</v>
      </c>
      <c r="V21" s="141">
        <f t="shared" si="10"/>
        <v>242858</v>
      </c>
      <c r="W21" s="141">
        <f t="shared" si="11"/>
        <v>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0</v>
      </c>
      <c r="AB21" s="141">
        <f t="shared" si="16"/>
        <v>0</v>
      </c>
      <c r="AC21" s="141">
        <f t="shared" si="17"/>
        <v>0</v>
      </c>
      <c r="AD21" s="141">
        <f t="shared" si="18"/>
        <v>242858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0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234659</v>
      </c>
      <c r="BD21" s="141">
        <v>0</v>
      </c>
      <c r="BE21" s="141">
        <v>0</v>
      </c>
      <c r="BF21" s="141">
        <f t="shared" si="25"/>
        <v>0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8199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0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0</v>
      </c>
      <c r="DC21" s="141">
        <f t="shared" si="53"/>
        <v>0</v>
      </c>
      <c r="DD21" s="141">
        <f t="shared" si="54"/>
        <v>0</v>
      </c>
      <c r="DE21" s="141">
        <f t="shared" si="55"/>
        <v>0</v>
      </c>
      <c r="DF21" s="141">
        <f t="shared" si="56"/>
        <v>0</v>
      </c>
      <c r="DG21" s="141">
        <f t="shared" si="57"/>
        <v>242858</v>
      </c>
      <c r="DH21" s="141">
        <f t="shared" si="58"/>
        <v>0</v>
      </c>
      <c r="DI21" s="141">
        <f t="shared" si="59"/>
        <v>0</v>
      </c>
      <c r="DJ21" s="141">
        <f t="shared" si="60"/>
        <v>0</v>
      </c>
    </row>
    <row r="22" spans="1:114" ht="12" customHeight="1">
      <c r="A22" s="142" t="s">
        <v>95</v>
      </c>
      <c r="B22" s="140" t="s">
        <v>340</v>
      </c>
      <c r="C22" s="142" t="s">
        <v>359</v>
      </c>
      <c r="D22" s="141">
        <f t="shared" si="6"/>
        <v>414956</v>
      </c>
      <c r="E22" s="141">
        <f t="shared" si="7"/>
        <v>4438</v>
      </c>
      <c r="F22" s="141">
        <v>0</v>
      </c>
      <c r="G22" s="141">
        <v>0</v>
      </c>
      <c r="H22" s="141">
        <v>0</v>
      </c>
      <c r="I22" s="141">
        <v>4438</v>
      </c>
      <c r="J22" s="141"/>
      <c r="K22" s="141">
        <v>0</v>
      </c>
      <c r="L22" s="141">
        <v>410518</v>
      </c>
      <c r="M22" s="141">
        <f t="shared" si="8"/>
        <v>84396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84396</v>
      </c>
      <c r="V22" s="141">
        <f t="shared" si="10"/>
        <v>499352</v>
      </c>
      <c r="W22" s="141">
        <f t="shared" si="11"/>
        <v>4438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4438</v>
      </c>
      <c r="AB22" s="141">
        <f t="shared" si="16"/>
        <v>0</v>
      </c>
      <c r="AC22" s="141">
        <f t="shared" si="17"/>
        <v>0</v>
      </c>
      <c r="AD22" s="141">
        <f t="shared" si="18"/>
        <v>494914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313</v>
      </c>
      <c r="AM22" s="141">
        <f t="shared" si="21"/>
        <v>121266</v>
      </c>
      <c r="AN22" s="141">
        <f t="shared" si="22"/>
        <v>6818</v>
      </c>
      <c r="AO22" s="141">
        <v>6818</v>
      </c>
      <c r="AP22" s="141">
        <v>0</v>
      </c>
      <c r="AQ22" s="141">
        <v>0</v>
      </c>
      <c r="AR22" s="141">
        <v>0</v>
      </c>
      <c r="AS22" s="141">
        <f t="shared" si="23"/>
        <v>917</v>
      </c>
      <c r="AT22" s="141">
        <v>917</v>
      </c>
      <c r="AU22" s="141">
        <v>0</v>
      </c>
      <c r="AV22" s="141">
        <v>0</v>
      </c>
      <c r="AW22" s="141">
        <v>0</v>
      </c>
      <c r="AX22" s="141">
        <f t="shared" si="24"/>
        <v>113531</v>
      </c>
      <c r="AY22" s="141">
        <v>113531</v>
      </c>
      <c r="AZ22" s="141">
        <v>0</v>
      </c>
      <c r="BA22" s="141">
        <v>0</v>
      </c>
      <c r="BB22" s="141">
        <v>0</v>
      </c>
      <c r="BC22" s="141">
        <v>293377</v>
      </c>
      <c r="BD22" s="141">
        <v>0</v>
      </c>
      <c r="BE22" s="141">
        <v>0</v>
      </c>
      <c r="BF22" s="141">
        <f t="shared" si="25"/>
        <v>121266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84396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313</v>
      </c>
      <c r="CQ22" s="141">
        <f t="shared" si="41"/>
        <v>121266</v>
      </c>
      <c r="CR22" s="141">
        <f t="shared" si="42"/>
        <v>6818</v>
      </c>
      <c r="CS22" s="141">
        <f t="shared" si="43"/>
        <v>6818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917</v>
      </c>
      <c r="CX22" s="141">
        <f t="shared" si="48"/>
        <v>917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113531</v>
      </c>
      <c r="DC22" s="141">
        <f t="shared" si="53"/>
        <v>113531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377773</v>
      </c>
      <c r="DH22" s="141">
        <f t="shared" si="58"/>
        <v>0</v>
      </c>
      <c r="DI22" s="141">
        <f t="shared" si="59"/>
        <v>0</v>
      </c>
      <c r="DJ22" s="141">
        <f t="shared" si="60"/>
        <v>121266</v>
      </c>
    </row>
    <row r="23" spans="1:114" ht="12" customHeight="1">
      <c r="A23" s="142" t="s">
        <v>95</v>
      </c>
      <c r="B23" s="140" t="s">
        <v>341</v>
      </c>
      <c r="C23" s="142" t="s">
        <v>360</v>
      </c>
      <c r="D23" s="141">
        <f t="shared" si="6"/>
        <v>395444</v>
      </c>
      <c r="E23" s="141">
        <f t="shared" si="7"/>
        <v>5311</v>
      </c>
      <c r="F23" s="141">
        <v>0</v>
      </c>
      <c r="G23" s="141">
        <v>0</v>
      </c>
      <c r="H23" s="141">
        <v>0</v>
      </c>
      <c r="I23" s="141">
        <v>5311</v>
      </c>
      <c r="J23" s="141"/>
      <c r="K23" s="141">
        <v>0</v>
      </c>
      <c r="L23" s="141">
        <v>390133</v>
      </c>
      <c r="M23" s="141">
        <f t="shared" si="8"/>
        <v>60058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60058</v>
      </c>
      <c r="V23" s="141">
        <f t="shared" si="10"/>
        <v>455502</v>
      </c>
      <c r="W23" s="141">
        <f t="shared" si="11"/>
        <v>5311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5311</v>
      </c>
      <c r="AB23" s="141">
        <f t="shared" si="16"/>
        <v>0</v>
      </c>
      <c r="AC23" s="141">
        <f t="shared" si="17"/>
        <v>0</v>
      </c>
      <c r="AD23" s="141">
        <f t="shared" si="18"/>
        <v>450191</v>
      </c>
      <c r="AE23" s="141">
        <f t="shared" si="19"/>
        <v>192</v>
      </c>
      <c r="AF23" s="141">
        <f t="shared" si="20"/>
        <v>192</v>
      </c>
      <c r="AG23" s="141">
        <v>0</v>
      </c>
      <c r="AH23" s="141">
        <v>0</v>
      </c>
      <c r="AI23" s="141">
        <v>192</v>
      </c>
      <c r="AJ23" s="141">
        <v>0</v>
      </c>
      <c r="AK23" s="141">
        <v>0</v>
      </c>
      <c r="AL23" s="141">
        <v>192</v>
      </c>
      <c r="AM23" s="141">
        <f t="shared" si="21"/>
        <v>214500</v>
      </c>
      <c r="AN23" s="141">
        <f t="shared" si="22"/>
        <v>17181</v>
      </c>
      <c r="AO23" s="141">
        <v>17181</v>
      </c>
      <c r="AP23" s="141">
        <v>0</v>
      </c>
      <c r="AQ23" s="141">
        <v>0</v>
      </c>
      <c r="AR23" s="141">
        <v>0</v>
      </c>
      <c r="AS23" s="141">
        <f t="shared" si="23"/>
        <v>4974</v>
      </c>
      <c r="AT23" s="141">
        <v>0</v>
      </c>
      <c r="AU23" s="141">
        <v>3768</v>
      </c>
      <c r="AV23" s="141">
        <v>1206</v>
      </c>
      <c r="AW23" s="141">
        <v>0</v>
      </c>
      <c r="AX23" s="141">
        <f t="shared" si="24"/>
        <v>192345</v>
      </c>
      <c r="AY23" s="141">
        <v>34493</v>
      </c>
      <c r="AZ23" s="141">
        <v>153739</v>
      </c>
      <c r="BA23" s="141">
        <v>495</v>
      </c>
      <c r="BB23" s="141">
        <v>3618</v>
      </c>
      <c r="BC23" s="141">
        <v>180560</v>
      </c>
      <c r="BD23" s="141">
        <v>0</v>
      </c>
      <c r="BE23" s="141">
        <v>0</v>
      </c>
      <c r="BF23" s="141">
        <f t="shared" si="25"/>
        <v>214692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30390</v>
      </c>
      <c r="BP23" s="141">
        <f t="shared" si="29"/>
        <v>1185</v>
      </c>
      <c r="BQ23" s="141">
        <v>1185</v>
      </c>
      <c r="BR23" s="141">
        <v>0</v>
      </c>
      <c r="BS23" s="141">
        <v>0</v>
      </c>
      <c r="BT23" s="141">
        <v>0</v>
      </c>
      <c r="BU23" s="141">
        <f t="shared" si="30"/>
        <v>9654</v>
      </c>
      <c r="BV23" s="141">
        <v>0</v>
      </c>
      <c r="BW23" s="141">
        <v>9654</v>
      </c>
      <c r="BX23" s="141">
        <v>0</v>
      </c>
      <c r="BY23" s="141">
        <v>0</v>
      </c>
      <c r="BZ23" s="141">
        <f t="shared" si="31"/>
        <v>19551</v>
      </c>
      <c r="CA23" s="141">
        <v>0</v>
      </c>
      <c r="CB23" s="141">
        <v>19551</v>
      </c>
      <c r="CC23" s="141">
        <v>0</v>
      </c>
      <c r="CD23" s="141">
        <v>0</v>
      </c>
      <c r="CE23" s="141">
        <v>29668</v>
      </c>
      <c r="CF23" s="141">
        <v>0</v>
      </c>
      <c r="CG23" s="141">
        <v>0</v>
      </c>
      <c r="CH23" s="141">
        <f t="shared" si="32"/>
        <v>30390</v>
      </c>
      <c r="CI23" s="141">
        <f t="shared" si="33"/>
        <v>192</v>
      </c>
      <c r="CJ23" s="141">
        <f t="shared" si="34"/>
        <v>192</v>
      </c>
      <c r="CK23" s="141">
        <f t="shared" si="35"/>
        <v>0</v>
      </c>
      <c r="CL23" s="141">
        <f t="shared" si="36"/>
        <v>0</v>
      </c>
      <c r="CM23" s="141">
        <f t="shared" si="37"/>
        <v>192</v>
      </c>
      <c r="CN23" s="141">
        <f t="shared" si="38"/>
        <v>0</v>
      </c>
      <c r="CO23" s="141">
        <f t="shared" si="39"/>
        <v>0</v>
      </c>
      <c r="CP23" s="141">
        <f t="shared" si="40"/>
        <v>192</v>
      </c>
      <c r="CQ23" s="141">
        <f t="shared" si="41"/>
        <v>244890</v>
      </c>
      <c r="CR23" s="141">
        <f t="shared" si="42"/>
        <v>18366</v>
      </c>
      <c r="CS23" s="141">
        <f t="shared" si="43"/>
        <v>18366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14628</v>
      </c>
      <c r="CX23" s="141">
        <f t="shared" si="48"/>
        <v>0</v>
      </c>
      <c r="CY23" s="141">
        <f t="shared" si="49"/>
        <v>13422</v>
      </c>
      <c r="CZ23" s="141">
        <f t="shared" si="50"/>
        <v>1206</v>
      </c>
      <c r="DA23" s="141">
        <f t="shared" si="51"/>
        <v>0</v>
      </c>
      <c r="DB23" s="141">
        <f t="shared" si="52"/>
        <v>211896</v>
      </c>
      <c r="DC23" s="141">
        <f t="shared" si="53"/>
        <v>34493</v>
      </c>
      <c r="DD23" s="141">
        <f t="shared" si="54"/>
        <v>173290</v>
      </c>
      <c r="DE23" s="141">
        <f t="shared" si="55"/>
        <v>495</v>
      </c>
      <c r="DF23" s="141">
        <f t="shared" si="56"/>
        <v>3618</v>
      </c>
      <c r="DG23" s="141">
        <f t="shared" si="57"/>
        <v>210228</v>
      </c>
      <c r="DH23" s="141">
        <f t="shared" si="58"/>
        <v>0</v>
      </c>
      <c r="DI23" s="141">
        <f t="shared" si="59"/>
        <v>0</v>
      </c>
      <c r="DJ23" s="141">
        <f t="shared" si="60"/>
        <v>245082</v>
      </c>
    </row>
    <row r="24" spans="1:114" ht="12" customHeight="1">
      <c r="A24" s="142" t="s">
        <v>95</v>
      </c>
      <c r="B24" s="140" t="s">
        <v>342</v>
      </c>
      <c r="C24" s="142" t="s">
        <v>361</v>
      </c>
      <c r="D24" s="141">
        <f t="shared" si="6"/>
        <v>351673</v>
      </c>
      <c r="E24" s="141">
        <f t="shared" si="7"/>
        <v>36788</v>
      </c>
      <c r="F24" s="141">
        <v>0</v>
      </c>
      <c r="G24" s="141">
        <v>120</v>
      </c>
      <c r="H24" s="141">
        <v>0</v>
      </c>
      <c r="I24" s="141">
        <v>22323</v>
      </c>
      <c r="J24" s="141"/>
      <c r="K24" s="141">
        <v>14345</v>
      </c>
      <c r="L24" s="141">
        <v>314885</v>
      </c>
      <c r="M24" s="141">
        <f t="shared" si="8"/>
        <v>22768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22768</v>
      </c>
      <c r="V24" s="141">
        <f t="shared" si="10"/>
        <v>374441</v>
      </c>
      <c r="W24" s="141">
        <f t="shared" si="11"/>
        <v>36788</v>
      </c>
      <c r="X24" s="141">
        <f t="shared" si="12"/>
        <v>0</v>
      </c>
      <c r="Y24" s="141">
        <f t="shared" si="13"/>
        <v>120</v>
      </c>
      <c r="Z24" s="141">
        <f t="shared" si="14"/>
        <v>0</v>
      </c>
      <c r="AA24" s="141">
        <f t="shared" si="15"/>
        <v>22323</v>
      </c>
      <c r="AB24" s="141">
        <f t="shared" si="16"/>
        <v>0</v>
      </c>
      <c r="AC24" s="141">
        <f t="shared" si="17"/>
        <v>14345</v>
      </c>
      <c r="AD24" s="141">
        <f t="shared" si="18"/>
        <v>337653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131141</v>
      </c>
      <c r="AM24" s="141">
        <f t="shared" si="21"/>
        <v>38297</v>
      </c>
      <c r="AN24" s="141">
        <f t="shared" si="22"/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38297</v>
      </c>
      <c r="AY24" s="141">
        <v>31768</v>
      </c>
      <c r="AZ24" s="141">
        <v>0</v>
      </c>
      <c r="BA24" s="141">
        <v>0</v>
      </c>
      <c r="BB24" s="141">
        <v>6529</v>
      </c>
      <c r="BC24" s="141">
        <v>179879</v>
      </c>
      <c r="BD24" s="141">
        <v>0</v>
      </c>
      <c r="BE24" s="141">
        <v>2356</v>
      </c>
      <c r="BF24" s="141">
        <f t="shared" si="25"/>
        <v>40653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22768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131141</v>
      </c>
      <c r="CQ24" s="141">
        <f t="shared" si="41"/>
        <v>38297</v>
      </c>
      <c r="CR24" s="141">
        <f t="shared" si="42"/>
        <v>0</v>
      </c>
      <c r="CS24" s="141">
        <f t="shared" si="43"/>
        <v>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38297</v>
      </c>
      <c r="DC24" s="141">
        <f t="shared" si="53"/>
        <v>31768</v>
      </c>
      <c r="DD24" s="141">
        <f t="shared" si="54"/>
        <v>0</v>
      </c>
      <c r="DE24" s="141">
        <f t="shared" si="55"/>
        <v>0</v>
      </c>
      <c r="DF24" s="141">
        <f t="shared" si="56"/>
        <v>6529</v>
      </c>
      <c r="DG24" s="141">
        <f t="shared" si="57"/>
        <v>202647</v>
      </c>
      <c r="DH24" s="141">
        <f t="shared" si="58"/>
        <v>0</v>
      </c>
      <c r="DI24" s="141">
        <f t="shared" si="59"/>
        <v>2356</v>
      </c>
      <c r="DJ24" s="141">
        <f t="shared" si="60"/>
        <v>40653</v>
      </c>
    </row>
    <row r="25" spans="1:114" ht="12" customHeight="1">
      <c r="A25" s="142" t="s">
        <v>95</v>
      </c>
      <c r="B25" s="140" t="s">
        <v>343</v>
      </c>
      <c r="C25" s="142" t="s">
        <v>362</v>
      </c>
      <c r="D25" s="141">
        <f t="shared" si="6"/>
        <v>144779</v>
      </c>
      <c r="E25" s="141">
        <f t="shared" si="7"/>
        <v>11045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11045</v>
      </c>
      <c r="L25" s="141">
        <v>133734</v>
      </c>
      <c r="M25" s="141">
        <f t="shared" si="8"/>
        <v>40333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40333</v>
      </c>
      <c r="V25" s="141">
        <f t="shared" si="10"/>
        <v>185112</v>
      </c>
      <c r="W25" s="141">
        <f t="shared" si="11"/>
        <v>11045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0</v>
      </c>
      <c r="AB25" s="141">
        <f t="shared" si="16"/>
        <v>0</v>
      </c>
      <c r="AC25" s="141">
        <f t="shared" si="17"/>
        <v>11045</v>
      </c>
      <c r="AD25" s="141">
        <f t="shared" si="18"/>
        <v>174067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5902</v>
      </c>
      <c r="AM25" s="141">
        <f t="shared" si="21"/>
        <v>46383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46383</v>
      </c>
      <c r="AY25" s="141">
        <v>44400</v>
      </c>
      <c r="AZ25" s="141">
        <v>0</v>
      </c>
      <c r="BA25" s="141">
        <v>0</v>
      </c>
      <c r="BB25" s="141">
        <v>1983</v>
      </c>
      <c r="BC25" s="141">
        <v>87946</v>
      </c>
      <c r="BD25" s="141">
        <v>0</v>
      </c>
      <c r="BE25" s="141">
        <v>4548</v>
      </c>
      <c r="BF25" s="141">
        <f t="shared" si="25"/>
        <v>50931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7592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32741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13494</v>
      </c>
      <c r="CQ25" s="141">
        <f t="shared" si="41"/>
        <v>46383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46383</v>
      </c>
      <c r="DC25" s="141">
        <f t="shared" si="53"/>
        <v>44400</v>
      </c>
      <c r="DD25" s="141">
        <f t="shared" si="54"/>
        <v>0</v>
      </c>
      <c r="DE25" s="141">
        <f t="shared" si="55"/>
        <v>0</v>
      </c>
      <c r="DF25" s="141">
        <f t="shared" si="56"/>
        <v>1983</v>
      </c>
      <c r="DG25" s="141">
        <f t="shared" si="57"/>
        <v>120687</v>
      </c>
      <c r="DH25" s="141">
        <f t="shared" si="58"/>
        <v>0</v>
      </c>
      <c r="DI25" s="141">
        <f t="shared" si="59"/>
        <v>4548</v>
      </c>
      <c r="DJ25" s="141">
        <f t="shared" si="60"/>
        <v>50931</v>
      </c>
    </row>
    <row r="26" spans="1:114" ht="12" customHeight="1">
      <c r="A26" s="142" t="s">
        <v>95</v>
      </c>
      <c r="B26" s="140" t="s">
        <v>344</v>
      </c>
      <c r="C26" s="142" t="s">
        <v>363</v>
      </c>
      <c r="D26" s="141">
        <f t="shared" si="6"/>
        <v>446893</v>
      </c>
      <c r="E26" s="141">
        <f t="shared" si="7"/>
        <v>41677</v>
      </c>
      <c r="F26" s="141">
        <v>0</v>
      </c>
      <c r="G26" s="141">
        <v>0</v>
      </c>
      <c r="H26" s="141">
        <v>0</v>
      </c>
      <c r="I26" s="141">
        <v>10476</v>
      </c>
      <c r="J26" s="141"/>
      <c r="K26" s="141">
        <v>31201</v>
      </c>
      <c r="L26" s="141">
        <v>405216</v>
      </c>
      <c r="M26" s="141">
        <f t="shared" si="8"/>
        <v>76087</v>
      </c>
      <c r="N26" s="141">
        <f t="shared" si="9"/>
        <v>3501</v>
      </c>
      <c r="O26" s="141">
        <v>0</v>
      </c>
      <c r="P26" s="141">
        <v>0</v>
      </c>
      <c r="Q26" s="141">
        <v>0</v>
      </c>
      <c r="R26" s="141">
        <v>3501</v>
      </c>
      <c r="S26" s="141"/>
      <c r="T26" s="141">
        <v>0</v>
      </c>
      <c r="U26" s="141">
        <v>72586</v>
      </c>
      <c r="V26" s="141">
        <f t="shared" si="10"/>
        <v>522980</v>
      </c>
      <c r="W26" s="141">
        <f t="shared" si="11"/>
        <v>45178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13977</v>
      </c>
      <c r="AB26" s="141">
        <f t="shared" si="16"/>
        <v>0</v>
      </c>
      <c r="AC26" s="141">
        <f t="shared" si="17"/>
        <v>31201</v>
      </c>
      <c r="AD26" s="141">
        <f t="shared" si="18"/>
        <v>477802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242260</v>
      </c>
      <c r="AN26" s="141">
        <f t="shared" si="22"/>
        <v>77194</v>
      </c>
      <c r="AO26" s="141">
        <v>34510</v>
      </c>
      <c r="AP26" s="141">
        <v>0</v>
      </c>
      <c r="AQ26" s="141">
        <v>18150</v>
      </c>
      <c r="AR26" s="141">
        <v>24534</v>
      </c>
      <c r="AS26" s="141">
        <f t="shared" si="23"/>
        <v>30633</v>
      </c>
      <c r="AT26" s="141">
        <v>582</v>
      </c>
      <c r="AU26" s="141">
        <v>18609</v>
      </c>
      <c r="AV26" s="141">
        <v>11442</v>
      </c>
      <c r="AW26" s="141">
        <v>0</v>
      </c>
      <c r="AX26" s="141">
        <f t="shared" si="24"/>
        <v>134433</v>
      </c>
      <c r="AY26" s="141">
        <v>115615</v>
      </c>
      <c r="AZ26" s="141">
        <v>9023</v>
      </c>
      <c r="BA26" s="141">
        <v>9795</v>
      </c>
      <c r="BB26" s="141">
        <v>0</v>
      </c>
      <c r="BC26" s="141">
        <v>204545</v>
      </c>
      <c r="BD26" s="141">
        <v>0</v>
      </c>
      <c r="BE26" s="141">
        <v>88</v>
      </c>
      <c r="BF26" s="141">
        <f t="shared" si="25"/>
        <v>242348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76087</v>
      </c>
      <c r="BP26" s="141">
        <f t="shared" si="29"/>
        <v>34654</v>
      </c>
      <c r="BQ26" s="141">
        <v>14968</v>
      </c>
      <c r="BR26" s="141">
        <v>0</v>
      </c>
      <c r="BS26" s="141">
        <v>19686</v>
      </c>
      <c r="BT26" s="141">
        <v>0</v>
      </c>
      <c r="BU26" s="141">
        <f t="shared" si="30"/>
        <v>34099</v>
      </c>
      <c r="BV26" s="141">
        <v>0</v>
      </c>
      <c r="BW26" s="141">
        <v>34099</v>
      </c>
      <c r="BX26" s="141">
        <v>0</v>
      </c>
      <c r="BY26" s="141">
        <v>0</v>
      </c>
      <c r="BZ26" s="141">
        <f t="shared" si="31"/>
        <v>7334</v>
      </c>
      <c r="CA26" s="141">
        <v>0</v>
      </c>
      <c r="CB26" s="141">
        <v>7334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f t="shared" si="32"/>
        <v>76087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318347</v>
      </c>
      <c r="CR26" s="141">
        <f t="shared" si="42"/>
        <v>111848</v>
      </c>
      <c r="CS26" s="141">
        <f t="shared" si="43"/>
        <v>49478</v>
      </c>
      <c r="CT26" s="141">
        <f t="shared" si="44"/>
        <v>0</v>
      </c>
      <c r="CU26" s="141">
        <f t="shared" si="45"/>
        <v>37836</v>
      </c>
      <c r="CV26" s="141">
        <f t="shared" si="46"/>
        <v>24534</v>
      </c>
      <c r="CW26" s="141">
        <f t="shared" si="47"/>
        <v>64732</v>
      </c>
      <c r="CX26" s="141">
        <f t="shared" si="48"/>
        <v>582</v>
      </c>
      <c r="CY26" s="141">
        <f t="shared" si="49"/>
        <v>52708</v>
      </c>
      <c r="CZ26" s="141">
        <f t="shared" si="50"/>
        <v>11442</v>
      </c>
      <c r="DA26" s="141">
        <f t="shared" si="51"/>
        <v>0</v>
      </c>
      <c r="DB26" s="141">
        <f t="shared" si="52"/>
        <v>141767</v>
      </c>
      <c r="DC26" s="141">
        <f t="shared" si="53"/>
        <v>115615</v>
      </c>
      <c r="DD26" s="141">
        <f t="shared" si="54"/>
        <v>16357</v>
      </c>
      <c r="DE26" s="141">
        <f t="shared" si="55"/>
        <v>9795</v>
      </c>
      <c r="DF26" s="141">
        <f t="shared" si="56"/>
        <v>0</v>
      </c>
      <c r="DG26" s="141">
        <f t="shared" si="57"/>
        <v>204545</v>
      </c>
      <c r="DH26" s="141">
        <f t="shared" si="58"/>
        <v>0</v>
      </c>
      <c r="DI26" s="141">
        <f t="shared" si="59"/>
        <v>88</v>
      </c>
      <c r="DJ26" s="141">
        <f t="shared" si="60"/>
        <v>318435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392</v>
      </c>
      <c r="B7" s="140" t="s">
        <v>393</v>
      </c>
      <c r="C7" s="139" t="s">
        <v>394</v>
      </c>
      <c r="D7" s="141">
        <f aca="true" t="shared" si="0" ref="D7:AI7">SUM(D8:D17)</f>
        <v>1447375</v>
      </c>
      <c r="E7" s="141">
        <f t="shared" si="0"/>
        <v>1167247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676188</v>
      </c>
      <c r="J7" s="141">
        <f t="shared" si="0"/>
        <v>3938462</v>
      </c>
      <c r="K7" s="141">
        <f t="shared" si="0"/>
        <v>491059</v>
      </c>
      <c r="L7" s="141">
        <f t="shared" si="0"/>
        <v>280128</v>
      </c>
      <c r="M7" s="141">
        <f t="shared" si="0"/>
        <v>46937</v>
      </c>
      <c r="N7" s="141">
        <f t="shared" si="0"/>
        <v>28265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19208</v>
      </c>
      <c r="S7" s="141">
        <f t="shared" si="0"/>
        <v>992937</v>
      </c>
      <c r="T7" s="141">
        <f t="shared" si="0"/>
        <v>9057</v>
      </c>
      <c r="U7" s="141">
        <f t="shared" si="0"/>
        <v>18672</v>
      </c>
      <c r="V7" s="141">
        <f t="shared" si="0"/>
        <v>1494312</v>
      </c>
      <c r="W7" s="141">
        <f t="shared" si="0"/>
        <v>1195512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695396</v>
      </c>
      <c r="AB7" s="141">
        <f t="shared" si="0"/>
        <v>4931399</v>
      </c>
      <c r="AC7" s="141">
        <f t="shared" si="0"/>
        <v>500116</v>
      </c>
      <c r="AD7" s="141">
        <f t="shared" si="0"/>
        <v>298800</v>
      </c>
      <c r="AE7" s="141">
        <f t="shared" si="0"/>
        <v>338814</v>
      </c>
      <c r="AF7" s="141">
        <f t="shared" si="0"/>
        <v>338814</v>
      </c>
      <c r="AG7" s="141">
        <f t="shared" si="0"/>
        <v>0</v>
      </c>
      <c r="AH7" s="141">
        <f t="shared" si="0"/>
        <v>291073</v>
      </c>
      <c r="AI7" s="141">
        <f t="shared" si="0"/>
        <v>47741</v>
      </c>
      <c r="AJ7" s="141">
        <f aca="true" t="shared" si="1" ref="AJ7:BO7">SUM(AJ8:AJ17)</f>
        <v>0</v>
      </c>
      <c r="AK7" s="141">
        <f t="shared" si="1"/>
        <v>0</v>
      </c>
      <c r="AL7" s="141">
        <f t="shared" si="1"/>
        <v>0</v>
      </c>
      <c r="AM7" s="141">
        <f t="shared" si="1"/>
        <v>4936880</v>
      </c>
      <c r="AN7" s="141">
        <f t="shared" si="1"/>
        <v>1047289</v>
      </c>
      <c r="AO7" s="141">
        <f t="shared" si="1"/>
        <v>586022</v>
      </c>
      <c r="AP7" s="141">
        <f t="shared" si="1"/>
        <v>0</v>
      </c>
      <c r="AQ7" s="141">
        <f t="shared" si="1"/>
        <v>428606</v>
      </c>
      <c r="AR7" s="141">
        <f t="shared" si="1"/>
        <v>32661</v>
      </c>
      <c r="AS7" s="141">
        <f t="shared" si="1"/>
        <v>1759207</v>
      </c>
      <c r="AT7" s="141">
        <f t="shared" si="1"/>
        <v>0</v>
      </c>
      <c r="AU7" s="141">
        <f t="shared" si="1"/>
        <v>1659610</v>
      </c>
      <c r="AV7" s="141">
        <f t="shared" si="1"/>
        <v>99597</v>
      </c>
      <c r="AW7" s="141">
        <f t="shared" si="1"/>
        <v>0</v>
      </c>
      <c r="AX7" s="141">
        <f t="shared" si="1"/>
        <v>2130384</v>
      </c>
      <c r="AY7" s="141">
        <f t="shared" si="1"/>
        <v>0</v>
      </c>
      <c r="AZ7" s="141">
        <f t="shared" si="1"/>
        <v>1922989</v>
      </c>
      <c r="BA7" s="141">
        <f t="shared" si="1"/>
        <v>22748</v>
      </c>
      <c r="BB7" s="141">
        <f t="shared" si="1"/>
        <v>184647</v>
      </c>
      <c r="BC7" s="141">
        <f t="shared" si="1"/>
        <v>0</v>
      </c>
      <c r="BD7" s="141">
        <f t="shared" si="1"/>
        <v>0</v>
      </c>
      <c r="BE7" s="141">
        <f t="shared" si="1"/>
        <v>110143</v>
      </c>
      <c r="BF7" s="141">
        <f t="shared" si="1"/>
        <v>5385837</v>
      </c>
      <c r="BG7" s="141">
        <f t="shared" si="1"/>
        <v>15185</v>
      </c>
      <c r="BH7" s="141">
        <f t="shared" si="1"/>
        <v>15185</v>
      </c>
      <c r="BI7" s="141">
        <f t="shared" si="1"/>
        <v>0</v>
      </c>
      <c r="BJ7" s="141">
        <f t="shared" si="1"/>
        <v>15185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1024396</v>
      </c>
      <c r="BP7" s="141">
        <f aca="true" t="shared" si="2" ref="BP7:CU7">SUM(BP8:BP17)</f>
        <v>433898</v>
      </c>
      <c r="BQ7" s="141">
        <f t="shared" si="2"/>
        <v>307128</v>
      </c>
      <c r="BR7" s="141">
        <f t="shared" si="2"/>
        <v>0</v>
      </c>
      <c r="BS7" s="141">
        <f t="shared" si="2"/>
        <v>126770</v>
      </c>
      <c r="BT7" s="141">
        <f t="shared" si="2"/>
        <v>0</v>
      </c>
      <c r="BU7" s="141">
        <f t="shared" si="2"/>
        <v>406038</v>
      </c>
      <c r="BV7" s="141">
        <f t="shared" si="2"/>
        <v>0</v>
      </c>
      <c r="BW7" s="141">
        <f t="shared" si="2"/>
        <v>406038</v>
      </c>
      <c r="BX7" s="141">
        <f t="shared" si="2"/>
        <v>0</v>
      </c>
      <c r="BY7" s="141">
        <f t="shared" si="2"/>
        <v>5724</v>
      </c>
      <c r="BZ7" s="141">
        <f t="shared" si="2"/>
        <v>178736</v>
      </c>
      <c r="CA7" s="141">
        <f t="shared" si="2"/>
        <v>0</v>
      </c>
      <c r="CB7" s="141">
        <f t="shared" si="2"/>
        <v>161235</v>
      </c>
      <c r="CC7" s="141">
        <f t="shared" si="2"/>
        <v>3084</v>
      </c>
      <c r="CD7" s="141">
        <f t="shared" si="2"/>
        <v>14417</v>
      </c>
      <c r="CE7" s="141">
        <f t="shared" si="2"/>
        <v>0</v>
      </c>
      <c r="CF7" s="141">
        <f t="shared" si="2"/>
        <v>0</v>
      </c>
      <c r="CG7" s="141">
        <f t="shared" si="2"/>
        <v>293</v>
      </c>
      <c r="CH7" s="141">
        <f t="shared" si="2"/>
        <v>1039874</v>
      </c>
      <c r="CI7" s="141">
        <f t="shared" si="2"/>
        <v>353999</v>
      </c>
      <c r="CJ7" s="141">
        <f t="shared" si="2"/>
        <v>353999</v>
      </c>
      <c r="CK7" s="141">
        <f t="shared" si="2"/>
        <v>0</v>
      </c>
      <c r="CL7" s="141">
        <f t="shared" si="2"/>
        <v>306258</v>
      </c>
      <c r="CM7" s="141">
        <f t="shared" si="2"/>
        <v>47741</v>
      </c>
      <c r="CN7" s="141">
        <f t="shared" si="2"/>
        <v>0</v>
      </c>
      <c r="CO7" s="141">
        <f t="shared" si="2"/>
        <v>0</v>
      </c>
      <c r="CP7" s="141">
        <f t="shared" si="2"/>
        <v>0</v>
      </c>
      <c r="CQ7" s="141">
        <f t="shared" si="2"/>
        <v>5961276</v>
      </c>
      <c r="CR7" s="141">
        <f t="shared" si="2"/>
        <v>1481187</v>
      </c>
      <c r="CS7" s="141">
        <f t="shared" si="2"/>
        <v>893150</v>
      </c>
      <c r="CT7" s="141">
        <f t="shared" si="2"/>
        <v>0</v>
      </c>
      <c r="CU7" s="141">
        <f t="shared" si="2"/>
        <v>555376</v>
      </c>
      <c r="CV7" s="141">
        <f aca="true" t="shared" si="3" ref="CV7:DJ7">SUM(CV8:CV17)</f>
        <v>32661</v>
      </c>
      <c r="CW7" s="141">
        <f t="shared" si="3"/>
        <v>2165245</v>
      </c>
      <c r="CX7" s="141">
        <f t="shared" si="3"/>
        <v>0</v>
      </c>
      <c r="CY7" s="141">
        <f t="shared" si="3"/>
        <v>2065648</v>
      </c>
      <c r="CZ7" s="141">
        <f t="shared" si="3"/>
        <v>99597</v>
      </c>
      <c r="DA7" s="141">
        <f t="shared" si="3"/>
        <v>5724</v>
      </c>
      <c r="DB7" s="141">
        <f t="shared" si="3"/>
        <v>2309120</v>
      </c>
      <c r="DC7" s="141">
        <f t="shared" si="3"/>
        <v>0</v>
      </c>
      <c r="DD7" s="141">
        <f t="shared" si="3"/>
        <v>2084224</v>
      </c>
      <c r="DE7" s="141">
        <f t="shared" si="3"/>
        <v>25832</v>
      </c>
      <c r="DF7" s="141">
        <f t="shared" si="3"/>
        <v>199064</v>
      </c>
      <c r="DG7" s="141">
        <f t="shared" si="3"/>
        <v>0</v>
      </c>
      <c r="DH7" s="141">
        <f t="shared" si="3"/>
        <v>0</v>
      </c>
      <c r="DI7" s="141">
        <f t="shared" si="3"/>
        <v>110436</v>
      </c>
      <c r="DJ7" s="141">
        <f t="shared" si="3"/>
        <v>6425711</v>
      </c>
    </row>
    <row r="8" spans="1:114" ht="12" customHeight="1">
      <c r="A8" s="142" t="s">
        <v>95</v>
      </c>
      <c r="B8" s="140" t="s">
        <v>366</v>
      </c>
      <c r="C8" s="142" t="s">
        <v>376</v>
      </c>
      <c r="D8" s="141">
        <f>SUM(E8,+L8)</f>
        <v>311623</v>
      </c>
      <c r="E8" s="141">
        <f>SUM(F8:I8)+K8</f>
        <v>289289</v>
      </c>
      <c r="F8" s="141">
        <v>0</v>
      </c>
      <c r="G8" s="141">
        <v>0</v>
      </c>
      <c r="H8" s="141">
        <v>0</v>
      </c>
      <c r="I8" s="141">
        <v>199238</v>
      </c>
      <c r="J8" s="141">
        <v>665773</v>
      </c>
      <c r="K8" s="141">
        <v>90051</v>
      </c>
      <c r="L8" s="141">
        <v>22334</v>
      </c>
      <c r="M8" s="141">
        <f>SUM(N8,+U8)</f>
        <v>15680</v>
      </c>
      <c r="N8" s="141">
        <f>SUM(O8:R8)+T8</f>
        <v>1327</v>
      </c>
      <c r="O8" s="141">
        <v>0</v>
      </c>
      <c r="P8" s="141">
        <v>0</v>
      </c>
      <c r="Q8" s="141">
        <v>0</v>
      </c>
      <c r="R8" s="141">
        <v>1327</v>
      </c>
      <c r="S8" s="141">
        <v>79819</v>
      </c>
      <c r="T8" s="141">
        <v>0</v>
      </c>
      <c r="U8" s="141">
        <v>14353</v>
      </c>
      <c r="V8" s="141">
        <f aca="true" t="shared" si="4" ref="V8:AD8">+SUM(D8,M8)</f>
        <v>327303</v>
      </c>
      <c r="W8" s="141">
        <f t="shared" si="4"/>
        <v>290616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200565</v>
      </c>
      <c r="AB8" s="141">
        <f t="shared" si="4"/>
        <v>745592</v>
      </c>
      <c r="AC8" s="141">
        <f t="shared" si="4"/>
        <v>90051</v>
      </c>
      <c r="AD8" s="141">
        <f t="shared" si="4"/>
        <v>36687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977396</v>
      </c>
      <c r="AN8" s="141">
        <f>SUM(AO8:AR8)</f>
        <v>216368</v>
      </c>
      <c r="AO8" s="141">
        <v>72606</v>
      </c>
      <c r="AP8" s="141">
        <v>0</v>
      </c>
      <c r="AQ8" s="141">
        <v>138610</v>
      </c>
      <c r="AR8" s="141">
        <v>5152</v>
      </c>
      <c r="AS8" s="141">
        <f>SUM(AT8:AV8)</f>
        <v>726668</v>
      </c>
      <c r="AT8" s="141">
        <v>0</v>
      </c>
      <c r="AU8" s="141">
        <v>707619</v>
      </c>
      <c r="AV8" s="141">
        <v>19049</v>
      </c>
      <c r="AW8" s="141">
        <v>0</v>
      </c>
      <c r="AX8" s="141">
        <f>SUM(AY8:BB8)</f>
        <v>34360</v>
      </c>
      <c r="AY8" s="141">
        <v>0</v>
      </c>
      <c r="AZ8" s="141">
        <v>34360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977396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95499</v>
      </c>
      <c r="BP8" s="141">
        <f>SUM(BQ8:BT8)</f>
        <v>41213</v>
      </c>
      <c r="BQ8" s="141">
        <v>32970</v>
      </c>
      <c r="BR8" s="141">
        <v>0</v>
      </c>
      <c r="BS8" s="141">
        <v>8243</v>
      </c>
      <c r="BT8" s="141">
        <v>0</v>
      </c>
      <c r="BU8" s="141">
        <f>SUM(BV8:BX8)</f>
        <v>48562</v>
      </c>
      <c r="BV8" s="141">
        <v>0</v>
      </c>
      <c r="BW8" s="141">
        <v>48562</v>
      </c>
      <c r="BX8" s="141">
        <v>0</v>
      </c>
      <c r="BY8" s="141">
        <v>5724</v>
      </c>
      <c r="BZ8" s="141">
        <f>SUM(CA8:CD8)</f>
        <v>0</v>
      </c>
      <c r="CA8" s="141">
        <v>0</v>
      </c>
      <c r="CB8" s="141">
        <v>0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95499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1072895</v>
      </c>
      <c r="CR8" s="141">
        <f t="shared" si="5"/>
        <v>257581</v>
      </c>
      <c r="CS8" s="141">
        <f t="shared" si="5"/>
        <v>105576</v>
      </c>
      <c r="CT8" s="141">
        <f t="shared" si="5"/>
        <v>0</v>
      </c>
      <c r="CU8" s="141">
        <f t="shared" si="5"/>
        <v>146853</v>
      </c>
      <c r="CV8" s="141">
        <f t="shared" si="5"/>
        <v>5152</v>
      </c>
      <c r="CW8" s="141">
        <f t="shared" si="5"/>
        <v>775230</v>
      </c>
      <c r="CX8" s="141">
        <f t="shared" si="5"/>
        <v>0</v>
      </c>
      <c r="CY8" s="141">
        <f t="shared" si="5"/>
        <v>756181</v>
      </c>
      <c r="CZ8" s="141">
        <f t="shared" si="5"/>
        <v>19049</v>
      </c>
      <c r="DA8" s="141">
        <f t="shared" si="5"/>
        <v>5724</v>
      </c>
      <c r="DB8" s="141">
        <f t="shared" si="5"/>
        <v>34360</v>
      </c>
      <c r="DC8" s="141">
        <f t="shared" si="5"/>
        <v>0</v>
      </c>
      <c r="DD8" s="141">
        <f t="shared" si="5"/>
        <v>34360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1072895</v>
      </c>
    </row>
    <row r="9" spans="1:114" ht="12" customHeight="1">
      <c r="A9" s="142" t="s">
        <v>95</v>
      </c>
      <c r="B9" s="140" t="s">
        <v>367</v>
      </c>
      <c r="C9" s="142" t="s">
        <v>377</v>
      </c>
      <c r="D9" s="141">
        <f aca="true" t="shared" si="6" ref="D9:D17">SUM(E9,+L9)</f>
        <v>0</v>
      </c>
      <c r="E9" s="141">
        <f aca="true" t="shared" si="7" ref="E9:E17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7">SUM(N9,+U9)</f>
        <v>1485</v>
      </c>
      <c r="N9" s="141">
        <f aca="true" t="shared" si="9" ref="N9:N17">SUM(O9:R9)+T9</f>
        <v>1485</v>
      </c>
      <c r="O9" s="141">
        <v>0</v>
      </c>
      <c r="P9" s="141">
        <v>0</v>
      </c>
      <c r="Q9" s="141">
        <v>0</v>
      </c>
      <c r="R9" s="141">
        <v>1485</v>
      </c>
      <c r="S9" s="141">
        <v>96843</v>
      </c>
      <c r="T9" s="141">
        <v>0</v>
      </c>
      <c r="U9" s="141">
        <v>0</v>
      </c>
      <c r="V9" s="141">
        <f aca="true" t="shared" si="10" ref="V9:V17">+SUM(D9,M9)</f>
        <v>1485</v>
      </c>
      <c r="W9" s="141">
        <f aca="true" t="shared" si="11" ref="W9:W17">+SUM(E9,N9)</f>
        <v>1485</v>
      </c>
      <c r="X9" s="141">
        <f aca="true" t="shared" si="12" ref="X9:X17">+SUM(F9,O9)</f>
        <v>0</v>
      </c>
      <c r="Y9" s="141">
        <f aca="true" t="shared" si="13" ref="Y9:Y17">+SUM(G9,P9)</f>
        <v>0</v>
      </c>
      <c r="Z9" s="141">
        <f aca="true" t="shared" si="14" ref="Z9:Z17">+SUM(H9,Q9)</f>
        <v>0</v>
      </c>
      <c r="AA9" s="141">
        <f aca="true" t="shared" si="15" ref="AA9:AA17">+SUM(I9,R9)</f>
        <v>1485</v>
      </c>
      <c r="AB9" s="141">
        <f aca="true" t="shared" si="16" ref="AB9:AB17">+SUM(J9,S9)</f>
        <v>96843</v>
      </c>
      <c r="AC9" s="141">
        <f aca="true" t="shared" si="17" ref="AC9:AC17">+SUM(K9,T9)</f>
        <v>0</v>
      </c>
      <c r="AD9" s="141">
        <f aca="true" t="shared" si="18" ref="AD9:AD17">+SUM(L9,U9)</f>
        <v>0</v>
      </c>
      <c r="AE9" s="141">
        <f aca="true" t="shared" si="19" ref="AE9:AE17">SUM(AF9,+AK9)</f>
        <v>0</v>
      </c>
      <c r="AF9" s="141">
        <f aca="true" t="shared" si="20" ref="AF9:AF17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7">SUM(AN9,AS9,AW9,AX9,BD9)</f>
        <v>0</v>
      </c>
      <c r="AN9" s="141">
        <f aca="true" t="shared" si="22" ref="AN9:AN17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7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7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7">SUM(AE9,+AM9,+BE9)</f>
        <v>0</v>
      </c>
      <c r="BG9" s="141">
        <f aca="true" t="shared" si="26" ref="BG9:BG17">SUM(BH9,+BM9)</f>
        <v>0</v>
      </c>
      <c r="BH9" s="141">
        <f aca="true" t="shared" si="27" ref="BH9:BH17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7">SUM(BP9,BU9,BY9,BZ9,CF9)</f>
        <v>98328</v>
      </c>
      <c r="BP9" s="141">
        <f aca="true" t="shared" si="29" ref="BP9:BP17">SUM(BQ9:BT9)</f>
        <v>54757</v>
      </c>
      <c r="BQ9" s="141">
        <v>54757</v>
      </c>
      <c r="BR9" s="141">
        <v>0</v>
      </c>
      <c r="BS9" s="141">
        <v>0</v>
      </c>
      <c r="BT9" s="141">
        <v>0</v>
      </c>
      <c r="BU9" s="141">
        <f aca="true" t="shared" si="30" ref="BU9:BU17">SUM(BV9:BX9)</f>
        <v>41954</v>
      </c>
      <c r="BV9" s="141">
        <v>0</v>
      </c>
      <c r="BW9" s="141">
        <v>41954</v>
      </c>
      <c r="BX9" s="141">
        <v>0</v>
      </c>
      <c r="BY9" s="141">
        <v>0</v>
      </c>
      <c r="BZ9" s="141">
        <f aca="true" t="shared" si="31" ref="BZ9:BZ17">SUM(CA9:CD9)</f>
        <v>1617</v>
      </c>
      <c r="CA9" s="141">
        <v>0</v>
      </c>
      <c r="CB9" s="141">
        <v>0</v>
      </c>
      <c r="CC9" s="141">
        <v>0</v>
      </c>
      <c r="CD9" s="141">
        <v>1617</v>
      </c>
      <c r="CE9" s="141"/>
      <c r="CF9" s="141">
        <v>0</v>
      </c>
      <c r="CG9" s="141">
        <v>0</v>
      </c>
      <c r="CH9" s="141">
        <f aca="true" t="shared" si="32" ref="CH9:CH17">SUM(BG9,+BO9,+CG9)</f>
        <v>98328</v>
      </c>
      <c r="CI9" s="141">
        <f aca="true" t="shared" si="33" ref="CI9:CI17">SUM(AE9,+BG9)</f>
        <v>0</v>
      </c>
      <c r="CJ9" s="141">
        <f aca="true" t="shared" si="34" ref="CJ9:CJ17">SUM(AF9,+BH9)</f>
        <v>0</v>
      </c>
      <c r="CK9" s="141">
        <f aca="true" t="shared" si="35" ref="CK9:CK17">SUM(AG9,+BI9)</f>
        <v>0</v>
      </c>
      <c r="CL9" s="141">
        <f aca="true" t="shared" si="36" ref="CL9:CL17">SUM(AH9,+BJ9)</f>
        <v>0</v>
      </c>
      <c r="CM9" s="141">
        <f aca="true" t="shared" si="37" ref="CM9:CM17">SUM(AI9,+BK9)</f>
        <v>0</v>
      </c>
      <c r="CN9" s="141">
        <f aca="true" t="shared" si="38" ref="CN9:CN17">SUM(AJ9,+BL9)</f>
        <v>0</v>
      </c>
      <c r="CO9" s="141">
        <f aca="true" t="shared" si="39" ref="CO9:CO17">SUM(AK9,+BM9)</f>
        <v>0</v>
      </c>
      <c r="CP9" s="141">
        <f aca="true" t="shared" si="40" ref="CP9:CP17">SUM(AL9,+BN9)</f>
        <v>0</v>
      </c>
      <c r="CQ9" s="141">
        <f aca="true" t="shared" si="41" ref="CQ9:CQ17">SUM(AM9,+BO9)</f>
        <v>98328</v>
      </c>
      <c r="CR9" s="141">
        <f aca="true" t="shared" si="42" ref="CR9:CR17">SUM(AN9,+BP9)</f>
        <v>54757</v>
      </c>
      <c r="CS9" s="141">
        <f aca="true" t="shared" si="43" ref="CS9:CS17">SUM(AO9,+BQ9)</f>
        <v>54757</v>
      </c>
      <c r="CT9" s="141">
        <f aca="true" t="shared" si="44" ref="CT9:CT17">SUM(AP9,+BR9)</f>
        <v>0</v>
      </c>
      <c r="CU9" s="141">
        <f aca="true" t="shared" si="45" ref="CU9:CU17">SUM(AQ9,+BS9)</f>
        <v>0</v>
      </c>
      <c r="CV9" s="141">
        <f aca="true" t="shared" si="46" ref="CV9:CV17">SUM(AR9,+BT9)</f>
        <v>0</v>
      </c>
      <c r="CW9" s="141">
        <f aca="true" t="shared" si="47" ref="CW9:CW17">SUM(AS9,+BU9)</f>
        <v>41954</v>
      </c>
      <c r="CX9" s="141">
        <f aca="true" t="shared" si="48" ref="CX9:CX17">SUM(AT9,+BV9)</f>
        <v>0</v>
      </c>
      <c r="CY9" s="141">
        <f aca="true" t="shared" si="49" ref="CY9:CY17">SUM(AU9,+BW9)</f>
        <v>41954</v>
      </c>
      <c r="CZ9" s="141">
        <f aca="true" t="shared" si="50" ref="CZ9:CZ17">SUM(AV9,+BX9)</f>
        <v>0</v>
      </c>
      <c r="DA9" s="141">
        <f aca="true" t="shared" si="51" ref="DA9:DA17">SUM(AW9,+BY9)</f>
        <v>0</v>
      </c>
      <c r="DB9" s="141">
        <f aca="true" t="shared" si="52" ref="DB9:DB17">SUM(AX9,+BZ9)</f>
        <v>1617</v>
      </c>
      <c r="DC9" s="141">
        <f aca="true" t="shared" si="53" ref="DC9:DC17">SUM(AY9,+CA9)</f>
        <v>0</v>
      </c>
      <c r="DD9" s="141">
        <f aca="true" t="shared" si="54" ref="DD9:DD17">SUM(AZ9,+CB9)</f>
        <v>0</v>
      </c>
      <c r="DE9" s="141">
        <f aca="true" t="shared" si="55" ref="DE9:DE17">SUM(BA9,+CC9)</f>
        <v>0</v>
      </c>
      <c r="DF9" s="141">
        <f aca="true" t="shared" si="56" ref="DF9:DF17">SUM(BB9,+CD9)</f>
        <v>1617</v>
      </c>
      <c r="DG9" s="141">
        <f aca="true" t="shared" si="57" ref="DG9:DG17">SUM(BC9,+CE9)</f>
        <v>0</v>
      </c>
      <c r="DH9" s="141">
        <f aca="true" t="shared" si="58" ref="DH9:DH17">SUM(BD9,+CF9)</f>
        <v>0</v>
      </c>
      <c r="DI9" s="141">
        <f aca="true" t="shared" si="59" ref="DI9:DI17">SUM(BE9,+CG9)</f>
        <v>0</v>
      </c>
      <c r="DJ9" s="141">
        <f aca="true" t="shared" si="60" ref="DJ9:DJ17">SUM(BF9,+CH9)</f>
        <v>98328</v>
      </c>
    </row>
    <row r="10" spans="1:114" ht="12" customHeight="1">
      <c r="A10" s="142" t="s">
        <v>95</v>
      </c>
      <c r="B10" s="140" t="s">
        <v>368</v>
      </c>
      <c r="C10" s="142" t="s">
        <v>378</v>
      </c>
      <c r="D10" s="141">
        <f t="shared" si="6"/>
        <v>10890</v>
      </c>
      <c r="E10" s="141">
        <f t="shared" si="7"/>
        <v>10890</v>
      </c>
      <c r="F10" s="141">
        <v>0</v>
      </c>
      <c r="G10" s="141">
        <v>0</v>
      </c>
      <c r="H10" s="141">
        <v>0</v>
      </c>
      <c r="I10" s="141">
        <v>7276</v>
      </c>
      <c r="J10" s="141">
        <v>160362</v>
      </c>
      <c r="K10" s="141">
        <v>3614</v>
      </c>
      <c r="L10" s="141">
        <v>0</v>
      </c>
      <c r="M10" s="141">
        <f t="shared" si="8"/>
        <v>1134</v>
      </c>
      <c r="N10" s="141">
        <f t="shared" si="9"/>
        <v>1134</v>
      </c>
      <c r="O10" s="141">
        <v>0</v>
      </c>
      <c r="P10" s="141">
        <v>0</v>
      </c>
      <c r="Q10" s="141">
        <v>0</v>
      </c>
      <c r="R10" s="141">
        <v>1134</v>
      </c>
      <c r="S10" s="141">
        <v>77049</v>
      </c>
      <c r="T10" s="141">
        <v>0</v>
      </c>
      <c r="U10" s="141">
        <v>0</v>
      </c>
      <c r="V10" s="141">
        <f t="shared" si="10"/>
        <v>12024</v>
      </c>
      <c r="W10" s="141">
        <f t="shared" si="11"/>
        <v>12024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8410</v>
      </c>
      <c r="AB10" s="141">
        <f t="shared" si="16"/>
        <v>237411</v>
      </c>
      <c r="AC10" s="141">
        <f t="shared" si="17"/>
        <v>3614</v>
      </c>
      <c r="AD10" s="141">
        <f t="shared" si="18"/>
        <v>0</v>
      </c>
      <c r="AE10" s="141">
        <f t="shared" si="19"/>
        <v>9240</v>
      </c>
      <c r="AF10" s="141">
        <f t="shared" si="20"/>
        <v>9240</v>
      </c>
      <c r="AG10" s="141">
        <v>0</v>
      </c>
      <c r="AH10" s="141">
        <v>9240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162012</v>
      </c>
      <c r="AN10" s="141">
        <f t="shared" si="22"/>
        <v>53060</v>
      </c>
      <c r="AO10" s="141">
        <v>47206</v>
      </c>
      <c r="AP10" s="141">
        <v>0</v>
      </c>
      <c r="AQ10" s="141">
        <v>0</v>
      </c>
      <c r="AR10" s="141">
        <v>5854</v>
      </c>
      <c r="AS10" s="141">
        <f t="shared" si="23"/>
        <v>101162</v>
      </c>
      <c r="AT10" s="141">
        <v>0</v>
      </c>
      <c r="AU10" s="141">
        <v>91807</v>
      </c>
      <c r="AV10" s="141">
        <v>9355</v>
      </c>
      <c r="AW10" s="141">
        <v>0</v>
      </c>
      <c r="AX10" s="141">
        <f t="shared" si="24"/>
        <v>7790</v>
      </c>
      <c r="AY10" s="141">
        <v>0</v>
      </c>
      <c r="AZ10" s="141">
        <v>0</v>
      </c>
      <c r="BA10" s="141">
        <v>0</v>
      </c>
      <c r="BB10" s="141">
        <v>7790</v>
      </c>
      <c r="BC10" s="141"/>
      <c r="BD10" s="141">
        <v>0</v>
      </c>
      <c r="BE10" s="141">
        <v>0</v>
      </c>
      <c r="BF10" s="141">
        <f t="shared" si="25"/>
        <v>171252</v>
      </c>
      <c r="BG10" s="141">
        <f t="shared" si="26"/>
        <v>15185</v>
      </c>
      <c r="BH10" s="141">
        <f t="shared" si="27"/>
        <v>15185</v>
      </c>
      <c r="BI10" s="141">
        <v>0</v>
      </c>
      <c r="BJ10" s="141">
        <v>15185</v>
      </c>
      <c r="BK10" s="141">
        <v>0</v>
      </c>
      <c r="BL10" s="141">
        <v>0</v>
      </c>
      <c r="BM10" s="141">
        <v>0</v>
      </c>
      <c r="BN10" s="141"/>
      <c r="BO10" s="141">
        <f t="shared" si="28"/>
        <v>62998</v>
      </c>
      <c r="BP10" s="141">
        <f t="shared" si="29"/>
        <v>23271</v>
      </c>
      <c r="BQ10" s="141">
        <v>23271</v>
      </c>
      <c r="BR10" s="141">
        <v>0</v>
      </c>
      <c r="BS10" s="141">
        <v>0</v>
      </c>
      <c r="BT10" s="141">
        <v>0</v>
      </c>
      <c r="BU10" s="141">
        <f t="shared" si="30"/>
        <v>36452</v>
      </c>
      <c r="BV10" s="141">
        <v>0</v>
      </c>
      <c r="BW10" s="141">
        <v>36452</v>
      </c>
      <c r="BX10" s="141">
        <v>0</v>
      </c>
      <c r="BY10" s="141">
        <v>0</v>
      </c>
      <c r="BZ10" s="141">
        <f t="shared" si="31"/>
        <v>3275</v>
      </c>
      <c r="CA10" s="141">
        <v>0</v>
      </c>
      <c r="CB10" s="141">
        <v>0</v>
      </c>
      <c r="CC10" s="141">
        <v>0</v>
      </c>
      <c r="CD10" s="141">
        <v>3275</v>
      </c>
      <c r="CE10" s="141"/>
      <c r="CF10" s="141">
        <v>0</v>
      </c>
      <c r="CG10" s="141">
        <v>0</v>
      </c>
      <c r="CH10" s="141">
        <f t="shared" si="32"/>
        <v>78183</v>
      </c>
      <c r="CI10" s="141">
        <f t="shared" si="33"/>
        <v>24425</v>
      </c>
      <c r="CJ10" s="141">
        <f t="shared" si="34"/>
        <v>24425</v>
      </c>
      <c r="CK10" s="141">
        <f t="shared" si="35"/>
        <v>0</v>
      </c>
      <c r="CL10" s="141">
        <f t="shared" si="36"/>
        <v>24425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225010</v>
      </c>
      <c r="CR10" s="141">
        <f t="shared" si="42"/>
        <v>76331</v>
      </c>
      <c r="CS10" s="141">
        <f t="shared" si="43"/>
        <v>70477</v>
      </c>
      <c r="CT10" s="141">
        <f t="shared" si="44"/>
        <v>0</v>
      </c>
      <c r="CU10" s="141">
        <f t="shared" si="45"/>
        <v>0</v>
      </c>
      <c r="CV10" s="141">
        <f t="shared" si="46"/>
        <v>5854</v>
      </c>
      <c r="CW10" s="141">
        <f t="shared" si="47"/>
        <v>137614</v>
      </c>
      <c r="CX10" s="141">
        <f t="shared" si="48"/>
        <v>0</v>
      </c>
      <c r="CY10" s="141">
        <f t="shared" si="49"/>
        <v>128259</v>
      </c>
      <c r="CZ10" s="141">
        <f t="shared" si="50"/>
        <v>9355</v>
      </c>
      <c r="DA10" s="141">
        <f t="shared" si="51"/>
        <v>0</v>
      </c>
      <c r="DB10" s="141">
        <f t="shared" si="52"/>
        <v>11065</v>
      </c>
      <c r="DC10" s="141">
        <f t="shared" si="53"/>
        <v>0</v>
      </c>
      <c r="DD10" s="141">
        <f t="shared" si="54"/>
        <v>0</v>
      </c>
      <c r="DE10" s="141">
        <f t="shared" si="55"/>
        <v>0</v>
      </c>
      <c r="DF10" s="141">
        <f t="shared" si="56"/>
        <v>11065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249435</v>
      </c>
    </row>
    <row r="11" spans="1:114" ht="12" customHeight="1">
      <c r="A11" s="142" t="s">
        <v>95</v>
      </c>
      <c r="B11" s="140" t="s">
        <v>369</v>
      </c>
      <c r="C11" s="142" t="s">
        <v>379</v>
      </c>
      <c r="D11" s="141">
        <f t="shared" si="6"/>
        <v>120883</v>
      </c>
      <c r="E11" s="141">
        <f t="shared" si="7"/>
        <v>80056</v>
      </c>
      <c r="F11" s="141">
        <v>0</v>
      </c>
      <c r="G11" s="141">
        <v>0</v>
      </c>
      <c r="H11" s="141">
        <v>0</v>
      </c>
      <c r="I11" s="141">
        <v>79868</v>
      </c>
      <c r="J11" s="141">
        <v>256031</v>
      </c>
      <c r="K11" s="141">
        <v>188</v>
      </c>
      <c r="L11" s="141">
        <v>40827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120883</v>
      </c>
      <c r="W11" s="141">
        <f t="shared" si="11"/>
        <v>80056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79868</v>
      </c>
      <c r="AB11" s="141">
        <f t="shared" si="16"/>
        <v>256031</v>
      </c>
      <c r="AC11" s="141">
        <f t="shared" si="17"/>
        <v>188</v>
      </c>
      <c r="AD11" s="141">
        <f t="shared" si="18"/>
        <v>40827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332796</v>
      </c>
      <c r="AN11" s="141">
        <f t="shared" si="22"/>
        <v>95308</v>
      </c>
      <c r="AO11" s="141">
        <v>77526</v>
      </c>
      <c r="AP11" s="141">
        <v>0</v>
      </c>
      <c r="AQ11" s="141">
        <v>13389</v>
      </c>
      <c r="AR11" s="141">
        <v>4393</v>
      </c>
      <c r="AS11" s="141">
        <f t="shared" si="23"/>
        <v>191714</v>
      </c>
      <c r="AT11" s="141">
        <v>0</v>
      </c>
      <c r="AU11" s="141">
        <v>180743</v>
      </c>
      <c r="AV11" s="141">
        <v>10971</v>
      </c>
      <c r="AW11" s="141">
        <v>0</v>
      </c>
      <c r="AX11" s="141">
        <f t="shared" si="24"/>
        <v>45774</v>
      </c>
      <c r="AY11" s="141">
        <v>0</v>
      </c>
      <c r="AZ11" s="141">
        <v>32681</v>
      </c>
      <c r="BA11" s="141">
        <v>9954</v>
      </c>
      <c r="BB11" s="141">
        <v>3139</v>
      </c>
      <c r="BC11" s="141"/>
      <c r="BD11" s="141">
        <v>0</v>
      </c>
      <c r="BE11" s="141">
        <v>44118</v>
      </c>
      <c r="BF11" s="141">
        <f t="shared" si="25"/>
        <v>376914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332796</v>
      </c>
      <c r="CR11" s="141">
        <f t="shared" si="42"/>
        <v>95308</v>
      </c>
      <c r="CS11" s="141">
        <f t="shared" si="43"/>
        <v>77526</v>
      </c>
      <c r="CT11" s="141">
        <f t="shared" si="44"/>
        <v>0</v>
      </c>
      <c r="CU11" s="141">
        <f t="shared" si="45"/>
        <v>13389</v>
      </c>
      <c r="CV11" s="141">
        <f t="shared" si="46"/>
        <v>4393</v>
      </c>
      <c r="CW11" s="141">
        <f t="shared" si="47"/>
        <v>191714</v>
      </c>
      <c r="CX11" s="141">
        <f t="shared" si="48"/>
        <v>0</v>
      </c>
      <c r="CY11" s="141">
        <f t="shared" si="49"/>
        <v>180743</v>
      </c>
      <c r="CZ11" s="141">
        <f t="shared" si="50"/>
        <v>10971</v>
      </c>
      <c r="DA11" s="141">
        <f t="shared" si="51"/>
        <v>0</v>
      </c>
      <c r="DB11" s="141">
        <f t="shared" si="52"/>
        <v>45774</v>
      </c>
      <c r="DC11" s="141">
        <f t="shared" si="53"/>
        <v>0</v>
      </c>
      <c r="DD11" s="141">
        <f t="shared" si="54"/>
        <v>32681</v>
      </c>
      <c r="DE11" s="141">
        <f t="shared" si="55"/>
        <v>9954</v>
      </c>
      <c r="DF11" s="141">
        <f t="shared" si="56"/>
        <v>3139</v>
      </c>
      <c r="DG11" s="141">
        <f t="shared" si="57"/>
        <v>0</v>
      </c>
      <c r="DH11" s="141">
        <f t="shared" si="58"/>
        <v>0</v>
      </c>
      <c r="DI11" s="141">
        <f t="shared" si="59"/>
        <v>44118</v>
      </c>
      <c r="DJ11" s="141">
        <f t="shared" si="60"/>
        <v>376914</v>
      </c>
    </row>
    <row r="12" spans="1:114" ht="12" customHeight="1">
      <c r="A12" s="142" t="s">
        <v>95</v>
      </c>
      <c r="B12" s="140" t="s">
        <v>370</v>
      </c>
      <c r="C12" s="142" t="s">
        <v>380</v>
      </c>
      <c r="D12" s="141">
        <f t="shared" si="6"/>
        <v>137999</v>
      </c>
      <c r="E12" s="141">
        <f t="shared" si="7"/>
        <v>137999</v>
      </c>
      <c r="F12" s="141">
        <v>0</v>
      </c>
      <c r="G12" s="141">
        <v>0</v>
      </c>
      <c r="H12" s="141">
        <v>0</v>
      </c>
      <c r="I12" s="141">
        <v>127354</v>
      </c>
      <c r="J12" s="141">
        <v>713087</v>
      </c>
      <c r="K12" s="141">
        <v>10645</v>
      </c>
      <c r="L12" s="141">
        <v>0</v>
      </c>
      <c r="M12" s="141">
        <f t="shared" si="8"/>
        <v>10336</v>
      </c>
      <c r="N12" s="141">
        <f t="shared" si="9"/>
        <v>10336</v>
      </c>
      <c r="O12" s="141">
        <v>0</v>
      </c>
      <c r="P12" s="141">
        <v>0</v>
      </c>
      <c r="Q12" s="141">
        <v>0</v>
      </c>
      <c r="R12" s="141">
        <v>5961</v>
      </c>
      <c r="S12" s="141">
        <v>209457</v>
      </c>
      <c r="T12" s="141">
        <v>4375</v>
      </c>
      <c r="U12" s="141">
        <v>0</v>
      </c>
      <c r="V12" s="141">
        <f t="shared" si="10"/>
        <v>148335</v>
      </c>
      <c r="W12" s="141">
        <f t="shared" si="11"/>
        <v>148335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133315</v>
      </c>
      <c r="AB12" s="141">
        <f t="shared" si="16"/>
        <v>922544</v>
      </c>
      <c r="AC12" s="141">
        <f t="shared" si="17"/>
        <v>15020</v>
      </c>
      <c r="AD12" s="141">
        <f t="shared" si="18"/>
        <v>0</v>
      </c>
      <c r="AE12" s="141">
        <f t="shared" si="19"/>
        <v>1964</v>
      </c>
      <c r="AF12" s="141">
        <f t="shared" si="20"/>
        <v>1964</v>
      </c>
      <c r="AG12" s="141">
        <v>0</v>
      </c>
      <c r="AH12" s="141">
        <v>966</v>
      </c>
      <c r="AI12" s="141">
        <v>998</v>
      </c>
      <c r="AJ12" s="141">
        <v>0</v>
      </c>
      <c r="AK12" s="141">
        <v>0</v>
      </c>
      <c r="AL12" s="141"/>
      <c r="AM12" s="141">
        <f t="shared" si="21"/>
        <v>849122</v>
      </c>
      <c r="AN12" s="141">
        <f t="shared" si="22"/>
        <v>236093</v>
      </c>
      <c r="AO12" s="141">
        <v>140180</v>
      </c>
      <c r="AP12" s="141">
        <v>0</v>
      </c>
      <c r="AQ12" s="141">
        <v>81157</v>
      </c>
      <c r="AR12" s="141">
        <v>14756</v>
      </c>
      <c r="AS12" s="141">
        <f t="shared" si="23"/>
        <v>418810</v>
      </c>
      <c r="AT12" s="141">
        <v>0</v>
      </c>
      <c r="AU12" s="141">
        <v>409285</v>
      </c>
      <c r="AV12" s="141">
        <v>9525</v>
      </c>
      <c r="AW12" s="141">
        <v>0</v>
      </c>
      <c r="AX12" s="141">
        <f t="shared" si="24"/>
        <v>194219</v>
      </c>
      <c r="AY12" s="141">
        <v>0</v>
      </c>
      <c r="AZ12" s="141">
        <v>33993</v>
      </c>
      <c r="BA12" s="141">
        <v>2336</v>
      </c>
      <c r="BB12" s="141">
        <v>157890</v>
      </c>
      <c r="BC12" s="141"/>
      <c r="BD12" s="141">
        <v>0</v>
      </c>
      <c r="BE12" s="141">
        <v>0</v>
      </c>
      <c r="BF12" s="141">
        <f t="shared" si="25"/>
        <v>851086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219793</v>
      </c>
      <c r="BP12" s="141">
        <f t="shared" si="29"/>
        <v>52358</v>
      </c>
      <c r="BQ12" s="141">
        <v>52358</v>
      </c>
      <c r="BR12" s="141">
        <v>0</v>
      </c>
      <c r="BS12" s="141">
        <v>0</v>
      </c>
      <c r="BT12" s="141">
        <v>0</v>
      </c>
      <c r="BU12" s="141">
        <f t="shared" si="30"/>
        <v>152566</v>
      </c>
      <c r="BV12" s="141">
        <v>0</v>
      </c>
      <c r="BW12" s="141">
        <v>152566</v>
      </c>
      <c r="BX12" s="141">
        <v>0</v>
      </c>
      <c r="BY12" s="141">
        <v>0</v>
      </c>
      <c r="BZ12" s="141">
        <f t="shared" si="31"/>
        <v>14869</v>
      </c>
      <c r="CA12" s="141">
        <v>0</v>
      </c>
      <c r="CB12" s="141">
        <v>12120</v>
      </c>
      <c r="CC12" s="141">
        <v>0</v>
      </c>
      <c r="CD12" s="141">
        <v>2749</v>
      </c>
      <c r="CE12" s="141"/>
      <c r="CF12" s="141">
        <v>0</v>
      </c>
      <c r="CG12" s="141">
        <v>0</v>
      </c>
      <c r="CH12" s="141">
        <f t="shared" si="32"/>
        <v>219793</v>
      </c>
      <c r="CI12" s="141">
        <f t="shared" si="33"/>
        <v>1964</v>
      </c>
      <c r="CJ12" s="141">
        <f t="shared" si="34"/>
        <v>1964</v>
      </c>
      <c r="CK12" s="141">
        <f t="shared" si="35"/>
        <v>0</v>
      </c>
      <c r="CL12" s="141">
        <f t="shared" si="36"/>
        <v>966</v>
      </c>
      <c r="CM12" s="141">
        <f t="shared" si="37"/>
        <v>998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1068915</v>
      </c>
      <c r="CR12" s="141">
        <f t="shared" si="42"/>
        <v>288451</v>
      </c>
      <c r="CS12" s="141">
        <f t="shared" si="43"/>
        <v>192538</v>
      </c>
      <c r="CT12" s="141">
        <f t="shared" si="44"/>
        <v>0</v>
      </c>
      <c r="CU12" s="141">
        <f t="shared" si="45"/>
        <v>81157</v>
      </c>
      <c r="CV12" s="141">
        <f t="shared" si="46"/>
        <v>14756</v>
      </c>
      <c r="CW12" s="141">
        <f t="shared" si="47"/>
        <v>571376</v>
      </c>
      <c r="CX12" s="141">
        <f t="shared" si="48"/>
        <v>0</v>
      </c>
      <c r="CY12" s="141">
        <f t="shared" si="49"/>
        <v>561851</v>
      </c>
      <c r="CZ12" s="141">
        <f t="shared" si="50"/>
        <v>9525</v>
      </c>
      <c r="DA12" s="141">
        <f t="shared" si="51"/>
        <v>0</v>
      </c>
      <c r="DB12" s="141">
        <f t="shared" si="52"/>
        <v>209088</v>
      </c>
      <c r="DC12" s="141">
        <f t="shared" si="53"/>
        <v>0</v>
      </c>
      <c r="DD12" s="141">
        <f t="shared" si="54"/>
        <v>46113</v>
      </c>
      <c r="DE12" s="141">
        <f t="shared" si="55"/>
        <v>2336</v>
      </c>
      <c r="DF12" s="141">
        <f t="shared" si="56"/>
        <v>160639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1070879</v>
      </c>
    </row>
    <row r="13" spans="1:114" ht="12" customHeight="1">
      <c r="A13" s="142" t="s">
        <v>95</v>
      </c>
      <c r="B13" s="140" t="s">
        <v>371</v>
      </c>
      <c r="C13" s="142" t="s">
        <v>381</v>
      </c>
      <c r="D13" s="141">
        <f t="shared" si="6"/>
        <v>100502</v>
      </c>
      <c r="E13" s="141">
        <f t="shared" si="7"/>
        <v>100502</v>
      </c>
      <c r="F13" s="141">
        <v>0</v>
      </c>
      <c r="G13" s="141">
        <v>0</v>
      </c>
      <c r="H13" s="141">
        <v>0</v>
      </c>
      <c r="I13" s="141">
        <v>62578</v>
      </c>
      <c r="J13" s="141">
        <v>688659</v>
      </c>
      <c r="K13" s="141">
        <v>37924</v>
      </c>
      <c r="L13" s="141">
        <v>0</v>
      </c>
      <c r="M13" s="141">
        <f t="shared" si="8"/>
        <v>3961</v>
      </c>
      <c r="N13" s="141">
        <f t="shared" si="9"/>
        <v>3961</v>
      </c>
      <c r="O13" s="141">
        <v>0</v>
      </c>
      <c r="P13" s="141">
        <v>0</v>
      </c>
      <c r="Q13" s="141">
        <v>0</v>
      </c>
      <c r="R13" s="141">
        <v>2865</v>
      </c>
      <c r="S13" s="141">
        <v>162707</v>
      </c>
      <c r="T13" s="141">
        <v>1096</v>
      </c>
      <c r="U13" s="141">
        <v>0</v>
      </c>
      <c r="V13" s="141">
        <f t="shared" si="10"/>
        <v>104463</v>
      </c>
      <c r="W13" s="141">
        <f t="shared" si="11"/>
        <v>104463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65443</v>
      </c>
      <c r="AB13" s="141">
        <f t="shared" si="16"/>
        <v>851366</v>
      </c>
      <c r="AC13" s="141">
        <f t="shared" si="17"/>
        <v>39020</v>
      </c>
      <c r="AD13" s="141">
        <f t="shared" si="18"/>
        <v>0</v>
      </c>
      <c r="AE13" s="141">
        <f t="shared" si="19"/>
        <v>861</v>
      </c>
      <c r="AF13" s="141">
        <f t="shared" si="20"/>
        <v>861</v>
      </c>
      <c r="AG13" s="141">
        <v>0</v>
      </c>
      <c r="AH13" s="141">
        <v>0</v>
      </c>
      <c r="AI13" s="141">
        <v>861</v>
      </c>
      <c r="AJ13" s="141">
        <v>0</v>
      </c>
      <c r="AK13" s="141">
        <v>0</v>
      </c>
      <c r="AL13" s="141"/>
      <c r="AM13" s="141">
        <f t="shared" si="21"/>
        <v>788300</v>
      </c>
      <c r="AN13" s="141">
        <f t="shared" si="22"/>
        <v>74346</v>
      </c>
      <c r="AO13" s="141">
        <v>74346</v>
      </c>
      <c r="AP13" s="141">
        <v>0</v>
      </c>
      <c r="AQ13" s="141">
        <v>0</v>
      </c>
      <c r="AR13" s="141">
        <v>0</v>
      </c>
      <c r="AS13" s="141">
        <f t="shared" si="23"/>
        <v>21888</v>
      </c>
      <c r="AT13" s="141">
        <v>0</v>
      </c>
      <c r="AU13" s="141">
        <v>16478</v>
      </c>
      <c r="AV13" s="141">
        <v>5410</v>
      </c>
      <c r="AW13" s="141">
        <v>0</v>
      </c>
      <c r="AX13" s="141">
        <f t="shared" si="24"/>
        <v>692066</v>
      </c>
      <c r="AY13" s="141">
        <v>0</v>
      </c>
      <c r="AZ13" s="141">
        <v>689844</v>
      </c>
      <c r="BA13" s="141">
        <v>2222</v>
      </c>
      <c r="BB13" s="141">
        <v>0</v>
      </c>
      <c r="BC13" s="141"/>
      <c r="BD13" s="141">
        <v>0</v>
      </c>
      <c r="BE13" s="141">
        <v>0</v>
      </c>
      <c r="BF13" s="141">
        <f t="shared" si="25"/>
        <v>789161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166668</v>
      </c>
      <c r="BP13" s="141">
        <f t="shared" si="29"/>
        <v>6500</v>
      </c>
      <c r="BQ13" s="141">
        <v>6500</v>
      </c>
      <c r="BR13" s="141">
        <v>0</v>
      </c>
      <c r="BS13" s="141">
        <v>0</v>
      </c>
      <c r="BT13" s="141">
        <v>0</v>
      </c>
      <c r="BU13" s="141">
        <f t="shared" si="30"/>
        <v>52946</v>
      </c>
      <c r="BV13" s="141">
        <v>0</v>
      </c>
      <c r="BW13" s="141">
        <v>52946</v>
      </c>
      <c r="BX13" s="141">
        <v>0</v>
      </c>
      <c r="BY13" s="141">
        <v>0</v>
      </c>
      <c r="BZ13" s="141">
        <f t="shared" si="31"/>
        <v>107222</v>
      </c>
      <c r="CA13" s="141">
        <v>0</v>
      </c>
      <c r="CB13" s="141">
        <v>107222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166668</v>
      </c>
      <c r="CI13" s="141">
        <f t="shared" si="33"/>
        <v>861</v>
      </c>
      <c r="CJ13" s="141">
        <f t="shared" si="34"/>
        <v>861</v>
      </c>
      <c r="CK13" s="141">
        <f t="shared" si="35"/>
        <v>0</v>
      </c>
      <c r="CL13" s="141">
        <f t="shared" si="36"/>
        <v>0</v>
      </c>
      <c r="CM13" s="141">
        <f t="shared" si="37"/>
        <v>861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954968</v>
      </c>
      <c r="CR13" s="141">
        <f t="shared" si="42"/>
        <v>80846</v>
      </c>
      <c r="CS13" s="141">
        <f t="shared" si="43"/>
        <v>80846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74834</v>
      </c>
      <c r="CX13" s="141">
        <f t="shared" si="48"/>
        <v>0</v>
      </c>
      <c r="CY13" s="141">
        <f t="shared" si="49"/>
        <v>69424</v>
      </c>
      <c r="CZ13" s="141">
        <f t="shared" si="50"/>
        <v>5410</v>
      </c>
      <c r="DA13" s="141">
        <f t="shared" si="51"/>
        <v>0</v>
      </c>
      <c r="DB13" s="141">
        <f t="shared" si="52"/>
        <v>799288</v>
      </c>
      <c r="DC13" s="141">
        <f t="shared" si="53"/>
        <v>0</v>
      </c>
      <c r="DD13" s="141">
        <f t="shared" si="54"/>
        <v>797066</v>
      </c>
      <c r="DE13" s="141">
        <f t="shared" si="55"/>
        <v>2222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955829</v>
      </c>
    </row>
    <row r="14" spans="1:114" ht="12" customHeight="1">
      <c r="A14" s="142" t="s">
        <v>95</v>
      </c>
      <c r="B14" s="140" t="s">
        <v>372</v>
      </c>
      <c r="C14" s="142" t="s">
        <v>382</v>
      </c>
      <c r="D14" s="141">
        <f t="shared" si="6"/>
        <v>387737</v>
      </c>
      <c r="E14" s="141">
        <f t="shared" si="7"/>
        <v>196095</v>
      </c>
      <c r="F14" s="141">
        <v>0</v>
      </c>
      <c r="G14" s="141">
        <v>0</v>
      </c>
      <c r="H14" s="141">
        <v>0</v>
      </c>
      <c r="I14" s="141">
        <v>195875</v>
      </c>
      <c r="J14" s="141">
        <v>580393</v>
      </c>
      <c r="K14" s="141">
        <v>220</v>
      </c>
      <c r="L14" s="141">
        <v>191642</v>
      </c>
      <c r="M14" s="141">
        <f t="shared" si="8"/>
        <v>5966</v>
      </c>
      <c r="N14" s="141">
        <f t="shared" si="9"/>
        <v>1647</v>
      </c>
      <c r="O14" s="141">
        <v>0</v>
      </c>
      <c r="P14" s="141">
        <v>0</v>
      </c>
      <c r="Q14" s="141">
        <v>0</v>
      </c>
      <c r="R14" s="141">
        <v>1641</v>
      </c>
      <c r="S14" s="141">
        <v>124124</v>
      </c>
      <c r="T14" s="141">
        <v>6</v>
      </c>
      <c r="U14" s="141">
        <v>4319</v>
      </c>
      <c r="V14" s="141">
        <f t="shared" si="10"/>
        <v>393703</v>
      </c>
      <c r="W14" s="141">
        <f t="shared" si="11"/>
        <v>197742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197516</v>
      </c>
      <c r="AB14" s="141">
        <f t="shared" si="16"/>
        <v>704517</v>
      </c>
      <c r="AC14" s="141">
        <f t="shared" si="17"/>
        <v>226</v>
      </c>
      <c r="AD14" s="141">
        <f t="shared" si="18"/>
        <v>195961</v>
      </c>
      <c r="AE14" s="141">
        <f t="shared" si="19"/>
        <v>326749</v>
      </c>
      <c r="AF14" s="141">
        <f t="shared" si="20"/>
        <v>326749</v>
      </c>
      <c r="AG14" s="141">
        <v>0</v>
      </c>
      <c r="AH14" s="141">
        <v>280867</v>
      </c>
      <c r="AI14" s="141">
        <v>45882</v>
      </c>
      <c r="AJ14" s="141">
        <v>0</v>
      </c>
      <c r="AK14" s="141">
        <v>0</v>
      </c>
      <c r="AL14" s="141"/>
      <c r="AM14" s="141">
        <f t="shared" si="21"/>
        <v>636174</v>
      </c>
      <c r="AN14" s="141">
        <f t="shared" si="22"/>
        <v>251923</v>
      </c>
      <c r="AO14" s="141">
        <v>91380</v>
      </c>
      <c r="AP14" s="141">
        <v>0</v>
      </c>
      <c r="AQ14" s="141">
        <v>158037</v>
      </c>
      <c r="AR14" s="141">
        <v>2506</v>
      </c>
      <c r="AS14" s="141">
        <f t="shared" si="23"/>
        <v>286883</v>
      </c>
      <c r="AT14" s="141">
        <v>0</v>
      </c>
      <c r="AU14" s="141">
        <v>241596</v>
      </c>
      <c r="AV14" s="141">
        <v>45287</v>
      </c>
      <c r="AW14" s="141">
        <v>0</v>
      </c>
      <c r="AX14" s="141">
        <f t="shared" si="24"/>
        <v>97368</v>
      </c>
      <c r="AY14" s="141">
        <v>0</v>
      </c>
      <c r="AZ14" s="141">
        <v>89132</v>
      </c>
      <c r="BA14" s="141">
        <v>8236</v>
      </c>
      <c r="BB14" s="141">
        <v>0</v>
      </c>
      <c r="BC14" s="141"/>
      <c r="BD14" s="141">
        <v>0</v>
      </c>
      <c r="BE14" s="141">
        <v>5207</v>
      </c>
      <c r="BF14" s="141">
        <f t="shared" si="25"/>
        <v>968130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129797</v>
      </c>
      <c r="BP14" s="141">
        <f t="shared" si="29"/>
        <v>11262</v>
      </c>
      <c r="BQ14" s="141">
        <v>11262</v>
      </c>
      <c r="BR14" s="141">
        <v>0</v>
      </c>
      <c r="BS14" s="141">
        <v>0</v>
      </c>
      <c r="BT14" s="141">
        <v>0</v>
      </c>
      <c r="BU14" s="141">
        <f t="shared" si="30"/>
        <v>73558</v>
      </c>
      <c r="BV14" s="141">
        <v>0</v>
      </c>
      <c r="BW14" s="141">
        <v>73558</v>
      </c>
      <c r="BX14" s="141">
        <v>0</v>
      </c>
      <c r="BY14" s="141">
        <v>0</v>
      </c>
      <c r="BZ14" s="141">
        <f t="shared" si="31"/>
        <v>44977</v>
      </c>
      <c r="CA14" s="141">
        <v>0</v>
      </c>
      <c r="CB14" s="141">
        <v>41893</v>
      </c>
      <c r="CC14" s="141">
        <v>3084</v>
      </c>
      <c r="CD14" s="141">
        <v>0</v>
      </c>
      <c r="CE14" s="141"/>
      <c r="CF14" s="141">
        <v>0</v>
      </c>
      <c r="CG14" s="141">
        <v>293</v>
      </c>
      <c r="CH14" s="141">
        <f t="shared" si="32"/>
        <v>130090</v>
      </c>
      <c r="CI14" s="141">
        <f t="shared" si="33"/>
        <v>326749</v>
      </c>
      <c r="CJ14" s="141">
        <f t="shared" si="34"/>
        <v>326749</v>
      </c>
      <c r="CK14" s="141">
        <f t="shared" si="35"/>
        <v>0</v>
      </c>
      <c r="CL14" s="141">
        <f t="shared" si="36"/>
        <v>280867</v>
      </c>
      <c r="CM14" s="141">
        <f t="shared" si="37"/>
        <v>45882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765971</v>
      </c>
      <c r="CR14" s="141">
        <f t="shared" si="42"/>
        <v>263185</v>
      </c>
      <c r="CS14" s="141">
        <f t="shared" si="43"/>
        <v>102642</v>
      </c>
      <c r="CT14" s="141">
        <f t="shared" si="44"/>
        <v>0</v>
      </c>
      <c r="CU14" s="141">
        <f t="shared" si="45"/>
        <v>158037</v>
      </c>
      <c r="CV14" s="141">
        <f t="shared" si="46"/>
        <v>2506</v>
      </c>
      <c r="CW14" s="141">
        <f t="shared" si="47"/>
        <v>360441</v>
      </c>
      <c r="CX14" s="141">
        <f t="shared" si="48"/>
        <v>0</v>
      </c>
      <c r="CY14" s="141">
        <f t="shared" si="49"/>
        <v>315154</v>
      </c>
      <c r="CZ14" s="141">
        <f t="shared" si="50"/>
        <v>45287</v>
      </c>
      <c r="DA14" s="141">
        <f t="shared" si="51"/>
        <v>0</v>
      </c>
      <c r="DB14" s="141">
        <f t="shared" si="52"/>
        <v>142345</v>
      </c>
      <c r="DC14" s="141">
        <f t="shared" si="53"/>
        <v>0</v>
      </c>
      <c r="DD14" s="141">
        <f t="shared" si="54"/>
        <v>131025</v>
      </c>
      <c r="DE14" s="141">
        <f t="shared" si="55"/>
        <v>11320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5500</v>
      </c>
      <c r="DJ14" s="141">
        <f t="shared" si="60"/>
        <v>1098220</v>
      </c>
    </row>
    <row r="15" spans="1:114" ht="12" customHeight="1">
      <c r="A15" s="142" t="s">
        <v>95</v>
      </c>
      <c r="B15" s="140" t="s">
        <v>373</v>
      </c>
      <c r="C15" s="142" t="s">
        <v>383</v>
      </c>
      <c r="D15" s="141">
        <f t="shared" si="6"/>
        <v>0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f t="shared" si="8"/>
        <v>8375</v>
      </c>
      <c r="N15" s="141">
        <f t="shared" si="9"/>
        <v>8375</v>
      </c>
      <c r="O15" s="141">
        <v>0</v>
      </c>
      <c r="P15" s="141">
        <v>0</v>
      </c>
      <c r="Q15" s="141">
        <v>0</v>
      </c>
      <c r="R15" s="141">
        <v>4795</v>
      </c>
      <c r="S15" s="141">
        <v>242938</v>
      </c>
      <c r="T15" s="141">
        <v>3580</v>
      </c>
      <c r="U15" s="141">
        <v>0</v>
      </c>
      <c r="V15" s="141">
        <f t="shared" si="10"/>
        <v>8375</v>
      </c>
      <c r="W15" s="141">
        <f t="shared" si="11"/>
        <v>8375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4795</v>
      </c>
      <c r="AB15" s="141">
        <f t="shared" si="16"/>
        <v>242938</v>
      </c>
      <c r="AC15" s="141">
        <f t="shared" si="17"/>
        <v>3580</v>
      </c>
      <c r="AD15" s="141">
        <f t="shared" si="18"/>
        <v>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0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/>
      <c r="BD15" s="141">
        <v>0</v>
      </c>
      <c r="BE15" s="141">
        <v>0</v>
      </c>
      <c r="BF15" s="141">
        <f t="shared" si="25"/>
        <v>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251313</v>
      </c>
      <c r="BP15" s="141">
        <f t="shared" si="29"/>
        <v>244537</v>
      </c>
      <c r="BQ15" s="141">
        <v>126010</v>
      </c>
      <c r="BR15" s="141">
        <v>0</v>
      </c>
      <c r="BS15" s="141">
        <v>118527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6776</v>
      </c>
      <c r="CA15" s="141">
        <v>0</v>
      </c>
      <c r="CB15" s="141">
        <v>0</v>
      </c>
      <c r="CC15" s="141">
        <v>0</v>
      </c>
      <c r="CD15" s="141">
        <v>6776</v>
      </c>
      <c r="CE15" s="141"/>
      <c r="CF15" s="141">
        <v>0</v>
      </c>
      <c r="CG15" s="141">
        <v>0</v>
      </c>
      <c r="CH15" s="141">
        <f t="shared" si="32"/>
        <v>251313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251313</v>
      </c>
      <c r="CR15" s="141">
        <f t="shared" si="42"/>
        <v>244537</v>
      </c>
      <c r="CS15" s="141">
        <f t="shared" si="43"/>
        <v>126010</v>
      </c>
      <c r="CT15" s="141">
        <f t="shared" si="44"/>
        <v>0</v>
      </c>
      <c r="CU15" s="141">
        <f t="shared" si="45"/>
        <v>118527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6776</v>
      </c>
      <c r="DC15" s="141">
        <f t="shared" si="53"/>
        <v>0</v>
      </c>
      <c r="DD15" s="141">
        <f t="shared" si="54"/>
        <v>0</v>
      </c>
      <c r="DE15" s="141">
        <f t="shared" si="55"/>
        <v>0</v>
      </c>
      <c r="DF15" s="141">
        <f t="shared" si="56"/>
        <v>6776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251313</v>
      </c>
    </row>
    <row r="16" spans="1:114" ht="12" customHeight="1">
      <c r="A16" s="142" t="s">
        <v>95</v>
      </c>
      <c r="B16" s="140" t="s">
        <v>374</v>
      </c>
      <c r="C16" s="142" t="s">
        <v>384</v>
      </c>
      <c r="D16" s="141">
        <f t="shared" si="6"/>
        <v>64947</v>
      </c>
      <c r="E16" s="141">
        <f t="shared" si="7"/>
        <v>39622</v>
      </c>
      <c r="F16" s="141">
        <v>0</v>
      </c>
      <c r="G16" s="141">
        <v>0</v>
      </c>
      <c r="H16" s="141">
        <v>0</v>
      </c>
      <c r="I16" s="141">
        <v>3999</v>
      </c>
      <c r="J16" s="141">
        <v>361638</v>
      </c>
      <c r="K16" s="141">
        <v>35623</v>
      </c>
      <c r="L16" s="141">
        <v>25325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64947</v>
      </c>
      <c r="W16" s="141">
        <f t="shared" si="11"/>
        <v>39622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3999</v>
      </c>
      <c r="AB16" s="141">
        <f t="shared" si="16"/>
        <v>361638</v>
      </c>
      <c r="AC16" s="141">
        <f t="shared" si="17"/>
        <v>35623</v>
      </c>
      <c r="AD16" s="141">
        <f t="shared" si="18"/>
        <v>25325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421950</v>
      </c>
      <c r="AN16" s="141">
        <f t="shared" si="22"/>
        <v>75534</v>
      </c>
      <c r="AO16" s="141">
        <v>38121</v>
      </c>
      <c r="AP16" s="141">
        <v>0</v>
      </c>
      <c r="AQ16" s="141">
        <v>37413</v>
      </c>
      <c r="AR16" s="141">
        <v>0</v>
      </c>
      <c r="AS16" s="141">
        <f t="shared" si="23"/>
        <v>12082</v>
      </c>
      <c r="AT16" s="141">
        <v>0</v>
      </c>
      <c r="AU16" s="141">
        <v>12082</v>
      </c>
      <c r="AV16" s="141">
        <v>0</v>
      </c>
      <c r="AW16" s="141">
        <v>0</v>
      </c>
      <c r="AX16" s="141">
        <f t="shared" si="24"/>
        <v>334334</v>
      </c>
      <c r="AY16" s="141">
        <v>0</v>
      </c>
      <c r="AZ16" s="141">
        <v>334334</v>
      </c>
      <c r="BA16" s="141">
        <v>0</v>
      </c>
      <c r="BB16" s="141">
        <v>0</v>
      </c>
      <c r="BC16" s="141"/>
      <c r="BD16" s="141">
        <v>0</v>
      </c>
      <c r="BE16" s="141">
        <v>4635</v>
      </c>
      <c r="BF16" s="141">
        <f t="shared" si="25"/>
        <v>426585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421950</v>
      </c>
      <c r="CR16" s="141">
        <f t="shared" si="42"/>
        <v>75534</v>
      </c>
      <c r="CS16" s="141">
        <f t="shared" si="43"/>
        <v>38121</v>
      </c>
      <c r="CT16" s="141">
        <f t="shared" si="44"/>
        <v>0</v>
      </c>
      <c r="CU16" s="141">
        <f t="shared" si="45"/>
        <v>37413</v>
      </c>
      <c r="CV16" s="141">
        <f t="shared" si="46"/>
        <v>0</v>
      </c>
      <c r="CW16" s="141">
        <f t="shared" si="47"/>
        <v>12082</v>
      </c>
      <c r="CX16" s="141">
        <f t="shared" si="48"/>
        <v>0</v>
      </c>
      <c r="CY16" s="141">
        <f t="shared" si="49"/>
        <v>12082</v>
      </c>
      <c r="CZ16" s="141">
        <f t="shared" si="50"/>
        <v>0</v>
      </c>
      <c r="DA16" s="141">
        <f t="shared" si="51"/>
        <v>0</v>
      </c>
      <c r="DB16" s="141">
        <f t="shared" si="52"/>
        <v>334334</v>
      </c>
      <c r="DC16" s="141">
        <f t="shared" si="53"/>
        <v>0</v>
      </c>
      <c r="DD16" s="141">
        <f t="shared" si="54"/>
        <v>334334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4635</v>
      </c>
      <c r="DJ16" s="141">
        <f t="shared" si="60"/>
        <v>426585</v>
      </c>
    </row>
    <row r="17" spans="1:114" ht="12" customHeight="1">
      <c r="A17" s="142" t="s">
        <v>95</v>
      </c>
      <c r="B17" s="140" t="s">
        <v>375</v>
      </c>
      <c r="C17" s="142" t="s">
        <v>385</v>
      </c>
      <c r="D17" s="141">
        <f t="shared" si="6"/>
        <v>312794</v>
      </c>
      <c r="E17" s="141">
        <f t="shared" si="7"/>
        <v>312794</v>
      </c>
      <c r="F17" s="141">
        <v>0</v>
      </c>
      <c r="G17" s="141">
        <v>0</v>
      </c>
      <c r="H17" s="141">
        <v>0</v>
      </c>
      <c r="I17" s="141">
        <v>0</v>
      </c>
      <c r="J17" s="141">
        <v>512519</v>
      </c>
      <c r="K17" s="141">
        <v>312794</v>
      </c>
      <c r="L17" s="141">
        <v>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312794</v>
      </c>
      <c r="W17" s="141">
        <f t="shared" si="11"/>
        <v>312794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512519</v>
      </c>
      <c r="AC17" s="141">
        <f t="shared" si="17"/>
        <v>312794</v>
      </c>
      <c r="AD17" s="141">
        <f t="shared" si="18"/>
        <v>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769130</v>
      </c>
      <c r="AN17" s="141">
        <f t="shared" si="22"/>
        <v>44657</v>
      </c>
      <c r="AO17" s="141">
        <v>44657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724473</v>
      </c>
      <c r="AY17" s="141">
        <v>0</v>
      </c>
      <c r="AZ17" s="141">
        <v>708645</v>
      </c>
      <c r="BA17" s="141">
        <v>0</v>
      </c>
      <c r="BB17" s="141">
        <v>15828</v>
      </c>
      <c r="BC17" s="141"/>
      <c r="BD17" s="141">
        <v>0</v>
      </c>
      <c r="BE17" s="141">
        <v>56183</v>
      </c>
      <c r="BF17" s="141">
        <f t="shared" si="25"/>
        <v>825313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769130</v>
      </c>
      <c r="CR17" s="141">
        <f t="shared" si="42"/>
        <v>44657</v>
      </c>
      <c r="CS17" s="141">
        <f t="shared" si="43"/>
        <v>44657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724473</v>
      </c>
      <c r="DC17" s="141">
        <f t="shared" si="53"/>
        <v>0</v>
      </c>
      <c r="DD17" s="141">
        <f t="shared" si="54"/>
        <v>708645</v>
      </c>
      <c r="DE17" s="141">
        <f t="shared" si="55"/>
        <v>0</v>
      </c>
      <c r="DF17" s="141">
        <f t="shared" si="56"/>
        <v>15828</v>
      </c>
      <c r="DG17" s="141">
        <f t="shared" si="57"/>
        <v>0</v>
      </c>
      <c r="DH17" s="141">
        <f t="shared" si="58"/>
        <v>0</v>
      </c>
      <c r="DI17" s="141">
        <f t="shared" si="59"/>
        <v>56183</v>
      </c>
      <c r="DJ17" s="141">
        <f t="shared" si="60"/>
        <v>825313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395</v>
      </c>
      <c r="B7" s="140" t="s">
        <v>396</v>
      </c>
      <c r="C7" s="139" t="s">
        <v>365</v>
      </c>
      <c r="D7" s="141">
        <f aca="true" t="shared" si="0" ref="D7:AD7">SUM(D8:D36)</f>
        <v>14255665</v>
      </c>
      <c r="E7" s="141">
        <f t="shared" si="0"/>
        <v>3027077</v>
      </c>
      <c r="F7" s="141">
        <f t="shared" si="0"/>
        <v>31580</v>
      </c>
      <c r="G7" s="141">
        <f t="shared" si="0"/>
        <v>360</v>
      </c>
      <c r="H7" s="141">
        <f t="shared" si="0"/>
        <v>8400</v>
      </c>
      <c r="I7" s="141">
        <f t="shared" si="0"/>
        <v>1924436</v>
      </c>
      <c r="J7" s="141">
        <f t="shared" si="0"/>
        <v>3938462</v>
      </c>
      <c r="K7" s="141">
        <f t="shared" si="0"/>
        <v>1062301</v>
      </c>
      <c r="L7" s="141">
        <f t="shared" si="0"/>
        <v>11228588</v>
      </c>
      <c r="M7" s="141">
        <f t="shared" si="0"/>
        <v>1251354</v>
      </c>
      <c r="N7" s="141">
        <f t="shared" si="0"/>
        <v>39650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30593</v>
      </c>
      <c r="S7" s="141">
        <f t="shared" si="0"/>
        <v>992937</v>
      </c>
      <c r="T7" s="141">
        <f t="shared" si="0"/>
        <v>9057</v>
      </c>
      <c r="U7" s="141">
        <f t="shared" si="0"/>
        <v>1211704</v>
      </c>
      <c r="V7" s="141">
        <f t="shared" si="0"/>
        <v>15507019</v>
      </c>
      <c r="W7" s="141">
        <f t="shared" si="0"/>
        <v>3066727</v>
      </c>
      <c r="X7" s="141">
        <f t="shared" si="0"/>
        <v>31580</v>
      </c>
      <c r="Y7" s="141">
        <f t="shared" si="0"/>
        <v>360</v>
      </c>
      <c r="Z7" s="141">
        <f t="shared" si="0"/>
        <v>8400</v>
      </c>
      <c r="AA7" s="141">
        <f t="shared" si="0"/>
        <v>1955029</v>
      </c>
      <c r="AB7" s="141">
        <f t="shared" si="0"/>
        <v>4931399</v>
      </c>
      <c r="AC7" s="141">
        <f t="shared" si="0"/>
        <v>1071358</v>
      </c>
      <c r="AD7" s="141">
        <f t="shared" si="0"/>
        <v>12440292</v>
      </c>
    </row>
    <row r="8" spans="1:30" ht="12" customHeight="1">
      <c r="A8" s="142" t="s">
        <v>95</v>
      </c>
      <c r="B8" s="140" t="s">
        <v>326</v>
      </c>
      <c r="C8" s="142" t="s">
        <v>345</v>
      </c>
      <c r="D8" s="141">
        <f>SUM(E8,+L8)</f>
        <v>4896427</v>
      </c>
      <c r="E8" s="141">
        <f>+SUM(F8:I8,K8)</f>
        <v>1100640</v>
      </c>
      <c r="F8" s="141">
        <v>23612</v>
      </c>
      <c r="G8" s="141">
        <v>0</v>
      </c>
      <c r="H8" s="141">
        <v>8400</v>
      </c>
      <c r="I8" s="141">
        <v>707330</v>
      </c>
      <c r="J8" s="141"/>
      <c r="K8" s="141">
        <v>361298</v>
      </c>
      <c r="L8" s="141">
        <v>3795787</v>
      </c>
      <c r="M8" s="141">
        <f>SUM(N8,+U8)</f>
        <v>40373</v>
      </c>
      <c r="N8" s="141">
        <f>+SUM(O8:R8,T8)</f>
        <v>0</v>
      </c>
      <c r="O8" s="141">
        <v>0</v>
      </c>
      <c r="P8" s="141">
        <v>0</v>
      </c>
      <c r="Q8" s="141">
        <v>0</v>
      </c>
      <c r="R8" s="141">
        <v>0</v>
      </c>
      <c r="S8" s="141"/>
      <c r="T8" s="141">
        <v>0</v>
      </c>
      <c r="U8" s="141">
        <v>40373</v>
      </c>
      <c r="V8" s="141">
        <f aca="true" t="shared" si="1" ref="V8:AD8">+SUM(D8,M8)</f>
        <v>4936800</v>
      </c>
      <c r="W8" s="141">
        <f t="shared" si="1"/>
        <v>1100640</v>
      </c>
      <c r="X8" s="141">
        <f t="shared" si="1"/>
        <v>23612</v>
      </c>
      <c r="Y8" s="141">
        <f t="shared" si="1"/>
        <v>0</v>
      </c>
      <c r="Z8" s="141">
        <f t="shared" si="1"/>
        <v>8400</v>
      </c>
      <c r="AA8" s="141">
        <f t="shared" si="1"/>
        <v>707330</v>
      </c>
      <c r="AB8" s="141">
        <f t="shared" si="1"/>
        <v>0</v>
      </c>
      <c r="AC8" s="141">
        <f t="shared" si="1"/>
        <v>361298</v>
      </c>
      <c r="AD8" s="141">
        <f t="shared" si="1"/>
        <v>3836160</v>
      </c>
    </row>
    <row r="9" spans="1:30" ht="12" customHeight="1">
      <c r="A9" s="142" t="s">
        <v>95</v>
      </c>
      <c r="B9" s="140" t="s">
        <v>327</v>
      </c>
      <c r="C9" s="142" t="s">
        <v>346</v>
      </c>
      <c r="D9" s="141">
        <f aca="true" t="shared" si="2" ref="D9:D36">SUM(E9,+L9)</f>
        <v>850649</v>
      </c>
      <c r="E9" s="141">
        <f aca="true" t="shared" si="3" ref="E9:E36">+SUM(F9:I9,K9)</f>
        <v>159091</v>
      </c>
      <c r="F9" s="141">
        <v>0</v>
      </c>
      <c r="G9" s="141">
        <v>0</v>
      </c>
      <c r="H9" s="141">
        <v>0</v>
      </c>
      <c r="I9" s="141">
        <v>115041</v>
      </c>
      <c r="J9" s="141"/>
      <c r="K9" s="141">
        <v>44050</v>
      </c>
      <c r="L9" s="141">
        <v>691558</v>
      </c>
      <c r="M9" s="141">
        <f aca="true" t="shared" si="4" ref="M9:M36">SUM(N9,+U9)</f>
        <v>186689</v>
      </c>
      <c r="N9" s="141">
        <f aca="true" t="shared" si="5" ref="N9:N36">+SUM(O9:R9,T9)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186689</v>
      </c>
      <c r="V9" s="141">
        <f aca="true" t="shared" si="6" ref="V9:V36">+SUM(D9,M9)</f>
        <v>1037338</v>
      </c>
      <c r="W9" s="141">
        <f aca="true" t="shared" si="7" ref="W9:W36">+SUM(E9,N9)</f>
        <v>159091</v>
      </c>
      <c r="X9" s="141">
        <f aca="true" t="shared" si="8" ref="X9:X36">+SUM(F9,O9)</f>
        <v>0</v>
      </c>
      <c r="Y9" s="141">
        <f aca="true" t="shared" si="9" ref="Y9:Y36">+SUM(G9,P9)</f>
        <v>0</v>
      </c>
      <c r="Z9" s="141">
        <f aca="true" t="shared" si="10" ref="Z9:Z36">+SUM(H9,Q9)</f>
        <v>0</v>
      </c>
      <c r="AA9" s="141">
        <f aca="true" t="shared" si="11" ref="AA9:AA36">+SUM(I9,R9)</f>
        <v>115041</v>
      </c>
      <c r="AB9" s="141">
        <f aca="true" t="shared" si="12" ref="AB9:AB36">+SUM(J9,S9)</f>
        <v>0</v>
      </c>
      <c r="AC9" s="141">
        <f aca="true" t="shared" si="13" ref="AC9:AC36">+SUM(K9,T9)</f>
        <v>44050</v>
      </c>
      <c r="AD9" s="141">
        <f aca="true" t="shared" si="14" ref="AD9:AD36">+SUM(L9,U9)</f>
        <v>878247</v>
      </c>
    </row>
    <row r="10" spans="1:30" ht="12" customHeight="1">
      <c r="A10" s="142" t="s">
        <v>95</v>
      </c>
      <c r="B10" s="140" t="s">
        <v>328</v>
      </c>
      <c r="C10" s="142" t="s">
        <v>347</v>
      </c>
      <c r="D10" s="141">
        <f t="shared" si="2"/>
        <v>791600</v>
      </c>
      <c r="E10" s="141">
        <f t="shared" si="3"/>
        <v>115000</v>
      </c>
      <c r="F10" s="141">
        <v>7968</v>
      </c>
      <c r="G10" s="141">
        <v>240</v>
      </c>
      <c r="H10" s="141">
        <v>0</v>
      </c>
      <c r="I10" s="141">
        <v>72190</v>
      </c>
      <c r="J10" s="141"/>
      <c r="K10" s="141">
        <v>34602</v>
      </c>
      <c r="L10" s="141">
        <v>676600</v>
      </c>
      <c r="M10" s="141">
        <f t="shared" si="4"/>
        <v>152346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152346</v>
      </c>
      <c r="V10" s="141">
        <f t="shared" si="6"/>
        <v>943946</v>
      </c>
      <c r="W10" s="141">
        <f t="shared" si="7"/>
        <v>115000</v>
      </c>
      <c r="X10" s="141">
        <f t="shared" si="8"/>
        <v>7968</v>
      </c>
      <c r="Y10" s="141">
        <f t="shared" si="9"/>
        <v>240</v>
      </c>
      <c r="Z10" s="141">
        <f t="shared" si="10"/>
        <v>0</v>
      </c>
      <c r="AA10" s="141">
        <f t="shared" si="11"/>
        <v>72190</v>
      </c>
      <c r="AB10" s="141">
        <f t="shared" si="12"/>
        <v>0</v>
      </c>
      <c r="AC10" s="141">
        <f t="shared" si="13"/>
        <v>34602</v>
      </c>
      <c r="AD10" s="141">
        <f t="shared" si="14"/>
        <v>828946</v>
      </c>
    </row>
    <row r="11" spans="1:30" ht="12" customHeight="1">
      <c r="A11" s="142" t="s">
        <v>95</v>
      </c>
      <c r="B11" s="140" t="s">
        <v>329</v>
      </c>
      <c r="C11" s="142" t="s">
        <v>348</v>
      </c>
      <c r="D11" s="141">
        <f t="shared" si="2"/>
        <v>449527</v>
      </c>
      <c r="E11" s="141">
        <f t="shared" si="3"/>
        <v>96628</v>
      </c>
      <c r="F11" s="141">
        <v>0</v>
      </c>
      <c r="G11" s="141">
        <v>0</v>
      </c>
      <c r="H11" s="141">
        <v>0</v>
      </c>
      <c r="I11" s="141">
        <v>61060</v>
      </c>
      <c r="J11" s="141"/>
      <c r="K11" s="141">
        <v>35568</v>
      </c>
      <c r="L11" s="141">
        <v>352899</v>
      </c>
      <c r="M11" s="141">
        <f t="shared" si="4"/>
        <v>73156</v>
      </c>
      <c r="N11" s="141">
        <f t="shared" si="5"/>
        <v>1057</v>
      </c>
      <c r="O11" s="141">
        <v>0</v>
      </c>
      <c r="P11" s="141">
        <v>0</v>
      </c>
      <c r="Q11" s="141">
        <v>0</v>
      </c>
      <c r="R11" s="141">
        <v>1057</v>
      </c>
      <c r="S11" s="141"/>
      <c r="T11" s="141">
        <v>0</v>
      </c>
      <c r="U11" s="141">
        <v>72099</v>
      </c>
      <c r="V11" s="141">
        <f t="shared" si="6"/>
        <v>522683</v>
      </c>
      <c r="W11" s="141">
        <f t="shared" si="7"/>
        <v>97685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62117</v>
      </c>
      <c r="AB11" s="141">
        <f t="shared" si="12"/>
        <v>0</v>
      </c>
      <c r="AC11" s="141">
        <f t="shared" si="13"/>
        <v>35568</v>
      </c>
      <c r="AD11" s="141">
        <f t="shared" si="14"/>
        <v>424998</v>
      </c>
    </row>
    <row r="12" spans="1:30" ht="12" customHeight="1">
      <c r="A12" s="142" t="s">
        <v>95</v>
      </c>
      <c r="B12" s="140" t="s">
        <v>330</v>
      </c>
      <c r="C12" s="142" t="s">
        <v>349</v>
      </c>
      <c r="D12" s="141">
        <f t="shared" si="2"/>
        <v>372997</v>
      </c>
      <c r="E12" s="141">
        <f t="shared" si="3"/>
        <v>47941</v>
      </c>
      <c r="F12" s="141">
        <v>0</v>
      </c>
      <c r="G12" s="141">
        <v>0</v>
      </c>
      <c r="H12" s="141">
        <v>0</v>
      </c>
      <c r="I12" s="141">
        <v>47941</v>
      </c>
      <c r="J12" s="141"/>
      <c r="K12" s="141">
        <v>0</v>
      </c>
      <c r="L12" s="141">
        <v>325056</v>
      </c>
      <c r="M12" s="141">
        <f t="shared" si="4"/>
        <v>28190</v>
      </c>
      <c r="N12" s="141">
        <f t="shared" si="5"/>
        <v>6827</v>
      </c>
      <c r="O12" s="141">
        <v>0</v>
      </c>
      <c r="P12" s="141">
        <v>0</v>
      </c>
      <c r="Q12" s="141">
        <v>0</v>
      </c>
      <c r="R12" s="141">
        <v>6827</v>
      </c>
      <c r="S12" s="141"/>
      <c r="T12" s="141">
        <v>0</v>
      </c>
      <c r="U12" s="141">
        <v>21363</v>
      </c>
      <c r="V12" s="141">
        <f t="shared" si="6"/>
        <v>401187</v>
      </c>
      <c r="W12" s="141">
        <f t="shared" si="7"/>
        <v>54768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54768</v>
      </c>
      <c r="AB12" s="141">
        <f t="shared" si="12"/>
        <v>0</v>
      </c>
      <c r="AC12" s="141">
        <f t="shared" si="13"/>
        <v>0</v>
      </c>
      <c r="AD12" s="141">
        <f t="shared" si="14"/>
        <v>346419</v>
      </c>
    </row>
    <row r="13" spans="1:30" ht="12" customHeight="1">
      <c r="A13" s="142" t="s">
        <v>95</v>
      </c>
      <c r="B13" s="140" t="s">
        <v>331</v>
      </c>
      <c r="C13" s="142" t="s">
        <v>350</v>
      </c>
      <c r="D13" s="141">
        <f t="shared" si="2"/>
        <v>1021192</v>
      </c>
      <c r="E13" s="141">
        <f t="shared" si="3"/>
        <v>190975</v>
      </c>
      <c r="F13" s="141">
        <v>0</v>
      </c>
      <c r="G13" s="141">
        <v>0</v>
      </c>
      <c r="H13" s="141">
        <v>0</v>
      </c>
      <c r="I13" s="141">
        <v>190975</v>
      </c>
      <c r="J13" s="141"/>
      <c r="K13" s="141">
        <v>0</v>
      </c>
      <c r="L13" s="141">
        <v>830217</v>
      </c>
      <c r="M13" s="141">
        <f t="shared" si="4"/>
        <v>90592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90592</v>
      </c>
      <c r="V13" s="141">
        <f t="shared" si="6"/>
        <v>1111784</v>
      </c>
      <c r="W13" s="141">
        <f t="shared" si="7"/>
        <v>190975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190975</v>
      </c>
      <c r="AB13" s="141">
        <f t="shared" si="12"/>
        <v>0</v>
      </c>
      <c r="AC13" s="141">
        <f t="shared" si="13"/>
        <v>0</v>
      </c>
      <c r="AD13" s="141">
        <f t="shared" si="14"/>
        <v>920809</v>
      </c>
    </row>
    <row r="14" spans="1:30" ht="12" customHeight="1">
      <c r="A14" s="142" t="s">
        <v>95</v>
      </c>
      <c r="B14" s="140" t="s">
        <v>332</v>
      </c>
      <c r="C14" s="142" t="s">
        <v>351</v>
      </c>
      <c r="D14" s="141">
        <f t="shared" si="2"/>
        <v>374817</v>
      </c>
      <c r="E14" s="141">
        <f t="shared" si="3"/>
        <v>11263</v>
      </c>
      <c r="F14" s="141">
        <v>0</v>
      </c>
      <c r="G14" s="141">
        <v>0</v>
      </c>
      <c r="H14" s="141">
        <v>0</v>
      </c>
      <c r="I14" s="141">
        <v>11163</v>
      </c>
      <c r="J14" s="141"/>
      <c r="K14" s="141">
        <v>100</v>
      </c>
      <c r="L14" s="141">
        <v>363554</v>
      </c>
      <c r="M14" s="141">
        <f t="shared" si="4"/>
        <v>48643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48643</v>
      </c>
      <c r="V14" s="141">
        <f t="shared" si="6"/>
        <v>423460</v>
      </c>
      <c r="W14" s="141">
        <f t="shared" si="7"/>
        <v>11263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11163</v>
      </c>
      <c r="AB14" s="141">
        <f t="shared" si="12"/>
        <v>0</v>
      </c>
      <c r="AC14" s="141">
        <f t="shared" si="13"/>
        <v>100</v>
      </c>
      <c r="AD14" s="141">
        <f t="shared" si="14"/>
        <v>412197</v>
      </c>
    </row>
    <row r="15" spans="1:30" ht="12" customHeight="1">
      <c r="A15" s="142" t="s">
        <v>95</v>
      </c>
      <c r="B15" s="140" t="s">
        <v>333</v>
      </c>
      <c r="C15" s="142" t="s">
        <v>352</v>
      </c>
      <c r="D15" s="141">
        <f t="shared" si="2"/>
        <v>301169</v>
      </c>
      <c r="E15" s="141">
        <f t="shared" si="3"/>
        <v>0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0</v>
      </c>
      <c r="L15" s="141">
        <v>301169</v>
      </c>
      <c r="M15" s="141">
        <f t="shared" si="4"/>
        <v>33519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33519</v>
      </c>
      <c r="V15" s="141">
        <f t="shared" si="6"/>
        <v>334688</v>
      </c>
      <c r="W15" s="141">
        <f t="shared" si="7"/>
        <v>0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0</v>
      </c>
      <c r="AB15" s="141">
        <f t="shared" si="12"/>
        <v>0</v>
      </c>
      <c r="AC15" s="141">
        <f t="shared" si="13"/>
        <v>0</v>
      </c>
      <c r="AD15" s="141">
        <f t="shared" si="14"/>
        <v>334688</v>
      </c>
    </row>
    <row r="16" spans="1:30" ht="12" customHeight="1">
      <c r="A16" s="142" t="s">
        <v>95</v>
      </c>
      <c r="B16" s="140" t="s">
        <v>334</v>
      </c>
      <c r="C16" s="142" t="s">
        <v>353</v>
      </c>
      <c r="D16" s="141">
        <f t="shared" si="2"/>
        <v>841054</v>
      </c>
      <c r="E16" s="141">
        <f t="shared" si="3"/>
        <v>38943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38943</v>
      </c>
      <c r="L16" s="141">
        <v>802111</v>
      </c>
      <c r="M16" s="141">
        <f t="shared" si="4"/>
        <v>113160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113160</v>
      </c>
      <c r="V16" s="141">
        <f t="shared" si="6"/>
        <v>954214</v>
      </c>
      <c r="W16" s="141">
        <f t="shared" si="7"/>
        <v>38943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0</v>
      </c>
      <c r="AB16" s="141">
        <f t="shared" si="12"/>
        <v>0</v>
      </c>
      <c r="AC16" s="141">
        <f t="shared" si="13"/>
        <v>38943</v>
      </c>
      <c r="AD16" s="141">
        <f t="shared" si="14"/>
        <v>915271</v>
      </c>
    </row>
    <row r="17" spans="1:30" ht="12" customHeight="1">
      <c r="A17" s="142" t="s">
        <v>95</v>
      </c>
      <c r="B17" s="140" t="s">
        <v>335</v>
      </c>
      <c r="C17" s="142" t="s">
        <v>354</v>
      </c>
      <c r="D17" s="141">
        <f t="shared" si="2"/>
        <v>340945</v>
      </c>
      <c r="E17" s="141">
        <f t="shared" si="3"/>
        <v>90</v>
      </c>
      <c r="F17" s="141">
        <v>0</v>
      </c>
      <c r="G17" s="141">
        <v>0</v>
      </c>
      <c r="H17" s="141">
        <v>0</v>
      </c>
      <c r="I17" s="141">
        <v>0</v>
      </c>
      <c r="J17" s="141"/>
      <c r="K17" s="141">
        <v>90</v>
      </c>
      <c r="L17" s="141">
        <v>340855</v>
      </c>
      <c r="M17" s="141">
        <f t="shared" si="4"/>
        <v>53985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53985</v>
      </c>
      <c r="V17" s="141">
        <f t="shared" si="6"/>
        <v>394930</v>
      </c>
      <c r="W17" s="141">
        <f t="shared" si="7"/>
        <v>90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0</v>
      </c>
      <c r="AB17" s="141">
        <f t="shared" si="12"/>
        <v>0</v>
      </c>
      <c r="AC17" s="141">
        <f t="shared" si="13"/>
        <v>90</v>
      </c>
      <c r="AD17" s="141">
        <f t="shared" si="14"/>
        <v>394840</v>
      </c>
    </row>
    <row r="18" spans="1:30" ht="12" customHeight="1">
      <c r="A18" s="142" t="s">
        <v>95</v>
      </c>
      <c r="B18" s="140" t="s">
        <v>336</v>
      </c>
      <c r="C18" s="142" t="s">
        <v>355</v>
      </c>
      <c r="D18" s="141">
        <f t="shared" si="2"/>
        <v>27984</v>
      </c>
      <c r="E18" s="141">
        <f t="shared" si="3"/>
        <v>0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41">
        <v>0</v>
      </c>
      <c r="L18" s="141">
        <v>27984</v>
      </c>
      <c r="M18" s="141">
        <f t="shared" si="4"/>
        <v>7151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7151</v>
      </c>
      <c r="V18" s="141">
        <f t="shared" si="6"/>
        <v>35135</v>
      </c>
      <c r="W18" s="141">
        <f t="shared" si="7"/>
        <v>0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0</v>
      </c>
      <c r="AB18" s="141">
        <f t="shared" si="12"/>
        <v>0</v>
      </c>
      <c r="AC18" s="141">
        <f t="shared" si="13"/>
        <v>0</v>
      </c>
      <c r="AD18" s="141">
        <f t="shared" si="14"/>
        <v>35135</v>
      </c>
    </row>
    <row r="19" spans="1:30" ht="12" customHeight="1">
      <c r="A19" s="142" t="s">
        <v>95</v>
      </c>
      <c r="B19" s="140" t="s">
        <v>337</v>
      </c>
      <c r="C19" s="142" t="s">
        <v>356</v>
      </c>
      <c r="D19" s="141">
        <f t="shared" si="2"/>
        <v>315995</v>
      </c>
      <c r="E19" s="141">
        <f t="shared" si="3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315995</v>
      </c>
      <c r="M19" s="141">
        <f t="shared" si="4"/>
        <v>46671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46671</v>
      </c>
      <c r="V19" s="141">
        <f t="shared" si="6"/>
        <v>362666</v>
      </c>
      <c r="W19" s="141">
        <f t="shared" si="7"/>
        <v>0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0</v>
      </c>
      <c r="AB19" s="141">
        <f t="shared" si="12"/>
        <v>0</v>
      </c>
      <c r="AC19" s="141">
        <f t="shared" si="13"/>
        <v>0</v>
      </c>
      <c r="AD19" s="141">
        <f t="shared" si="14"/>
        <v>362666</v>
      </c>
    </row>
    <row r="20" spans="1:30" ht="12" customHeight="1">
      <c r="A20" s="142" t="s">
        <v>95</v>
      </c>
      <c r="B20" s="140" t="s">
        <v>338</v>
      </c>
      <c r="C20" s="142" t="s">
        <v>357</v>
      </c>
      <c r="D20" s="141">
        <f t="shared" si="2"/>
        <v>235530</v>
      </c>
      <c r="E20" s="141">
        <f t="shared" si="3"/>
        <v>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0</v>
      </c>
      <c r="L20" s="141">
        <v>235530</v>
      </c>
      <c r="M20" s="141">
        <f t="shared" si="4"/>
        <v>38101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38101</v>
      </c>
      <c r="V20" s="141">
        <f t="shared" si="6"/>
        <v>273631</v>
      </c>
      <c r="W20" s="141">
        <f t="shared" si="7"/>
        <v>0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0</v>
      </c>
      <c r="AB20" s="141">
        <f t="shared" si="12"/>
        <v>0</v>
      </c>
      <c r="AC20" s="141">
        <f t="shared" si="13"/>
        <v>0</v>
      </c>
      <c r="AD20" s="141">
        <f t="shared" si="14"/>
        <v>273631</v>
      </c>
    </row>
    <row r="21" spans="1:30" ht="12" customHeight="1">
      <c r="A21" s="142" t="s">
        <v>95</v>
      </c>
      <c r="B21" s="140" t="s">
        <v>339</v>
      </c>
      <c r="C21" s="142" t="s">
        <v>358</v>
      </c>
      <c r="D21" s="141">
        <f t="shared" si="2"/>
        <v>234659</v>
      </c>
      <c r="E21" s="141">
        <f t="shared" si="3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234659</v>
      </c>
      <c r="M21" s="141">
        <f t="shared" si="4"/>
        <v>8199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8199</v>
      </c>
      <c r="V21" s="141">
        <f t="shared" si="6"/>
        <v>242858</v>
      </c>
      <c r="W21" s="141">
        <f t="shared" si="7"/>
        <v>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0</v>
      </c>
      <c r="AB21" s="141">
        <f t="shared" si="12"/>
        <v>0</v>
      </c>
      <c r="AC21" s="141">
        <f t="shared" si="13"/>
        <v>0</v>
      </c>
      <c r="AD21" s="141">
        <f t="shared" si="14"/>
        <v>242858</v>
      </c>
    </row>
    <row r="22" spans="1:30" ht="12" customHeight="1">
      <c r="A22" s="142" t="s">
        <v>95</v>
      </c>
      <c r="B22" s="140" t="s">
        <v>340</v>
      </c>
      <c r="C22" s="142" t="s">
        <v>359</v>
      </c>
      <c r="D22" s="141">
        <f t="shared" si="2"/>
        <v>414956</v>
      </c>
      <c r="E22" s="141">
        <f t="shared" si="3"/>
        <v>4438</v>
      </c>
      <c r="F22" s="141">
        <v>0</v>
      </c>
      <c r="G22" s="141">
        <v>0</v>
      </c>
      <c r="H22" s="141">
        <v>0</v>
      </c>
      <c r="I22" s="141">
        <v>4438</v>
      </c>
      <c r="J22" s="141"/>
      <c r="K22" s="141">
        <v>0</v>
      </c>
      <c r="L22" s="141">
        <v>410518</v>
      </c>
      <c r="M22" s="141">
        <f t="shared" si="4"/>
        <v>84396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84396</v>
      </c>
      <c r="V22" s="141">
        <f t="shared" si="6"/>
        <v>499352</v>
      </c>
      <c r="W22" s="141">
        <f t="shared" si="7"/>
        <v>4438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4438</v>
      </c>
      <c r="AB22" s="141">
        <f t="shared" si="12"/>
        <v>0</v>
      </c>
      <c r="AC22" s="141">
        <f t="shared" si="13"/>
        <v>0</v>
      </c>
      <c r="AD22" s="141">
        <f t="shared" si="14"/>
        <v>494914</v>
      </c>
    </row>
    <row r="23" spans="1:30" ht="12" customHeight="1">
      <c r="A23" s="142" t="s">
        <v>95</v>
      </c>
      <c r="B23" s="140" t="s">
        <v>341</v>
      </c>
      <c r="C23" s="142" t="s">
        <v>360</v>
      </c>
      <c r="D23" s="141">
        <f t="shared" si="2"/>
        <v>395444</v>
      </c>
      <c r="E23" s="141">
        <f t="shared" si="3"/>
        <v>5311</v>
      </c>
      <c r="F23" s="141">
        <v>0</v>
      </c>
      <c r="G23" s="141">
        <v>0</v>
      </c>
      <c r="H23" s="141">
        <v>0</v>
      </c>
      <c r="I23" s="141">
        <v>5311</v>
      </c>
      <c r="J23" s="141"/>
      <c r="K23" s="141">
        <v>0</v>
      </c>
      <c r="L23" s="141">
        <v>390133</v>
      </c>
      <c r="M23" s="141">
        <f t="shared" si="4"/>
        <v>60058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60058</v>
      </c>
      <c r="V23" s="141">
        <f t="shared" si="6"/>
        <v>455502</v>
      </c>
      <c r="W23" s="141">
        <f t="shared" si="7"/>
        <v>5311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5311</v>
      </c>
      <c r="AB23" s="141">
        <f t="shared" si="12"/>
        <v>0</v>
      </c>
      <c r="AC23" s="141">
        <f t="shared" si="13"/>
        <v>0</v>
      </c>
      <c r="AD23" s="141">
        <f t="shared" si="14"/>
        <v>450191</v>
      </c>
    </row>
    <row r="24" spans="1:30" ht="12" customHeight="1">
      <c r="A24" s="142" t="s">
        <v>95</v>
      </c>
      <c r="B24" s="140" t="s">
        <v>342</v>
      </c>
      <c r="C24" s="142" t="s">
        <v>361</v>
      </c>
      <c r="D24" s="141">
        <f t="shared" si="2"/>
        <v>351673</v>
      </c>
      <c r="E24" s="141">
        <f t="shared" si="3"/>
        <v>36788</v>
      </c>
      <c r="F24" s="141">
        <v>0</v>
      </c>
      <c r="G24" s="141">
        <v>120</v>
      </c>
      <c r="H24" s="141">
        <v>0</v>
      </c>
      <c r="I24" s="141">
        <v>22323</v>
      </c>
      <c r="J24" s="141"/>
      <c r="K24" s="141">
        <v>14345</v>
      </c>
      <c r="L24" s="141">
        <v>314885</v>
      </c>
      <c r="M24" s="141">
        <f t="shared" si="4"/>
        <v>22768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22768</v>
      </c>
      <c r="V24" s="141">
        <f t="shared" si="6"/>
        <v>374441</v>
      </c>
      <c r="W24" s="141">
        <f t="shared" si="7"/>
        <v>36788</v>
      </c>
      <c r="X24" s="141">
        <f t="shared" si="8"/>
        <v>0</v>
      </c>
      <c r="Y24" s="141">
        <f t="shared" si="9"/>
        <v>120</v>
      </c>
      <c r="Z24" s="141">
        <f t="shared" si="10"/>
        <v>0</v>
      </c>
      <c r="AA24" s="141">
        <f t="shared" si="11"/>
        <v>22323</v>
      </c>
      <c r="AB24" s="141">
        <f t="shared" si="12"/>
        <v>0</v>
      </c>
      <c r="AC24" s="141">
        <f t="shared" si="13"/>
        <v>14345</v>
      </c>
      <c r="AD24" s="141">
        <f t="shared" si="14"/>
        <v>337653</v>
      </c>
    </row>
    <row r="25" spans="1:30" ht="12" customHeight="1">
      <c r="A25" s="142" t="s">
        <v>95</v>
      </c>
      <c r="B25" s="140" t="s">
        <v>343</v>
      </c>
      <c r="C25" s="142" t="s">
        <v>362</v>
      </c>
      <c r="D25" s="141">
        <f t="shared" si="2"/>
        <v>144779</v>
      </c>
      <c r="E25" s="141">
        <f t="shared" si="3"/>
        <v>11045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11045</v>
      </c>
      <c r="L25" s="141">
        <v>133734</v>
      </c>
      <c r="M25" s="141">
        <f t="shared" si="4"/>
        <v>40333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40333</v>
      </c>
      <c r="V25" s="141">
        <f t="shared" si="6"/>
        <v>185112</v>
      </c>
      <c r="W25" s="141">
        <f t="shared" si="7"/>
        <v>11045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0</v>
      </c>
      <c r="AB25" s="141">
        <f t="shared" si="12"/>
        <v>0</v>
      </c>
      <c r="AC25" s="141">
        <f t="shared" si="13"/>
        <v>11045</v>
      </c>
      <c r="AD25" s="141">
        <f t="shared" si="14"/>
        <v>174067</v>
      </c>
    </row>
    <row r="26" spans="1:30" ht="12" customHeight="1">
      <c r="A26" s="142" t="s">
        <v>95</v>
      </c>
      <c r="B26" s="140" t="s">
        <v>344</v>
      </c>
      <c r="C26" s="142" t="s">
        <v>363</v>
      </c>
      <c r="D26" s="141">
        <f t="shared" si="2"/>
        <v>446893</v>
      </c>
      <c r="E26" s="141">
        <f t="shared" si="3"/>
        <v>41677</v>
      </c>
      <c r="F26" s="141">
        <v>0</v>
      </c>
      <c r="G26" s="141">
        <v>0</v>
      </c>
      <c r="H26" s="141">
        <v>0</v>
      </c>
      <c r="I26" s="141">
        <v>10476</v>
      </c>
      <c r="J26" s="141"/>
      <c r="K26" s="141">
        <v>31201</v>
      </c>
      <c r="L26" s="141">
        <v>405216</v>
      </c>
      <c r="M26" s="141">
        <f t="shared" si="4"/>
        <v>76087</v>
      </c>
      <c r="N26" s="141">
        <f t="shared" si="5"/>
        <v>3501</v>
      </c>
      <c r="O26" s="141">
        <v>0</v>
      </c>
      <c r="P26" s="141">
        <v>0</v>
      </c>
      <c r="Q26" s="141">
        <v>0</v>
      </c>
      <c r="R26" s="141">
        <v>3501</v>
      </c>
      <c r="S26" s="141"/>
      <c r="T26" s="141">
        <v>0</v>
      </c>
      <c r="U26" s="141">
        <v>72586</v>
      </c>
      <c r="V26" s="141">
        <f t="shared" si="6"/>
        <v>522980</v>
      </c>
      <c r="W26" s="141">
        <f t="shared" si="7"/>
        <v>45178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13977</v>
      </c>
      <c r="AB26" s="141">
        <f t="shared" si="12"/>
        <v>0</v>
      </c>
      <c r="AC26" s="141">
        <f t="shared" si="13"/>
        <v>31201</v>
      </c>
      <c r="AD26" s="141">
        <f t="shared" si="14"/>
        <v>477802</v>
      </c>
    </row>
    <row r="27" spans="1:30" ht="12" customHeight="1">
      <c r="A27" s="142" t="s">
        <v>95</v>
      </c>
      <c r="B27" s="140" t="s">
        <v>366</v>
      </c>
      <c r="C27" s="142" t="s">
        <v>376</v>
      </c>
      <c r="D27" s="141">
        <f t="shared" si="2"/>
        <v>311623</v>
      </c>
      <c r="E27" s="141">
        <f t="shared" si="3"/>
        <v>289289</v>
      </c>
      <c r="F27" s="141">
        <v>0</v>
      </c>
      <c r="G27" s="141">
        <v>0</v>
      </c>
      <c r="H27" s="141">
        <v>0</v>
      </c>
      <c r="I27" s="141">
        <v>199238</v>
      </c>
      <c r="J27" s="141">
        <v>665773</v>
      </c>
      <c r="K27" s="141">
        <v>90051</v>
      </c>
      <c r="L27" s="141">
        <v>22334</v>
      </c>
      <c r="M27" s="141">
        <f t="shared" si="4"/>
        <v>15680</v>
      </c>
      <c r="N27" s="141">
        <f t="shared" si="5"/>
        <v>1327</v>
      </c>
      <c r="O27" s="141">
        <v>0</v>
      </c>
      <c r="P27" s="141">
        <v>0</v>
      </c>
      <c r="Q27" s="141">
        <v>0</v>
      </c>
      <c r="R27" s="141">
        <v>1327</v>
      </c>
      <c r="S27" s="141">
        <v>79819</v>
      </c>
      <c r="T27" s="141">
        <v>0</v>
      </c>
      <c r="U27" s="141">
        <v>14353</v>
      </c>
      <c r="V27" s="141">
        <f t="shared" si="6"/>
        <v>327303</v>
      </c>
      <c r="W27" s="141">
        <f t="shared" si="7"/>
        <v>290616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200565</v>
      </c>
      <c r="AB27" s="141">
        <f t="shared" si="12"/>
        <v>745592</v>
      </c>
      <c r="AC27" s="141">
        <f t="shared" si="13"/>
        <v>90051</v>
      </c>
      <c r="AD27" s="141">
        <f t="shared" si="14"/>
        <v>36687</v>
      </c>
    </row>
    <row r="28" spans="1:30" ht="12" customHeight="1">
      <c r="A28" s="142" t="s">
        <v>95</v>
      </c>
      <c r="B28" s="140" t="s">
        <v>367</v>
      </c>
      <c r="C28" s="142" t="s">
        <v>377</v>
      </c>
      <c r="D28" s="141">
        <f t="shared" si="2"/>
        <v>0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f t="shared" si="4"/>
        <v>1485</v>
      </c>
      <c r="N28" s="141">
        <f t="shared" si="5"/>
        <v>1485</v>
      </c>
      <c r="O28" s="141">
        <v>0</v>
      </c>
      <c r="P28" s="141">
        <v>0</v>
      </c>
      <c r="Q28" s="141">
        <v>0</v>
      </c>
      <c r="R28" s="141">
        <v>1485</v>
      </c>
      <c r="S28" s="141">
        <v>96843</v>
      </c>
      <c r="T28" s="141">
        <v>0</v>
      </c>
      <c r="U28" s="141">
        <v>0</v>
      </c>
      <c r="V28" s="141">
        <f t="shared" si="6"/>
        <v>1485</v>
      </c>
      <c r="W28" s="141">
        <f t="shared" si="7"/>
        <v>1485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1485</v>
      </c>
      <c r="AB28" s="141">
        <f t="shared" si="12"/>
        <v>96843</v>
      </c>
      <c r="AC28" s="141">
        <f t="shared" si="13"/>
        <v>0</v>
      </c>
      <c r="AD28" s="141">
        <f t="shared" si="14"/>
        <v>0</v>
      </c>
    </row>
    <row r="29" spans="1:30" ht="12" customHeight="1">
      <c r="A29" s="142" t="s">
        <v>95</v>
      </c>
      <c r="B29" s="140" t="s">
        <v>368</v>
      </c>
      <c r="C29" s="142" t="s">
        <v>378</v>
      </c>
      <c r="D29" s="141">
        <f t="shared" si="2"/>
        <v>10890</v>
      </c>
      <c r="E29" s="141">
        <f t="shared" si="3"/>
        <v>10890</v>
      </c>
      <c r="F29" s="141">
        <v>0</v>
      </c>
      <c r="G29" s="141">
        <v>0</v>
      </c>
      <c r="H29" s="141">
        <v>0</v>
      </c>
      <c r="I29" s="141">
        <v>7276</v>
      </c>
      <c r="J29" s="141">
        <v>160362</v>
      </c>
      <c r="K29" s="141">
        <v>3614</v>
      </c>
      <c r="L29" s="141">
        <v>0</v>
      </c>
      <c r="M29" s="141">
        <f t="shared" si="4"/>
        <v>1134</v>
      </c>
      <c r="N29" s="141">
        <f t="shared" si="5"/>
        <v>1134</v>
      </c>
      <c r="O29" s="141">
        <v>0</v>
      </c>
      <c r="P29" s="141">
        <v>0</v>
      </c>
      <c r="Q29" s="141">
        <v>0</v>
      </c>
      <c r="R29" s="141">
        <v>1134</v>
      </c>
      <c r="S29" s="141">
        <v>77049</v>
      </c>
      <c r="T29" s="141">
        <v>0</v>
      </c>
      <c r="U29" s="141">
        <v>0</v>
      </c>
      <c r="V29" s="141">
        <f t="shared" si="6"/>
        <v>12024</v>
      </c>
      <c r="W29" s="141">
        <f t="shared" si="7"/>
        <v>12024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8410</v>
      </c>
      <c r="AB29" s="141">
        <f t="shared" si="12"/>
        <v>237411</v>
      </c>
      <c r="AC29" s="141">
        <f t="shared" si="13"/>
        <v>3614</v>
      </c>
      <c r="AD29" s="141">
        <f t="shared" si="14"/>
        <v>0</v>
      </c>
    </row>
    <row r="30" spans="1:30" ht="12" customHeight="1">
      <c r="A30" s="142" t="s">
        <v>95</v>
      </c>
      <c r="B30" s="140" t="s">
        <v>369</v>
      </c>
      <c r="C30" s="142" t="s">
        <v>379</v>
      </c>
      <c r="D30" s="141">
        <f t="shared" si="2"/>
        <v>120883</v>
      </c>
      <c r="E30" s="141">
        <f t="shared" si="3"/>
        <v>80056</v>
      </c>
      <c r="F30" s="141">
        <v>0</v>
      </c>
      <c r="G30" s="141">
        <v>0</v>
      </c>
      <c r="H30" s="141">
        <v>0</v>
      </c>
      <c r="I30" s="141">
        <v>79868</v>
      </c>
      <c r="J30" s="141">
        <v>256031</v>
      </c>
      <c r="K30" s="141">
        <v>188</v>
      </c>
      <c r="L30" s="141">
        <v>40827</v>
      </c>
      <c r="M30" s="141">
        <f t="shared" si="4"/>
        <v>0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f t="shared" si="6"/>
        <v>120883</v>
      </c>
      <c r="W30" s="141">
        <f t="shared" si="7"/>
        <v>80056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79868</v>
      </c>
      <c r="AB30" s="141">
        <f t="shared" si="12"/>
        <v>256031</v>
      </c>
      <c r="AC30" s="141">
        <f t="shared" si="13"/>
        <v>188</v>
      </c>
      <c r="AD30" s="141">
        <f t="shared" si="14"/>
        <v>40827</v>
      </c>
    </row>
    <row r="31" spans="1:30" ht="12" customHeight="1">
      <c r="A31" s="142" t="s">
        <v>95</v>
      </c>
      <c r="B31" s="140" t="s">
        <v>370</v>
      </c>
      <c r="C31" s="142" t="s">
        <v>380</v>
      </c>
      <c r="D31" s="141">
        <f t="shared" si="2"/>
        <v>137999</v>
      </c>
      <c r="E31" s="141">
        <f t="shared" si="3"/>
        <v>137999</v>
      </c>
      <c r="F31" s="141">
        <v>0</v>
      </c>
      <c r="G31" s="141">
        <v>0</v>
      </c>
      <c r="H31" s="141">
        <v>0</v>
      </c>
      <c r="I31" s="141">
        <v>127354</v>
      </c>
      <c r="J31" s="141">
        <v>713087</v>
      </c>
      <c r="K31" s="141">
        <v>10645</v>
      </c>
      <c r="L31" s="141">
        <v>0</v>
      </c>
      <c r="M31" s="141">
        <f t="shared" si="4"/>
        <v>10336</v>
      </c>
      <c r="N31" s="141">
        <f t="shared" si="5"/>
        <v>10336</v>
      </c>
      <c r="O31" s="141">
        <v>0</v>
      </c>
      <c r="P31" s="141">
        <v>0</v>
      </c>
      <c r="Q31" s="141">
        <v>0</v>
      </c>
      <c r="R31" s="141">
        <v>5961</v>
      </c>
      <c r="S31" s="141">
        <v>209457</v>
      </c>
      <c r="T31" s="141">
        <v>4375</v>
      </c>
      <c r="U31" s="141">
        <v>0</v>
      </c>
      <c r="V31" s="141">
        <f t="shared" si="6"/>
        <v>148335</v>
      </c>
      <c r="W31" s="141">
        <f t="shared" si="7"/>
        <v>148335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133315</v>
      </c>
      <c r="AB31" s="141">
        <f t="shared" si="12"/>
        <v>922544</v>
      </c>
      <c r="AC31" s="141">
        <f t="shared" si="13"/>
        <v>15020</v>
      </c>
      <c r="AD31" s="141">
        <f t="shared" si="14"/>
        <v>0</v>
      </c>
    </row>
    <row r="32" spans="1:30" ht="12" customHeight="1">
      <c r="A32" s="142" t="s">
        <v>95</v>
      </c>
      <c r="B32" s="140" t="s">
        <v>371</v>
      </c>
      <c r="C32" s="142" t="s">
        <v>381</v>
      </c>
      <c r="D32" s="141">
        <f t="shared" si="2"/>
        <v>100502</v>
      </c>
      <c r="E32" s="141">
        <f t="shared" si="3"/>
        <v>100502</v>
      </c>
      <c r="F32" s="141">
        <v>0</v>
      </c>
      <c r="G32" s="141">
        <v>0</v>
      </c>
      <c r="H32" s="141">
        <v>0</v>
      </c>
      <c r="I32" s="141">
        <v>62578</v>
      </c>
      <c r="J32" s="141">
        <v>688659</v>
      </c>
      <c r="K32" s="141">
        <v>37924</v>
      </c>
      <c r="L32" s="141">
        <v>0</v>
      </c>
      <c r="M32" s="141">
        <f t="shared" si="4"/>
        <v>3961</v>
      </c>
      <c r="N32" s="141">
        <f t="shared" si="5"/>
        <v>3961</v>
      </c>
      <c r="O32" s="141">
        <v>0</v>
      </c>
      <c r="P32" s="141">
        <v>0</v>
      </c>
      <c r="Q32" s="141">
        <v>0</v>
      </c>
      <c r="R32" s="141">
        <v>2865</v>
      </c>
      <c r="S32" s="141">
        <v>162707</v>
      </c>
      <c r="T32" s="141">
        <v>1096</v>
      </c>
      <c r="U32" s="141">
        <v>0</v>
      </c>
      <c r="V32" s="141">
        <f t="shared" si="6"/>
        <v>104463</v>
      </c>
      <c r="W32" s="141">
        <f t="shared" si="7"/>
        <v>104463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65443</v>
      </c>
      <c r="AB32" s="141">
        <f t="shared" si="12"/>
        <v>851366</v>
      </c>
      <c r="AC32" s="141">
        <f t="shared" si="13"/>
        <v>39020</v>
      </c>
      <c r="AD32" s="141">
        <f t="shared" si="14"/>
        <v>0</v>
      </c>
    </row>
    <row r="33" spans="1:30" ht="12" customHeight="1">
      <c r="A33" s="142" t="s">
        <v>95</v>
      </c>
      <c r="B33" s="140" t="s">
        <v>372</v>
      </c>
      <c r="C33" s="142" t="s">
        <v>382</v>
      </c>
      <c r="D33" s="141">
        <f t="shared" si="2"/>
        <v>387737</v>
      </c>
      <c r="E33" s="141">
        <f t="shared" si="3"/>
        <v>196095</v>
      </c>
      <c r="F33" s="141">
        <v>0</v>
      </c>
      <c r="G33" s="141">
        <v>0</v>
      </c>
      <c r="H33" s="141">
        <v>0</v>
      </c>
      <c r="I33" s="141">
        <v>195875</v>
      </c>
      <c r="J33" s="141">
        <v>580393</v>
      </c>
      <c r="K33" s="141">
        <v>220</v>
      </c>
      <c r="L33" s="141">
        <v>191642</v>
      </c>
      <c r="M33" s="141">
        <f t="shared" si="4"/>
        <v>5966</v>
      </c>
      <c r="N33" s="141">
        <f t="shared" si="5"/>
        <v>1647</v>
      </c>
      <c r="O33" s="141">
        <v>0</v>
      </c>
      <c r="P33" s="141">
        <v>0</v>
      </c>
      <c r="Q33" s="141">
        <v>0</v>
      </c>
      <c r="R33" s="141">
        <v>1641</v>
      </c>
      <c r="S33" s="141">
        <v>124124</v>
      </c>
      <c r="T33" s="141">
        <v>6</v>
      </c>
      <c r="U33" s="141">
        <v>4319</v>
      </c>
      <c r="V33" s="141">
        <f t="shared" si="6"/>
        <v>393703</v>
      </c>
      <c r="W33" s="141">
        <f t="shared" si="7"/>
        <v>197742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197516</v>
      </c>
      <c r="AB33" s="141">
        <f t="shared" si="12"/>
        <v>704517</v>
      </c>
      <c r="AC33" s="141">
        <f t="shared" si="13"/>
        <v>226</v>
      </c>
      <c r="AD33" s="141">
        <f t="shared" si="14"/>
        <v>195961</v>
      </c>
    </row>
    <row r="34" spans="1:30" ht="12" customHeight="1">
      <c r="A34" s="142" t="s">
        <v>95</v>
      </c>
      <c r="B34" s="140" t="s">
        <v>373</v>
      </c>
      <c r="C34" s="142" t="s">
        <v>383</v>
      </c>
      <c r="D34" s="141">
        <f t="shared" si="2"/>
        <v>0</v>
      </c>
      <c r="E34" s="141">
        <f t="shared" si="3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f t="shared" si="4"/>
        <v>8375</v>
      </c>
      <c r="N34" s="141">
        <f t="shared" si="5"/>
        <v>8375</v>
      </c>
      <c r="O34" s="141">
        <v>0</v>
      </c>
      <c r="P34" s="141">
        <v>0</v>
      </c>
      <c r="Q34" s="141">
        <v>0</v>
      </c>
      <c r="R34" s="141">
        <v>4795</v>
      </c>
      <c r="S34" s="141">
        <v>242938</v>
      </c>
      <c r="T34" s="141">
        <v>3580</v>
      </c>
      <c r="U34" s="141">
        <v>0</v>
      </c>
      <c r="V34" s="141">
        <f t="shared" si="6"/>
        <v>8375</v>
      </c>
      <c r="W34" s="141">
        <f t="shared" si="7"/>
        <v>8375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4795</v>
      </c>
      <c r="AB34" s="141">
        <f t="shared" si="12"/>
        <v>242938</v>
      </c>
      <c r="AC34" s="141">
        <f t="shared" si="13"/>
        <v>3580</v>
      </c>
      <c r="AD34" s="141">
        <f t="shared" si="14"/>
        <v>0</v>
      </c>
    </row>
    <row r="35" spans="1:30" ht="12" customHeight="1">
      <c r="A35" s="142" t="s">
        <v>95</v>
      </c>
      <c r="B35" s="140" t="s">
        <v>374</v>
      </c>
      <c r="C35" s="142" t="s">
        <v>384</v>
      </c>
      <c r="D35" s="141">
        <f t="shared" si="2"/>
        <v>64947</v>
      </c>
      <c r="E35" s="141">
        <f t="shared" si="3"/>
        <v>39622</v>
      </c>
      <c r="F35" s="141">
        <v>0</v>
      </c>
      <c r="G35" s="141">
        <v>0</v>
      </c>
      <c r="H35" s="141">
        <v>0</v>
      </c>
      <c r="I35" s="141">
        <v>3999</v>
      </c>
      <c r="J35" s="141">
        <v>361638</v>
      </c>
      <c r="K35" s="141">
        <v>35623</v>
      </c>
      <c r="L35" s="141">
        <v>25325</v>
      </c>
      <c r="M35" s="141">
        <f t="shared" si="4"/>
        <v>0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f t="shared" si="6"/>
        <v>64947</v>
      </c>
      <c r="W35" s="141">
        <f t="shared" si="7"/>
        <v>39622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3999</v>
      </c>
      <c r="AB35" s="141">
        <f t="shared" si="12"/>
        <v>361638</v>
      </c>
      <c r="AC35" s="141">
        <f t="shared" si="13"/>
        <v>35623</v>
      </c>
      <c r="AD35" s="141">
        <f t="shared" si="14"/>
        <v>25325</v>
      </c>
    </row>
    <row r="36" spans="1:30" ht="12" customHeight="1">
      <c r="A36" s="142" t="s">
        <v>95</v>
      </c>
      <c r="B36" s="140" t="s">
        <v>375</v>
      </c>
      <c r="C36" s="142" t="s">
        <v>385</v>
      </c>
      <c r="D36" s="141">
        <f t="shared" si="2"/>
        <v>312794</v>
      </c>
      <c r="E36" s="141">
        <f t="shared" si="3"/>
        <v>312794</v>
      </c>
      <c r="F36" s="141">
        <v>0</v>
      </c>
      <c r="G36" s="141">
        <v>0</v>
      </c>
      <c r="H36" s="141">
        <v>0</v>
      </c>
      <c r="I36" s="141">
        <v>0</v>
      </c>
      <c r="J36" s="141">
        <v>512519</v>
      </c>
      <c r="K36" s="141">
        <v>312794</v>
      </c>
      <c r="L36" s="141">
        <v>0</v>
      </c>
      <c r="M36" s="141">
        <f t="shared" si="4"/>
        <v>0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f t="shared" si="6"/>
        <v>312794</v>
      </c>
      <c r="W36" s="141">
        <f t="shared" si="7"/>
        <v>312794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0</v>
      </c>
      <c r="AB36" s="141">
        <f t="shared" si="12"/>
        <v>512519</v>
      </c>
      <c r="AC36" s="141">
        <f t="shared" si="13"/>
        <v>312794</v>
      </c>
      <c r="AD36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392</v>
      </c>
      <c r="B7" s="140" t="s">
        <v>393</v>
      </c>
      <c r="C7" s="139" t="s">
        <v>394</v>
      </c>
      <c r="D7" s="141">
        <f aca="true" t="shared" si="0" ref="D7:AI7">SUM(D8:D36)</f>
        <v>455459</v>
      </c>
      <c r="E7" s="141">
        <f t="shared" si="0"/>
        <v>361930</v>
      </c>
      <c r="F7" s="141">
        <f t="shared" si="0"/>
        <v>0</v>
      </c>
      <c r="G7" s="141">
        <f t="shared" si="0"/>
        <v>303078</v>
      </c>
      <c r="H7" s="141">
        <f t="shared" si="0"/>
        <v>56778</v>
      </c>
      <c r="I7" s="141">
        <f t="shared" si="0"/>
        <v>2074</v>
      </c>
      <c r="J7" s="141">
        <f t="shared" si="0"/>
        <v>93529</v>
      </c>
      <c r="K7" s="141">
        <f t="shared" si="0"/>
        <v>342877</v>
      </c>
      <c r="L7" s="141">
        <f t="shared" si="0"/>
        <v>12934892</v>
      </c>
      <c r="M7" s="141">
        <f t="shared" si="0"/>
        <v>4036383</v>
      </c>
      <c r="N7" s="141">
        <f t="shared" si="0"/>
        <v>1489288</v>
      </c>
      <c r="O7" s="141">
        <f t="shared" si="0"/>
        <v>1446518</v>
      </c>
      <c r="P7" s="141">
        <f t="shared" si="0"/>
        <v>951887</v>
      </c>
      <c r="Q7" s="141">
        <f t="shared" si="0"/>
        <v>148690</v>
      </c>
      <c r="R7" s="141">
        <f t="shared" si="0"/>
        <v>3596183</v>
      </c>
      <c r="S7" s="141">
        <f t="shared" si="0"/>
        <v>210684</v>
      </c>
      <c r="T7" s="141">
        <f t="shared" si="0"/>
        <v>3015627</v>
      </c>
      <c r="U7" s="141">
        <f t="shared" si="0"/>
        <v>369872</v>
      </c>
      <c r="V7" s="141">
        <f t="shared" si="0"/>
        <v>22021</v>
      </c>
      <c r="W7" s="141">
        <f t="shared" si="0"/>
        <v>5280305</v>
      </c>
      <c r="X7" s="141">
        <f t="shared" si="0"/>
        <v>2480150</v>
      </c>
      <c r="Y7" s="141">
        <f t="shared" si="0"/>
        <v>2418283</v>
      </c>
      <c r="Z7" s="141">
        <f t="shared" si="0"/>
        <v>139717</v>
      </c>
      <c r="AA7" s="141">
        <f t="shared" si="0"/>
        <v>242155</v>
      </c>
      <c r="AB7" s="141">
        <f t="shared" si="0"/>
        <v>3668733</v>
      </c>
      <c r="AC7" s="141">
        <f t="shared" si="0"/>
        <v>0</v>
      </c>
      <c r="AD7" s="141">
        <f t="shared" si="0"/>
        <v>792166</v>
      </c>
      <c r="AE7" s="141">
        <f t="shared" si="0"/>
        <v>14182517</v>
      </c>
      <c r="AF7" s="141">
        <f t="shared" si="0"/>
        <v>15185</v>
      </c>
      <c r="AG7" s="141">
        <f t="shared" si="0"/>
        <v>15185</v>
      </c>
      <c r="AH7" s="141">
        <f t="shared" si="0"/>
        <v>0</v>
      </c>
      <c r="AI7" s="141">
        <f t="shared" si="0"/>
        <v>15185</v>
      </c>
      <c r="AJ7" s="141">
        <f aca="true" t="shared" si="1" ref="AJ7:BO7">SUM(AJ8:AJ36)</f>
        <v>0</v>
      </c>
      <c r="AK7" s="141">
        <f t="shared" si="1"/>
        <v>0</v>
      </c>
      <c r="AL7" s="141">
        <f t="shared" si="1"/>
        <v>0</v>
      </c>
      <c r="AM7" s="141">
        <f t="shared" si="1"/>
        <v>15185</v>
      </c>
      <c r="AN7" s="141">
        <f t="shared" si="1"/>
        <v>1232509</v>
      </c>
      <c r="AO7" s="141">
        <f t="shared" si="1"/>
        <v>487989</v>
      </c>
      <c r="AP7" s="141">
        <f t="shared" si="1"/>
        <v>326549</v>
      </c>
      <c r="AQ7" s="141">
        <f t="shared" si="1"/>
        <v>0</v>
      </c>
      <c r="AR7" s="141">
        <f t="shared" si="1"/>
        <v>161440</v>
      </c>
      <c r="AS7" s="141">
        <f t="shared" si="1"/>
        <v>0</v>
      </c>
      <c r="AT7" s="141">
        <f t="shared" si="1"/>
        <v>492939</v>
      </c>
      <c r="AU7" s="141">
        <f t="shared" si="1"/>
        <v>0</v>
      </c>
      <c r="AV7" s="141">
        <f t="shared" si="1"/>
        <v>492939</v>
      </c>
      <c r="AW7" s="141">
        <f t="shared" si="1"/>
        <v>0</v>
      </c>
      <c r="AX7" s="141">
        <f t="shared" si="1"/>
        <v>5724</v>
      </c>
      <c r="AY7" s="141">
        <f t="shared" si="1"/>
        <v>245857</v>
      </c>
      <c r="AZ7" s="141">
        <f t="shared" si="1"/>
        <v>2519</v>
      </c>
      <c r="BA7" s="141">
        <f t="shared" si="1"/>
        <v>209346</v>
      </c>
      <c r="BB7" s="141">
        <f t="shared" si="1"/>
        <v>3084</v>
      </c>
      <c r="BC7" s="141">
        <f t="shared" si="1"/>
        <v>30908</v>
      </c>
      <c r="BD7" s="141">
        <f t="shared" si="1"/>
        <v>977752</v>
      </c>
      <c r="BE7" s="141">
        <f t="shared" si="1"/>
        <v>0</v>
      </c>
      <c r="BF7" s="141">
        <f t="shared" si="1"/>
        <v>3660</v>
      </c>
      <c r="BG7" s="141">
        <f t="shared" si="1"/>
        <v>1251354</v>
      </c>
      <c r="BH7" s="141">
        <f t="shared" si="1"/>
        <v>470644</v>
      </c>
      <c r="BI7" s="141">
        <f t="shared" si="1"/>
        <v>377115</v>
      </c>
      <c r="BJ7" s="141">
        <f t="shared" si="1"/>
        <v>0</v>
      </c>
      <c r="BK7" s="141">
        <f t="shared" si="1"/>
        <v>318263</v>
      </c>
      <c r="BL7" s="141">
        <f t="shared" si="1"/>
        <v>56778</v>
      </c>
      <c r="BM7" s="141">
        <f t="shared" si="1"/>
        <v>2074</v>
      </c>
      <c r="BN7" s="141">
        <f t="shared" si="1"/>
        <v>93529</v>
      </c>
      <c r="BO7" s="141">
        <f t="shared" si="1"/>
        <v>358062</v>
      </c>
      <c r="BP7" s="141">
        <f aca="true" t="shared" si="2" ref="BP7:CI7">SUM(BP8:BP36)</f>
        <v>14167401</v>
      </c>
      <c r="BQ7" s="141">
        <f t="shared" si="2"/>
        <v>4524372</v>
      </c>
      <c r="BR7" s="141">
        <f t="shared" si="2"/>
        <v>1815837</v>
      </c>
      <c r="BS7" s="141">
        <f t="shared" si="2"/>
        <v>1446518</v>
      </c>
      <c r="BT7" s="141">
        <f t="shared" si="2"/>
        <v>1113327</v>
      </c>
      <c r="BU7" s="141">
        <f t="shared" si="2"/>
        <v>148690</v>
      </c>
      <c r="BV7" s="141">
        <f t="shared" si="2"/>
        <v>4089122</v>
      </c>
      <c r="BW7" s="141">
        <f t="shared" si="2"/>
        <v>210684</v>
      </c>
      <c r="BX7" s="141">
        <f t="shared" si="2"/>
        <v>3508566</v>
      </c>
      <c r="BY7" s="141">
        <f t="shared" si="2"/>
        <v>369872</v>
      </c>
      <c r="BZ7" s="141">
        <f t="shared" si="2"/>
        <v>27745</v>
      </c>
      <c r="CA7" s="141">
        <f t="shared" si="2"/>
        <v>5526162</v>
      </c>
      <c r="CB7" s="141">
        <f t="shared" si="2"/>
        <v>2482669</v>
      </c>
      <c r="CC7" s="141">
        <f t="shared" si="2"/>
        <v>2627629</v>
      </c>
      <c r="CD7" s="141">
        <f t="shared" si="2"/>
        <v>142801</v>
      </c>
      <c r="CE7" s="141">
        <f t="shared" si="2"/>
        <v>273063</v>
      </c>
      <c r="CF7" s="141">
        <f t="shared" si="2"/>
        <v>4646485</v>
      </c>
      <c r="CG7" s="141">
        <f t="shared" si="2"/>
        <v>0</v>
      </c>
      <c r="CH7" s="141">
        <f t="shared" si="2"/>
        <v>795826</v>
      </c>
      <c r="CI7" s="141">
        <f t="shared" si="2"/>
        <v>15433871</v>
      </c>
    </row>
    <row r="8" spans="1:87" ht="12" customHeight="1">
      <c r="A8" s="142" t="s">
        <v>95</v>
      </c>
      <c r="B8" s="140" t="s">
        <v>326</v>
      </c>
      <c r="C8" s="142" t="s">
        <v>345</v>
      </c>
      <c r="D8" s="141">
        <f>+SUM(E8,J8)</f>
        <v>85444</v>
      </c>
      <c r="E8" s="141">
        <f>+SUM(F8:I8)</f>
        <v>20523</v>
      </c>
      <c r="F8" s="141">
        <v>0</v>
      </c>
      <c r="G8" s="141">
        <v>9604</v>
      </c>
      <c r="H8" s="141">
        <v>8845</v>
      </c>
      <c r="I8" s="141">
        <v>2074</v>
      </c>
      <c r="J8" s="141">
        <v>64921</v>
      </c>
      <c r="K8" s="141">
        <v>0</v>
      </c>
      <c r="L8" s="141">
        <f>+SUM(M8,R8,V8,W8,AC8)</f>
        <v>4197729</v>
      </c>
      <c r="M8" s="141">
        <f>+SUM(N8:Q8)</f>
        <v>2292174</v>
      </c>
      <c r="N8" s="141">
        <v>515071</v>
      </c>
      <c r="O8" s="141">
        <v>1364176</v>
      </c>
      <c r="P8" s="141">
        <v>353937</v>
      </c>
      <c r="Q8" s="141">
        <v>58990</v>
      </c>
      <c r="R8" s="141">
        <f>+SUM(S8:U8)</f>
        <v>839482</v>
      </c>
      <c r="S8" s="141">
        <v>157029</v>
      </c>
      <c r="T8" s="141">
        <v>480951</v>
      </c>
      <c r="U8" s="141">
        <v>201502</v>
      </c>
      <c r="V8" s="141">
        <v>22021</v>
      </c>
      <c r="W8" s="141">
        <f>+SUM(X8:AA8)</f>
        <v>1044052</v>
      </c>
      <c r="X8" s="141">
        <v>731911</v>
      </c>
      <c r="Y8" s="141">
        <v>219028</v>
      </c>
      <c r="Z8" s="141">
        <v>92920</v>
      </c>
      <c r="AA8" s="141">
        <v>193</v>
      </c>
      <c r="AB8" s="141">
        <v>0</v>
      </c>
      <c r="AC8" s="141">
        <v>0</v>
      </c>
      <c r="AD8" s="141">
        <v>613254</v>
      </c>
      <c r="AE8" s="141">
        <f>+SUM(D8,L8,AD8)</f>
        <v>4896427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37006</v>
      </c>
      <c r="AO8" s="141">
        <f>+SUM(AP8:AS8)</f>
        <v>0</v>
      </c>
      <c r="AP8" s="141">
        <v>0</v>
      </c>
      <c r="AQ8" s="141">
        <v>0</v>
      </c>
      <c r="AR8" s="141">
        <v>0</v>
      </c>
      <c r="AS8" s="141">
        <v>0</v>
      </c>
      <c r="AT8" s="141">
        <f>+SUM(AU8:AW8)</f>
        <v>14427</v>
      </c>
      <c r="AU8" s="141">
        <v>0</v>
      </c>
      <c r="AV8" s="141">
        <v>14427</v>
      </c>
      <c r="AW8" s="141">
        <v>0</v>
      </c>
      <c r="AX8" s="141">
        <v>0</v>
      </c>
      <c r="AY8" s="141">
        <f>+SUM(AZ8:BC8)</f>
        <v>22579</v>
      </c>
      <c r="AZ8" s="141">
        <v>2519</v>
      </c>
      <c r="BA8" s="141">
        <v>20060</v>
      </c>
      <c r="BB8" s="141">
        <v>0</v>
      </c>
      <c r="BC8" s="141">
        <v>0</v>
      </c>
      <c r="BD8" s="141">
        <v>0</v>
      </c>
      <c r="BE8" s="141">
        <v>0</v>
      </c>
      <c r="BF8" s="141">
        <v>3367</v>
      </c>
      <c r="BG8" s="141">
        <f>+SUM(BF8,AN8,AF8)</f>
        <v>40373</v>
      </c>
      <c r="BH8" s="141">
        <f aca="true" t="shared" si="3" ref="BH8:CI8">SUM(D8,AF8)</f>
        <v>85444</v>
      </c>
      <c r="BI8" s="141">
        <f t="shared" si="3"/>
        <v>20523</v>
      </c>
      <c r="BJ8" s="141">
        <f t="shared" si="3"/>
        <v>0</v>
      </c>
      <c r="BK8" s="141">
        <f t="shared" si="3"/>
        <v>9604</v>
      </c>
      <c r="BL8" s="141">
        <f t="shared" si="3"/>
        <v>8845</v>
      </c>
      <c r="BM8" s="141">
        <f t="shared" si="3"/>
        <v>2074</v>
      </c>
      <c r="BN8" s="141">
        <f t="shared" si="3"/>
        <v>64921</v>
      </c>
      <c r="BO8" s="141">
        <f t="shared" si="3"/>
        <v>0</v>
      </c>
      <c r="BP8" s="141">
        <f t="shared" si="3"/>
        <v>4234735</v>
      </c>
      <c r="BQ8" s="141">
        <f t="shared" si="3"/>
        <v>2292174</v>
      </c>
      <c r="BR8" s="141">
        <f t="shared" si="3"/>
        <v>515071</v>
      </c>
      <c r="BS8" s="141">
        <f t="shared" si="3"/>
        <v>1364176</v>
      </c>
      <c r="BT8" s="141">
        <f t="shared" si="3"/>
        <v>353937</v>
      </c>
      <c r="BU8" s="141">
        <f t="shared" si="3"/>
        <v>58990</v>
      </c>
      <c r="BV8" s="141">
        <f t="shared" si="3"/>
        <v>853909</v>
      </c>
      <c r="BW8" s="141">
        <f t="shared" si="3"/>
        <v>157029</v>
      </c>
      <c r="BX8" s="141">
        <f t="shared" si="3"/>
        <v>495378</v>
      </c>
      <c r="BY8" s="141">
        <f t="shared" si="3"/>
        <v>201502</v>
      </c>
      <c r="BZ8" s="141">
        <f t="shared" si="3"/>
        <v>22021</v>
      </c>
      <c r="CA8" s="141">
        <f t="shared" si="3"/>
        <v>1066631</v>
      </c>
      <c r="CB8" s="141">
        <f t="shared" si="3"/>
        <v>734430</v>
      </c>
      <c r="CC8" s="141">
        <f t="shared" si="3"/>
        <v>239088</v>
      </c>
      <c r="CD8" s="141">
        <f t="shared" si="3"/>
        <v>92920</v>
      </c>
      <c r="CE8" s="141">
        <f t="shared" si="3"/>
        <v>193</v>
      </c>
      <c r="CF8" s="141">
        <f t="shared" si="3"/>
        <v>0</v>
      </c>
      <c r="CG8" s="141">
        <f t="shared" si="3"/>
        <v>0</v>
      </c>
      <c r="CH8" s="141">
        <f t="shared" si="3"/>
        <v>616621</v>
      </c>
      <c r="CI8" s="141">
        <f t="shared" si="3"/>
        <v>4936800</v>
      </c>
    </row>
    <row r="9" spans="1:87" ht="12" customHeight="1">
      <c r="A9" s="142" t="s">
        <v>95</v>
      </c>
      <c r="B9" s="140" t="s">
        <v>327</v>
      </c>
      <c r="C9" s="142" t="s">
        <v>346</v>
      </c>
      <c r="D9" s="141">
        <f aca="true" t="shared" si="4" ref="D9:D36">+SUM(E9,J9)</f>
        <v>0</v>
      </c>
      <c r="E9" s="141">
        <f aca="true" t="shared" si="5" ref="E9:E36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36">+SUM(M9,R9,V9,W9,AC9)</f>
        <v>145541</v>
      </c>
      <c r="M9" s="141">
        <f aca="true" t="shared" si="7" ref="M9:M36">+SUM(N9:Q9)</f>
        <v>2627</v>
      </c>
      <c r="N9" s="141">
        <v>2627</v>
      </c>
      <c r="O9" s="141">
        <v>0</v>
      </c>
      <c r="P9" s="141">
        <v>0</v>
      </c>
      <c r="Q9" s="141">
        <v>0</v>
      </c>
      <c r="R9" s="141">
        <f aca="true" t="shared" si="8" ref="R9:R36">+SUM(S9:U9)</f>
        <v>0</v>
      </c>
      <c r="S9" s="141">
        <v>0</v>
      </c>
      <c r="T9" s="141">
        <v>0</v>
      </c>
      <c r="U9" s="141">
        <v>0</v>
      </c>
      <c r="V9" s="141">
        <v>0</v>
      </c>
      <c r="W9" s="141">
        <f aca="true" t="shared" si="9" ref="W9:W36">+SUM(X9:AA9)</f>
        <v>142914</v>
      </c>
      <c r="X9" s="141">
        <v>113624</v>
      </c>
      <c r="Y9" s="141">
        <v>0</v>
      </c>
      <c r="Z9" s="141">
        <v>0</v>
      </c>
      <c r="AA9" s="141">
        <v>29290</v>
      </c>
      <c r="AB9" s="141">
        <v>705108</v>
      </c>
      <c r="AC9" s="141">
        <v>0</v>
      </c>
      <c r="AD9" s="141">
        <v>0</v>
      </c>
      <c r="AE9" s="141">
        <f aca="true" t="shared" si="10" ref="AE9:AE36">+SUM(D9,L9,AD9)</f>
        <v>145541</v>
      </c>
      <c r="AF9" s="141">
        <f aca="true" t="shared" si="11" ref="AF9:AF36">+SUM(AG9,AL9)</f>
        <v>0</v>
      </c>
      <c r="AG9" s="141">
        <f aca="true" t="shared" si="12" ref="AG9:AG36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36">+SUM(AO9,AT9,AX9,AY9,BE9)</f>
        <v>0</v>
      </c>
      <c r="AO9" s="141">
        <f aca="true" t="shared" si="14" ref="AO9:AO36">+SUM(AP9:AS9)</f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f aca="true" t="shared" si="15" ref="AT9:AT36">+SUM(AU9:AW9)</f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f aca="true" t="shared" si="16" ref="AY9:AY36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186689</v>
      </c>
      <c r="BE9" s="141">
        <v>0</v>
      </c>
      <c r="BF9" s="141">
        <v>0</v>
      </c>
      <c r="BG9" s="141">
        <f aca="true" t="shared" si="17" ref="BG9:BG36">+SUM(BF9,AN9,AF9)</f>
        <v>0</v>
      </c>
      <c r="BH9" s="141">
        <f aca="true" t="shared" si="18" ref="BH9:BH36">SUM(D9,AF9)</f>
        <v>0</v>
      </c>
      <c r="BI9" s="141">
        <f aca="true" t="shared" si="19" ref="BI9:BI36">SUM(E9,AG9)</f>
        <v>0</v>
      </c>
      <c r="BJ9" s="141">
        <f aca="true" t="shared" si="20" ref="BJ9:BJ36">SUM(F9,AH9)</f>
        <v>0</v>
      </c>
      <c r="BK9" s="141">
        <f aca="true" t="shared" si="21" ref="BK9:BK36">SUM(G9,AI9)</f>
        <v>0</v>
      </c>
      <c r="BL9" s="141">
        <f aca="true" t="shared" si="22" ref="BL9:BL36">SUM(H9,AJ9)</f>
        <v>0</v>
      </c>
      <c r="BM9" s="141">
        <f aca="true" t="shared" si="23" ref="BM9:BM36">SUM(I9,AK9)</f>
        <v>0</v>
      </c>
      <c r="BN9" s="141">
        <f aca="true" t="shared" si="24" ref="BN9:BN36">SUM(J9,AL9)</f>
        <v>0</v>
      </c>
      <c r="BO9" s="141">
        <f aca="true" t="shared" si="25" ref="BO9:BO36">SUM(K9,AM9)</f>
        <v>0</v>
      </c>
      <c r="BP9" s="141">
        <f aca="true" t="shared" si="26" ref="BP9:BP36">SUM(L9,AN9)</f>
        <v>145541</v>
      </c>
      <c r="BQ9" s="141">
        <f aca="true" t="shared" si="27" ref="BQ9:BQ36">SUM(M9,AO9)</f>
        <v>2627</v>
      </c>
      <c r="BR9" s="141">
        <f aca="true" t="shared" si="28" ref="BR9:BR36">SUM(N9,AP9)</f>
        <v>2627</v>
      </c>
      <c r="BS9" s="141">
        <f aca="true" t="shared" si="29" ref="BS9:BS36">SUM(O9,AQ9)</f>
        <v>0</v>
      </c>
      <c r="BT9" s="141">
        <f aca="true" t="shared" si="30" ref="BT9:BT36">SUM(P9,AR9)</f>
        <v>0</v>
      </c>
      <c r="BU9" s="141">
        <f aca="true" t="shared" si="31" ref="BU9:BU36">SUM(Q9,AS9)</f>
        <v>0</v>
      </c>
      <c r="BV9" s="141">
        <f aca="true" t="shared" si="32" ref="BV9:BV36">SUM(R9,AT9)</f>
        <v>0</v>
      </c>
      <c r="BW9" s="141">
        <f aca="true" t="shared" si="33" ref="BW9:BW36">SUM(S9,AU9)</f>
        <v>0</v>
      </c>
      <c r="BX9" s="141">
        <f aca="true" t="shared" si="34" ref="BX9:BX36">SUM(T9,AV9)</f>
        <v>0</v>
      </c>
      <c r="BY9" s="141">
        <f aca="true" t="shared" si="35" ref="BY9:BY36">SUM(U9,AW9)</f>
        <v>0</v>
      </c>
      <c r="BZ9" s="141">
        <f aca="true" t="shared" si="36" ref="BZ9:BZ36">SUM(V9,AX9)</f>
        <v>0</v>
      </c>
      <c r="CA9" s="141">
        <f aca="true" t="shared" si="37" ref="CA9:CA36">SUM(W9,AY9)</f>
        <v>142914</v>
      </c>
      <c r="CB9" s="141">
        <f aca="true" t="shared" si="38" ref="CB9:CB36">SUM(X9,AZ9)</f>
        <v>113624</v>
      </c>
      <c r="CC9" s="141">
        <f aca="true" t="shared" si="39" ref="CC9:CC36">SUM(Y9,BA9)</f>
        <v>0</v>
      </c>
      <c r="CD9" s="141">
        <f aca="true" t="shared" si="40" ref="CD9:CD36">SUM(Z9,BB9)</f>
        <v>0</v>
      </c>
      <c r="CE9" s="141">
        <f aca="true" t="shared" si="41" ref="CE9:CE36">SUM(AA9,BC9)</f>
        <v>29290</v>
      </c>
      <c r="CF9" s="141">
        <f aca="true" t="shared" si="42" ref="CF9:CF36">SUM(AB9,BD9)</f>
        <v>891797</v>
      </c>
      <c r="CG9" s="141">
        <f aca="true" t="shared" si="43" ref="CG9:CG36">SUM(AC9,BE9)</f>
        <v>0</v>
      </c>
      <c r="CH9" s="141">
        <f aca="true" t="shared" si="44" ref="CH9:CH36">SUM(AD9,BF9)</f>
        <v>0</v>
      </c>
      <c r="CI9" s="141">
        <f aca="true" t="shared" si="45" ref="CI9:CI36">SUM(AE9,BG9)</f>
        <v>145541</v>
      </c>
    </row>
    <row r="10" spans="1:87" ht="12" customHeight="1">
      <c r="A10" s="142" t="s">
        <v>95</v>
      </c>
      <c r="B10" s="140" t="s">
        <v>328</v>
      </c>
      <c r="C10" s="142" t="s">
        <v>347</v>
      </c>
      <c r="D10" s="141">
        <f t="shared" si="4"/>
        <v>31009</v>
      </c>
      <c r="E10" s="141">
        <f t="shared" si="5"/>
        <v>2401</v>
      </c>
      <c r="F10" s="141">
        <v>0</v>
      </c>
      <c r="G10" s="141">
        <v>2401</v>
      </c>
      <c r="H10" s="141">
        <v>0</v>
      </c>
      <c r="I10" s="141">
        <v>0</v>
      </c>
      <c r="J10" s="141">
        <v>28608</v>
      </c>
      <c r="K10" s="141">
        <v>0</v>
      </c>
      <c r="L10" s="141">
        <f t="shared" si="6"/>
        <v>736464</v>
      </c>
      <c r="M10" s="141">
        <f t="shared" si="7"/>
        <v>328883</v>
      </c>
      <c r="N10" s="141">
        <v>135381</v>
      </c>
      <c r="O10" s="141">
        <v>82342</v>
      </c>
      <c r="P10" s="141">
        <v>103982</v>
      </c>
      <c r="Q10" s="141">
        <v>7178</v>
      </c>
      <c r="R10" s="141">
        <f t="shared" si="8"/>
        <v>226187</v>
      </c>
      <c r="S10" s="141">
        <v>10817</v>
      </c>
      <c r="T10" s="141">
        <v>210667</v>
      </c>
      <c r="U10" s="141">
        <v>4703</v>
      </c>
      <c r="V10" s="141">
        <v>0</v>
      </c>
      <c r="W10" s="141">
        <f t="shared" si="9"/>
        <v>181394</v>
      </c>
      <c r="X10" s="141">
        <v>143864</v>
      </c>
      <c r="Y10" s="141">
        <v>29575</v>
      </c>
      <c r="Z10" s="141">
        <v>1327</v>
      </c>
      <c r="AA10" s="141">
        <v>6628</v>
      </c>
      <c r="AB10" s="141">
        <v>0</v>
      </c>
      <c r="AC10" s="141">
        <v>0</v>
      </c>
      <c r="AD10" s="141">
        <v>24127</v>
      </c>
      <c r="AE10" s="141">
        <f t="shared" si="10"/>
        <v>791600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0</v>
      </c>
      <c r="AO10" s="141">
        <f t="shared" si="14"/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152346</v>
      </c>
      <c r="BE10" s="141">
        <v>0</v>
      </c>
      <c r="BF10" s="141">
        <v>0</v>
      </c>
      <c r="BG10" s="141">
        <f t="shared" si="17"/>
        <v>0</v>
      </c>
      <c r="BH10" s="141">
        <f t="shared" si="18"/>
        <v>31009</v>
      </c>
      <c r="BI10" s="141">
        <f t="shared" si="19"/>
        <v>2401</v>
      </c>
      <c r="BJ10" s="141">
        <f t="shared" si="20"/>
        <v>0</v>
      </c>
      <c r="BK10" s="141">
        <f t="shared" si="21"/>
        <v>2401</v>
      </c>
      <c r="BL10" s="141">
        <f t="shared" si="22"/>
        <v>0</v>
      </c>
      <c r="BM10" s="141">
        <f t="shared" si="23"/>
        <v>0</v>
      </c>
      <c r="BN10" s="141">
        <f t="shared" si="24"/>
        <v>28608</v>
      </c>
      <c r="BO10" s="141">
        <f t="shared" si="25"/>
        <v>0</v>
      </c>
      <c r="BP10" s="141">
        <f t="shared" si="26"/>
        <v>736464</v>
      </c>
      <c r="BQ10" s="141">
        <f t="shared" si="27"/>
        <v>328883</v>
      </c>
      <c r="BR10" s="141">
        <f t="shared" si="28"/>
        <v>135381</v>
      </c>
      <c r="BS10" s="141">
        <f t="shared" si="29"/>
        <v>82342</v>
      </c>
      <c r="BT10" s="141">
        <f t="shared" si="30"/>
        <v>103982</v>
      </c>
      <c r="BU10" s="141">
        <f t="shared" si="31"/>
        <v>7178</v>
      </c>
      <c r="BV10" s="141">
        <f t="shared" si="32"/>
        <v>226187</v>
      </c>
      <c r="BW10" s="141">
        <f t="shared" si="33"/>
        <v>10817</v>
      </c>
      <c r="BX10" s="141">
        <f t="shared" si="34"/>
        <v>210667</v>
      </c>
      <c r="BY10" s="141">
        <f t="shared" si="35"/>
        <v>4703</v>
      </c>
      <c r="BZ10" s="141">
        <f t="shared" si="36"/>
        <v>0</v>
      </c>
      <c r="CA10" s="141">
        <f t="shared" si="37"/>
        <v>181394</v>
      </c>
      <c r="CB10" s="141">
        <f t="shared" si="38"/>
        <v>143864</v>
      </c>
      <c r="CC10" s="141">
        <f t="shared" si="39"/>
        <v>29575</v>
      </c>
      <c r="CD10" s="141">
        <f t="shared" si="40"/>
        <v>1327</v>
      </c>
      <c r="CE10" s="141">
        <f t="shared" si="41"/>
        <v>6628</v>
      </c>
      <c r="CF10" s="141">
        <f t="shared" si="42"/>
        <v>152346</v>
      </c>
      <c r="CG10" s="141">
        <f t="shared" si="43"/>
        <v>0</v>
      </c>
      <c r="CH10" s="141">
        <f t="shared" si="44"/>
        <v>24127</v>
      </c>
      <c r="CI10" s="141">
        <f t="shared" si="45"/>
        <v>791600</v>
      </c>
    </row>
    <row r="11" spans="1:87" ht="12" customHeight="1">
      <c r="A11" s="142" t="s">
        <v>95</v>
      </c>
      <c r="B11" s="140" t="s">
        <v>329</v>
      </c>
      <c r="C11" s="142" t="s">
        <v>348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8800</v>
      </c>
      <c r="L11" s="141">
        <f t="shared" si="6"/>
        <v>355369</v>
      </c>
      <c r="M11" s="141">
        <f t="shared" si="7"/>
        <v>81356</v>
      </c>
      <c r="N11" s="141">
        <v>15219</v>
      </c>
      <c r="O11" s="141">
        <v>0</v>
      </c>
      <c r="P11" s="141">
        <v>47212</v>
      </c>
      <c r="Q11" s="141">
        <v>18925</v>
      </c>
      <c r="R11" s="141">
        <f t="shared" si="8"/>
        <v>89030</v>
      </c>
      <c r="S11" s="141">
        <v>0</v>
      </c>
      <c r="T11" s="141">
        <v>74495</v>
      </c>
      <c r="U11" s="141">
        <v>14535</v>
      </c>
      <c r="V11" s="141">
        <v>0</v>
      </c>
      <c r="W11" s="141">
        <f t="shared" si="9"/>
        <v>184983</v>
      </c>
      <c r="X11" s="141">
        <v>171595</v>
      </c>
      <c r="Y11" s="141">
        <v>8924</v>
      </c>
      <c r="Z11" s="141">
        <v>4464</v>
      </c>
      <c r="AA11" s="141">
        <v>0</v>
      </c>
      <c r="AB11" s="141">
        <v>63176</v>
      </c>
      <c r="AC11" s="141">
        <v>0</v>
      </c>
      <c r="AD11" s="141">
        <v>22182</v>
      </c>
      <c r="AE11" s="141">
        <f t="shared" si="10"/>
        <v>377551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7593</v>
      </c>
      <c r="AN11" s="141">
        <f t="shared" si="13"/>
        <v>36440</v>
      </c>
      <c r="AO11" s="141">
        <f t="shared" si="14"/>
        <v>14984</v>
      </c>
      <c r="AP11" s="141">
        <v>0</v>
      </c>
      <c r="AQ11" s="141">
        <v>0</v>
      </c>
      <c r="AR11" s="141">
        <v>14984</v>
      </c>
      <c r="AS11" s="141">
        <v>0</v>
      </c>
      <c r="AT11" s="141">
        <f t="shared" si="15"/>
        <v>20290</v>
      </c>
      <c r="AU11" s="141">
        <v>0</v>
      </c>
      <c r="AV11" s="141">
        <v>20290</v>
      </c>
      <c r="AW11" s="141">
        <v>0</v>
      </c>
      <c r="AX11" s="141">
        <v>0</v>
      </c>
      <c r="AY11" s="141">
        <f t="shared" si="16"/>
        <v>1166</v>
      </c>
      <c r="AZ11" s="141">
        <v>0</v>
      </c>
      <c r="BA11" s="141">
        <v>1166</v>
      </c>
      <c r="BB11" s="141">
        <v>0</v>
      </c>
      <c r="BC11" s="141">
        <v>0</v>
      </c>
      <c r="BD11" s="141">
        <v>29123</v>
      </c>
      <c r="BE11" s="141">
        <v>0</v>
      </c>
      <c r="BF11" s="141">
        <v>0</v>
      </c>
      <c r="BG11" s="141">
        <f t="shared" si="17"/>
        <v>36440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16393</v>
      </c>
      <c r="BP11" s="141">
        <f t="shared" si="26"/>
        <v>391809</v>
      </c>
      <c r="BQ11" s="141">
        <f t="shared" si="27"/>
        <v>96340</v>
      </c>
      <c r="BR11" s="141">
        <f t="shared" si="28"/>
        <v>15219</v>
      </c>
      <c r="BS11" s="141">
        <f t="shared" si="29"/>
        <v>0</v>
      </c>
      <c r="BT11" s="141">
        <f t="shared" si="30"/>
        <v>62196</v>
      </c>
      <c r="BU11" s="141">
        <f t="shared" si="31"/>
        <v>18925</v>
      </c>
      <c r="BV11" s="141">
        <f t="shared" si="32"/>
        <v>109320</v>
      </c>
      <c r="BW11" s="141">
        <f t="shared" si="33"/>
        <v>0</v>
      </c>
      <c r="BX11" s="141">
        <f t="shared" si="34"/>
        <v>94785</v>
      </c>
      <c r="BY11" s="141">
        <f t="shared" si="35"/>
        <v>14535</v>
      </c>
      <c r="BZ11" s="141">
        <f t="shared" si="36"/>
        <v>0</v>
      </c>
      <c r="CA11" s="141">
        <f t="shared" si="37"/>
        <v>186149</v>
      </c>
      <c r="CB11" s="141">
        <f t="shared" si="38"/>
        <v>171595</v>
      </c>
      <c r="CC11" s="141">
        <f t="shared" si="39"/>
        <v>10090</v>
      </c>
      <c r="CD11" s="141">
        <f t="shared" si="40"/>
        <v>4464</v>
      </c>
      <c r="CE11" s="141">
        <f t="shared" si="41"/>
        <v>0</v>
      </c>
      <c r="CF11" s="141">
        <f t="shared" si="42"/>
        <v>92299</v>
      </c>
      <c r="CG11" s="141">
        <f t="shared" si="43"/>
        <v>0</v>
      </c>
      <c r="CH11" s="141">
        <f t="shared" si="44"/>
        <v>22182</v>
      </c>
      <c r="CI11" s="141">
        <f t="shared" si="45"/>
        <v>413991</v>
      </c>
    </row>
    <row r="12" spans="1:87" ht="12" customHeight="1">
      <c r="A12" s="142" t="s">
        <v>95</v>
      </c>
      <c r="B12" s="140" t="s">
        <v>330</v>
      </c>
      <c r="C12" s="142" t="s">
        <v>349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163586</v>
      </c>
      <c r="M12" s="141">
        <f t="shared" si="7"/>
        <v>48956</v>
      </c>
      <c r="N12" s="141">
        <v>42554</v>
      </c>
      <c r="O12" s="141">
        <v>0</v>
      </c>
      <c r="P12" s="141">
        <v>0</v>
      </c>
      <c r="Q12" s="141">
        <v>6402</v>
      </c>
      <c r="R12" s="141">
        <f t="shared" si="8"/>
        <v>9630</v>
      </c>
      <c r="S12" s="141">
        <v>0</v>
      </c>
      <c r="T12" s="141">
        <v>0</v>
      </c>
      <c r="U12" s="141">
        <v>9630</v>
      </c>
      <c r="V12" s="141">
        <v>0</v>
      </c>
      <c r="W12" s="141">
        <f t="shared" si="9"/>
        <v>105000</v>
      </c>
      <c r="X12" s="141">
        <v>105000</v>
      </c>
      <c r="Y12" s="141">
        <v>0</v>
      </c>
      <c r="Z12" s="141">
        <v>0</v>
      </c>
      <c r="AA12" s="141">
        <v>0</v>
      </c>
      <c r="AB12" s="141">
        <v>209411</v>
      </c>
      <c r="AC12" s="141">
        <v>0</v>
      </c>
      <c r="AD12" s="141">
        <v>0</v>
      </c>
      <c r="AE12" s="141">
        <f t="shared" si="10"/>
        <v>163586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28190</v>
      </c>
      <c r="AO12" s="141">
        <f t="shared" si="14"/>
        <v>3268</v>
      </c>
      <c r="AP12" s="141">
        <v>3268</v>
      </c>
      <c r="AQ12" s="141">
        <v>0</v>
      </c>
      <c r="AR12" s="141">
        <v>0</v>
      </c>
      <c r="AS12" s="141">
        <v>0</v>
      </c>
      <c r="AT12" s="141">
        <f t="shared" si="15"/>
        <v>8431</v>
      </c>
      <c r="AU12" s="141">
        <v>0</v>
      </c>
      <c r="AV12" s="141">
        <v>8431</v>
      </c>
      <c r="AW12" s="141">
        <v>0</v>
      </c>
      <c r="AX12" s="141">
        <v>0</v>
      </c>
      <c r="AY12" s="141">
        <f t="shared" si="16"/>
        <v>16491</v>
      </c>
      <c r="AZ12" s="141">
        <v>0</v>
      </c>
      <c r="BA12" s="141">
        <v>0</v>
      </c>
      <c r="BB12" s="141">
        <v>0</v>
      </c>
      <c r="BC12" s="141">
        <v>16491</v>
      </c>
      <c r="BD12" s="141">
        <v>0</v>
      </c>
      <c r="BE12" s="141">
        <v>0</v>
      </c>
      <c r="BF12" s="141">
        <v>0</v>
      </c>
      <c r="BG12" s="141">
        <f t="shared" si="17"/>
        <v>28190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191776</v>
      </c>
      <c r="BQ12" s="141">
        <f t="shared" si="27"/>
        <v>52224</v>
      </c>
      <c r="BR12" s="141">
        <f t="shared" si="28"/>
        <v>45822</v>
      </c>
      <c r="BS12" s="141">
        <f t="shared" si="29"/>
        <v>0</v>
      </c>
      <c r="BT12" s="141">
        <f t="shared" si="30"/>
        <v>0</v>
      </c>
      <c r="BU12" s="141">
        <f t="shared" si="31"/>
        <v>6402</v>
      </c>
      <c r="BV12" s="141">
        <f t="shared" si="32"/>
        <v>18061</v>
      </c>
      <c r="BW12" s="141">
        <f t="shared" si="33"/>
        <v>0</v>
      </c>
      <c r="BX12" s="141">
        <f t="shared" si="34"/>
        <v>8431</v>
      </c>
      <c r="BY12" s="141">
        <f t="shared" si="35"/>
        <v>9630</v>
      </c>
      <c r="BZ12" s="141">
        <f t="shared" si="36"/>
        <v>0</v>
      </c>
      <c r="CA12" s="141">
        <f t="shared" si="37"/>
        <v>121491</v>
      </c>
      <c r="CB12" s="141">
        <f t="shared" si="38"/>
        <v>105000</v>
      </c>
      <c r="CC12" s="141">
        <f t="shared" si="39"/>
        <v>0</v>
      </c>
      <c r="CD12" s="141">
        <f t="shared" si="40"/>
        <v>0</v>
      </c>
      <c r="CE12" s="141">
        <f t="shared" si="41"/>
        <v>16491</v>
      </c>
      <c r="CF12" s="141">
        <f t="shared" si="42"/>
        <v>209411</v>
      </c>
      <c r="CG12" s="141">
        <f t="shared" si="43"/>
        <v>0</v>
      </c>
      <c r="CH12" s="141">
        <f t="shared" si="44"/>
        <v>0</v>
      </c>
      <c r="CI12" s="141">
        <f t="shared" si="45"/>
        <v>191776</v>
      </c>
    </row>
    <row r="13" spans="1:87" ht="12" customHeight="1">
      <c r="A13" s="142" t="s">
        <v>95</v>
      </c>
      <c r="B13" s="140" t="s">
        <v>331</v>
      </c>
      <c r="C13" s="142" t="s">
        <v>350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1021192</v>
      </c>
      <c r="M13" s="141">
        <f t="shared" si="7"/>
        <v>86459</v>
      </c>
      <c r="N13" s="141">
        <v>86459</v>
      </c>
      <c r="O13" s="141">
        <v>0</v>
      </c>
      <c r="P13" s="141">
        <v>0</v>
      </c>
      <c r="Q13" s="141">
        <v>0</v>
      </c>
      <c r="R13" s="141">
        <f t="shared" si="8"/>
        <v>594784</v>
      </c>
      <c r="S13" s="141">
        <v>0</v>
      </c>
      <c r="T13" s="141">
        <v>567527</v>
      </c>
      <c r="U13" s="141">
        <v>27257</v>
      </c>
      <c r="V13" s="141">
        <v>0</v>
      </c>
      <c r="W13" s="141">
        <f t="shared" si="9"/>
        <v>339949</v>
      </c>
      <c r="X13" s="141">
        <v>300534</v>
      </c>
      <c r="Y13" s="141">
        <v>31447</v>
      </c>
      <c r="Z13" s="141">
        <v>7968</v>
      </c>
      <c r="AA13" s="141">
        <v>0</v>
      </c>
      <c r="AB13" s="141">
        <v>0</v>
      </c>
      <c r="AC13" s="141">
        <v>0</v>
      </c>
      <c r="AD13" s="141">
        <v>0</v>
      </c>
      <c r="AE13" s="141">
        <f t="shared" si="10"/>
        <v>1021192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0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90592</v>
      </c>
      <c r="BE13" s="141">
        <v>0</v>
      </c>
      <c r="BF13" s="141">
        <v>0</v>
      </c>
      <c r="BG13" s="141">
        <f t="shared" si="17"/>
        <v>0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1021192</v>
      </c>
      <c r="BQ13" s="141">
        <f t="shared" si="27"/>
        <v>86459</v>
      </c>
      <c r="BR13" s="141">
        <f t="shared" si="28"/>
        <v>86459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594784</v>
      </c>
      <c r="BW13" s="141">
        <f t="shared" si="33"/>
        <v>0</v>
      </c>
      <c r="BX13" s="141">
        <f t="shared" si="34"/>
        <v>567527</v>
      </c>
      <c r="BY13" s="141">
        <f t="shared" si="35"/>
        <v>27257</v>
      </c>
      <c r="BZ13" s="141">
        <f t="shared" si="36"/>
        <v>0</v>
      </c>
      <c r="CA13" s="141">
        <f t="shared" si="37"/>
        <v>339949</v>
      </c>
      <c r="CB13" s="141">
        <f t="shared" si="38"/>
        <v>300534</v>
      </c>
      <c r="CC13" s="141">
        <f t="shared" si="39"/>
        <v>31447</v>
      </c>
      <c r="CD13" s="141">
        <f t="shared" si="40"/>
        <v>7968</v>
      </c>
      <c r="CE13" s="141">
        <f t="shared" si="41"/>
        <v>0</v>
      </c>
      <c r="CF13" s="141">
        <f t="shared" si="42"/>
        <v>90592</v>
      </c>
      <c r="CG13" s="141">
        <f t="shared" si="43"/>
        <v>0</v>
      </c>
      <c r="CH13" s="141">
        <f t="shared" si="44"/>
        <v>0</v>
      </c>
      <c r="CI13" s="141">
        <f t="shared" si="45"/>
        <v>1021192</v>
      </c>
    </row>
    <row r="14" spans="1:87" ht="12" customHeight="1">
      <c r="A14" s="142" t="s">
        <v>95</v>
      </c>
      <c r="B14" s="140" t="s">
        <v>332</v>
      </c>
      <c r="C14" s="142" t="s">
        <v>351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356</v>
      </c>
      <c r="L14" s="141">
        <f t="shared" si="6"/>
        <v>41339</v>
      </c>
      <c r="M14" s="141">
        <f t="shared" si="7"/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f t="shared" si="8"/>
        <v>41339</v>
      </c>
      <c r="S14" s="141">
        <v>41339</v>
      </c>
      <c r="T14" s="141">
        <v>0</v>
      </c>
      <c r="U14" s="141">
        <v>0</v>
      </c>
      <c r="V14" s="141">
        <v>0</v>
      </c>
      <c r="W14" s="141">
        <f t="shared" si="9"/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333122</v>
      </c>
      <c r="AC14" s="141">
        <v>0</v>
      </c>
      <c r="AD14" s="141">
        <v>0</v>
      </c>
      <c r="AE14" s="141">
        <f t="shared" si="10"/>
        <v>41339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48643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356</v>
      </c>
      <c r="BP14" s="141">
        <f t="shared" si="26"/>
        <v>41339</v>
      </c>
      <c r="BQ14" s="141">
        <f t="shared" si="27"/>
        <v>0</v>
      </c>
      <c r="BR14" s="141">
        <f t="shared" si="28"/>
        <v>0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41339</v>
      </c>
      <c r="BW14" s="141">
        <f t="shared" si="33"/>
        <v>41339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0</v>
      </c>
      <c r="CB14" s="141">
        <f t="shared" si="38"/>
        <v>0</v>
      </c>
      <c r="CC14" s="141">
        <f t="shared" si="39"/>
        <v>0</v>
      </c>
      <c r="CD14" s="141">
        <f t="shared" si="40"/>
        <v>0</v>
      </c>
      <c r="CE14" s="141">
        <f t="shared" si="41"/>
        <v>0</v>
      </c>
      <c r="CF14" s="141">
        <f t="shared" si="42"/>
        <v>381765</v>
      </c>
      <c r="CG14" s="141">
        <f t="shared" si="43"/>
        <v>0</v>
      </c>
      <c r="CH14" s="141">
        <f t="shared" si="44"/>
        <v>0</v>
      </c>
      <c r="CI14" s="141">
        <f t="shared" si="45"/>
        <v>41339</v>
      </c>
    </row>
    <row r="15" spans="1:87" ht="12" customHeight="1">
      <c r="A15" s="142" t="s">
        <v>95</v>
      </c>
      <c r="B15" s="140" t="s">
        <v>333</v>
      </c>
      <c r="C15" s="142" t="s">
        <v>352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0</v>
      </c>
      <c r="M15" s="141">
        <f t="shared" si="7"/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f t="shared" si="8"/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f t="shared" si="9"/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301169</v>
      </c>
      <c r="AC15" s="141">
        <v>0</v>
      </c>
      <c r="AD15" s="141">
        <v>0</v>
      </c>
      <c r="AE15" s="141">
        <f t="shared" si="10"/>
        <v>0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33519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0</v>
      </c>
      <c r="BQ15" s="141">
        <f t="shared" si="27"/>
        <v>0</v>
      </c>
      <c r="BR15" s="141">
        <f t="shared" si="28"/>
        <v>0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0</v>
      </c>
      <c r="BW15" s="141">
        <f t="shared" si="33"/>
        <v>0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0</v>
      </c>
      <c r="CB15" s="141">
        <f t="shared" si="38"/>
        <v>0</v>
      </c>
      <c r="CC15" s="141">
        <f t="shared" si="39"/>
        <v>0</v>
      </c>
      <c r="CD15" s="141">
        <f t="shared" si="40"/>
        <v>0</v>
      </c>
      <c r="CE15" s="141">
        <f t="shared" si="41"/>
        <v>0</v>
      </c>
      <c r="CF15" s="141">
        <f t="shared" si="42"/>
        <v>334688</v>
      </c>
      <c r="CG15" s="141">
        <f t="shared" si="43"/>
        <v>0</v>
      </c>
      <c r="CH15" s="141">
        <f t="shared" si="44"/>
        <v>0</v>
      </c>
      <c r="CI15" s="141">
        <f t="shared" si="45"/>
        <v>0</v>
      </c>
    </row>
    <row r="16" spans="1:87" ht="12" customHeight="1">
      <c r="A16" s="142" t="s">
        <v>95</v>
      </c>
      <c r="B16" s="140" t="s">
        <v>334</v>
      </c>
      <c r="C16" s="142" t="s">
        <v>353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137772</v>
      </c>
      <c r="L16" s="141">
        <f t="shared" si="6"/>
        <v>417976</v>
      </c>
      <c r="M16" s="141">
        <f t="shared" si="7"/>
        <v>31798</v>
      </c>
      <c r="N16" s="141">
        <v>31798</v>
      </c>
      <c r="O16" s="141">
        <v>0</v>
      </c>
      <c r="P16" s="141">
        <v>0</v>
      </c>
      <c r="Q16" s="141">
        <v>0</v>
      </c>
      <c r="R16" s="141">
        <f t="shared" si="8"/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f t="shared" si="9"/>
        <v>386178</v>
      </c>
      <c r="X16" s="141">
        <v>366858</v>
      </c>
      <c r="Y16" s="141">
        <v>19320</v>
      </c>
      <c r="Z16" s="141">
        <v>0</v>
      </c>
      <c r="AA16" s="141">
        <v>0</v>
      </c>
      <c r="AB16" s="141">
        <v>269838</v>
      </c>
      <c r="AC16" s="141">
        <v>0</v>
      </c>
      <c r="AD16" s="141">
        <v>15468</v>
      </c>
      <c r="AE16" s="141">
        <f t="shared" si="10"/>
        <v>433444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113160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137772</v>
      </c>
      <c r="BP16" s="141">
        <f t="shared" si="26"/>
        <v>417976</v>
      </c>
      <c r="BQ16" s="141">
        <f t="shared" si="27"/>
        <v>31798</v>
      </c>
      <c r="BR16" s="141">
        <f t="shared" si="28"/>
        <v>31798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0</v>
      </c>
      <c r="BW16" s="141">
        <f t="shared" si="33"/>
        <v>0</v>
      </c>
      <c r="BX16" s="141">
        <f t="shared" si="34"/>
        <v>0</v>
      </c>
      <c r="BY16" s="141">
        <f t="shared" si="35"/>
        <v>0</v>
      </c>
      <c r="BZ16" s="141">
        <f t="shared" si="36"/>
        <v>0</v>
      </c>
      <c r="CA16" s="141">
        <f t="shared" si="37"/>
        <v>386178</v>
      </c>
      <c r="CB16" s="141">
        <f t="shared" si="38"/>
        <v>366858</v>
      </c>
      <c r="CC16" s="141">
        <f t="shared" si="39"/>
        <v>19320</v>
      </c>
      <c r="CD16" s="141">
        <f t="shared" si="40"/>
        <v>0</v>
      </c>
      <c r="CE16" s="141">
        <f t="shared" si="41"/>
        <v>0</v>
      </c>
      <c r="CF16" s="141">
        <f t="shared" si="42"/>
        <v>382998</v>
      </c>
      <c r="CG16" s="141">
        <f t="shared" si="43"/>
        <v>0</v>
      </c>
      <c r="CH16" s="141">
        <f t="shared" si="44"/>
        <v>15468</v>
      </c>
      <c r="CI16" s="141">
        <f t="shared" si="45"/>
        <v>433444</v>
      </c>
    </row>
    <row r="17" spans="1:87" ht="12" customHeight="1">
      <c r="A17" s="142" t="s">
        <v>95</v>
      </c>
      <c r="B17" s="140" t="s">
        <v>335</v>
      </c>
      <c r="C17" s="142" t="s">
        <v>354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112898</v>
      </c>
      <c r="M17" s="141">
        <f t="shared" si="7"/>
        <v>15648</v>
      </c>
      <c r="N17" s="141">
        <v>15648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97250</v>
      </c>
      <c r="X17" s="141">
        <v>75729</v>
      </c>
      <c r="Y17" s="141">
        <v>19203</v>
      </c>
      <c r="Z17" s="141">
        <v>0</v>
      </c>
      <c r="AA17" s="141">
        <v>2318</v>
      </c>
      <c r="AB17" s="141">
        <v>228047</v>
      </c>
      <c r="AC17" s="141">
        <v>0</v>
      </c>
      <c r="AD17" s="141">
        <v>0</v>
      </c>
      <c r="AE17" s="141">
        <f t="shared" si="10"/>
        <v>112898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0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53985</v>
      </c>
      <c r="BE17" s="141">
        <v>0</v>
      </c>
      <c r="BF17" s="141">
        <v>0</v>
      </c>
      <c r="BG17" s="141">
        <f t="shared" si="17"/>
        <v>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112898</v>
      </c>
      <c r="BQ17" s="141">
        <f t="shared" si="27"/>
        <v>15648</v>
      </c>
      <c r="BR17" s="141">
        <f t="shared" si="28"/>
        <v>15648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97250</v>
      </c>
      <c r="CB17" s="141">
        <f t="shared" si="38"/>
        <v>75729</v>
      </c>
      <c r="CC17" s="141">
        <f t="shared" si="39"/>
        <v>19203</v>
      </c>
      <c r="CD17" s="141">
        <f t="shared" si="40"/>
        <v>0</v>
      </c>
      <c r="CE17" s="141">
        <f t="shared" si="41"/>
        <v>2318</v>
      </c>
      <c r="CF17" s="141">
        <f t="shared" si="42"/>
        <v>282032</v>
      </c>
      <c r="CG17" s="141">
        <f t="shared" si="43"/>
        <v>0</v>
      </c>
      <c r="CH17" s="141">
        <f t="shared" si="44"/>
        <v>0</v>
      </c>
      <c r="CI17" s="141">
        <f t="shared" si="45"/>
        <v>112898</v>
      </c>
    </row>
    <row r="18" spans="1:87" ht="12" customHeight="1">
      <c r="A18" s="142" t="s">
        <v>95</v>
      </c>
      <c r="B18" s="140" t="s">
        <v>336</v>
      </c>
      <c r="C18" s="142" t="s">
        <v>355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0</v>
      </c>
      <c r="M18" s="141">
        <f t="shared" si="7"/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9"/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27984</v>
      </c>
      <c r="AC18" s="141">
        <v>0</v>
      </c>
      <c r="AD18" s="141">
        <v>0</v>
      </c>
      <c r="AE18" s="141">
        <f t="shared" si="10"/>
        <v>0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7151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0</v>
      </c>
      <c r="BQ18" s="141">
        <f t="shared" si="27"/>
        <v>0</v>
      </c>
      <c r="BR18" s="141">
        <f t="shared" si="28"/>
        <v>0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0</v>
      </c>
      <c r="BW18" s="141">
        <f t="shared" si="33"/>
        <v>0</v>
      </c>
      <c r="BX18" s="141">
        <f t="shared" si="34"/>
        <v>0</v>
      </c>
      <c r="BY18" s="141">
        <f t="shared" si="35"/>
        <v>0</v>
      </c>
      <c r="BZ18" s="141">
        <f t="shared" si="36"/>
        <v>0</v>
      </c>
      <c r="CA18" s="141">
        <f t="shared" si="37"/>
        <v>0</v>
      </c>
      <c r="CB18" s="141">
        <f t="shared" si="38"/>
        <v>0</v>
      </c>
      <c r="CC18" s="141">
        <f t="shared" si="39"/>
        <v>0</v>
      </c>
      <c r="CD18" s="141">
        <f t="shared" si="40"/>
        <v>0</v>
      </c>
      <c r="CE18" s="141">
        <f t="shared" si="41"/>
        <v>0</v>
      </c>
      <c r="CF18" s="141">
        <f t="shared" si="42"/>
        <v>35135</v>
      </c>
      <c r="CG18" s="141">
        <f t="shared" si="43"/>
        <v>0</v>
      </c>
      <c r="CH18" s="141">
        <f t="shared" si="44"/>
        <v>0</v>
      </c>
      <c r="CI18" s="141">
        <f t="shared" si="45"/>
        <v>0</v>
      </c>
    </row>
    <row r="19" spans="1:87" ht="12" customHeight="1">
      <c r="A19" s="142" t="s">
        <v>95</v>
      </c>
      <c r="B19" s="140" t="s">
        <v>337</v>
      </c>
      <c r="C19" s="142" t="s">
        <v>356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58401</v>
      </c>
      <c r="L19" s="141">
        <f t="shared" si="6"/>
        <v>143212</v>
      </c>
      <c r="M19" s="141">
        <f t="shared" si="7"/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9"/>
        <v>143212</v>
      </c>
      <c r="X19" s="141">
        <v>131228</v>
      </c>
      <c r="Y19" s="141">
        <v>5035</v>
      </c>
      <c r="Z19" s="141">
        <v>0</v>
      </c>
      <c r="AA19" s="141">
        <v>6949</v>
      </c>
      <c r="AB19" s="141">
        <v>114382</v>
      </c>
      <c r="AC19" s="141">
        <v>0</v>
      </c>
      <c r="AD19" s="141">
        <v>0</v>
      </c>
      <c r="AE19" s="141">
        <f t="shared" si="10"/>
        <v>143212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46671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58401</v>
      </c>
      <c r="BP19" s="141">
        <f t="shared" si="26"/>
        <v>143212</v>
      </c>
      <c r="BQ19" s="141">
        <f t="shared" si="27"/>
        <v>0</v>
      </c>
      <c r="BR19" s="141">
        <f t="shared" si="28"/>
        <v>0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0</v>
      </c>
      <c r="BW19" s="141">
        <f t="shared" si="33"/>
        <v>0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143212</v>
      </c>
      <c r="CB19" s="141">
        <f t="shared" si="38"/>
        <v>131228</v>
      </c>
      <c r="CC19" s="141">
        <f t="shared" si="39"/>
        <v>5035</v>
      </c>
      <c r="CD19" s="141">
        <f t="shared" si="40"/>
        <v>0</v>
      </c>
      <c r="CE19" s="141">
        <f t="shared" si="41"/>
        <v>6949</v>
      </c>
      <c r="CF19" s="141">
        <f t="shared" si="42"/>
        <v>161053</v>
      </c>
      <c r="CG19" s="141">
        <f t="shared" si="43"/>
        <v>0</v>
      </c>
      <c r="CH19" s="141">
        <f t="shared" si="44"/>
        <v>0</v>
      </c>
      <c r="CI19" s="141">
        <f t="shared" si="45"/>
        <v>143212</v>
      </c>
    </row>
    <row r="20" spans="1:87" ht="12" customHeight="1">
      <c r="A20" s="142" t="s">
        <v>95</v>
      </c>
      <c r="B20" s="140" t="s">
        <v>338</v>
      </c>
      <c r="C20" s="142" t="s">
        <v>357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0</v>
      </c>
      <c r="M20" s="141">
        <f t="shared" si="7"/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235530</v>
      </c>
      <c r="AC20" s="141">
        <v>0</v>
      </c>
      <c r="AD20" s="141">
        <v>0</v>
      </c>
      <c r="AE20" s="141">
        <f t="shared" si="10"/>
        <v>0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38101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0</v>
      </c>
      <c r="BQ20" s="141">
        <f t="shared" si="27"/>
        <v>0</v>
      </c>
      <c r="BR20" s="141">
        <f t="shared" si="28"/>
        <v>0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0</v>
      </c>
      <c r="CB20" s="141">
        <f t="shared" si="38"/>
        <v>0</v>
      </c>
      <c r="CC20" s="141">
        <f t="shared" si="39"/>
        <v>0</v>
      </c>
      <c r="CD20" s="141">
        <f t="shared" si="40"/>
        <v>0</v>
      </c>
      <c r="CE20" s="141">
        <f t="shared" si="41"/>
        <v>0</v>
      </c>
      <c r="CF20" s="141">
        <f t="shared" si="42"/>
        <v>273631</v>
      </c>
      <c r="CG20" s="141">
        <f t="shared" si="43"/>
        <v>0</v>
      </c>
      <c r="CH20" s="141">
        <f t="shared" si="44"/>
        <v>0</v>
      </c>
      <c r="CI20" s="141">
        <f t="shared" si="45"/>
        <v>0</v>
      </c>
    </row>
    <row r="21" spans="1:87" ht="12" customHeight="1">
      <c r="A21" s="142" t="s">
        <v>95</v>
      </c>
      <c r="B21" s="140" t="s">
        <v>339</v>
      </c>
      <c r="C21" s="142" t="s">
        <v>358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0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234659</v>
      </c>
      <c r="AC21" s="141">
        <v>0</v>
      </c>
      <c r="AD21" s="141">
        <v>0</v>
      </c>
      <c r="AE21" s="141">
        <f t="shared" si="10"/>
        <v>0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8199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0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0</v>
      </c>
      <c r="CB21" s="141">
        <f t="shared" si="38"/>
        <v>0</v>
      </c>
      <c r="CC21" s="141">
        <f t="shared" si="39"/>
        <v>0</v>
      </c>
      <c r="CD21" s="141">
        <f t="shared" si="40"/>
        <v>0</v>
      </c>
      <c r="CE21" s="141">
        <f t="shared" si="41"/>
        <v>0</v>
      </c>
      <c r="CF21" s="141">
        <f t="shared" si="42"/>
        <v>242858</v>
      </c>
      <c r="CG21" s="141">
        <f t="shared" si="43"/>
        <v>0</v>
      </c>
      <c r="CH21" s="141">
        <f t="shared" si="44"/>
        <v>0</v>
      </c>
      <c r="CI21" s="141">
        <f t="shared" si="45"/>
        <v>0</v>
      </c>
    </row>
    <row r="22" spans="1:87" ht="12" customHeight="1">
      <c r="A22" s="142" t="s">
        <v>95</v>
      </c>
      <c r="B22" s="140" t="s">
        <v>340</v>
      </c>
      <c r="C22" s="142" t="s">
        <v>359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313</v>
      </c>
      <c r="L22" s="141">
        <f t="shared" si="6"/>
        <v>121266</v>
      </c>
      <c r="M22" s="141">
        <f t="shared" si="7"/>
        <v>6818</v>
      </c>
      <c r="N22" s="141">
        <v>6818</v>
      </c>
      <c r="O22" s="141">
        <v>0</v>
      </c>
      <c r="P22" s="141">
        <v>0</v>
      </c>
      <c r="Q22" s="141">
        <v>0</v>
      </c>
      <c r="R22" s="141">
        <f t="shared" si="8"/>
        <v>917</v>
      </c>
      <c r="S22" s="141">
        <v>917</v>
      </c>
      <c r="T22" s="141">
        <v>0</v>
      </c>
      <c r="U22" s="141">
        <v>0</v>
      </c>
      <c r="V22" s="141">
        <v>0</v>
      </c>
      <c r="W22" s="141">
        <f t="shared" si="9"/>
        <v>113531</v>
      </c>
      <c r="X22" s="141">
        <v>113531</v>
      </c>
      <c r="Y22" s="141">
        <v>0</v>
      </c>
      <c r="Z22" s="141">
        <v>0</v>
      </c>
      <c r="AA22" s="141">
        <v>0</v>
      </c>
      <c r="AB22" s="141">
        <v>293377</v>
      </c>
      <c r="AC22" s="141">
        <v>0</v>
      </c>
      <c r="AD22" s="141">
        <v>0</v>
      </c>
      <c r="AE22" s="141">
        <f t="shared" si="10"/>
        <v>121266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84396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313</v>
      </c>
      <c r="BP22" s="141">
        <f t="shared" si="26"/>
        <v>121266</v>
      </c>
      <c r="BQ22" s="141">
        <f t="shared" si="27"/>
        <v>6818</v>
      </c>
      <c r="BR22" s="141">
        <f t="shared" si="28"/>
        <v>6818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917</v>
      </c>
      <c r="BW22" s="141">
        <f t="shared" si="33"/>
        <v>917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113531</v>
      </c>
      <c r="CB22" s="141">
        <f t="shared" si="38"/>
        <v>113531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377773</v>
      </c>
      <c r="CG22" s="141">
        <f t="shared" si="43"/>
        <v>0</v>
      </c>
      <c r="CH22" s="141">
        <f t="shared" si="44"/>
        <v>0</v>
      </c>
      <c r="CI22" s="141">
        <f t="shared" si="45"/>
        <v>121266</v>
      </c>
    </row>
    <row r="23" spans="1:87" ht="12" customHeight="1">
      <c r="A23" s="142" t="s">
        <v>95</v>
      </c>
      <c r="B23" s="140" t="s">
        <v>341</v>
      </c>
      <c r="C23" s="142" t="s">
        <v>360</v>
      </c>
      <c r="D23" s="141">
        <f t="shared" si="4"/>
        <v>192</v>
      </c>
      <c r="E23" s="141">
        <f t="shared" si="5"/>
        <v>192</v>
      </c>
      <c r="F23" s="141">
        <v>0</v>
      </c>
      <c r="G23" s="141">
        <v>0</v>
      </c>
      <c r="H23" s="141">
        <v>192</v>
      </c>
      <c r="I23" s="141">
        <v>0</v>
      </c>
      <c r="J23" s="141">
        <v>0</v>
      </c>
      <c r="K23" s="141">
        <v>192</v>
      </c>
      <c r="L23" s="141">
        <f t="shared" si="6"/>
        <v>214500</v>
      </c>
      <c r="M23" s="141">
        <f t="shared" si="7"/>
        <v>17181</v>
      </c>
      <c r="N23" s="141">
        <v>17181</v>
      </c>
      <c r="O23" s="141">
        <v>0</v>
      </c>
      <c r="P23" s="141">
        <v>0</v>
      </c>
      <c r="Q23" s="141">
        <v>0</v>
      </c>
      <c r="R23" s="141">
        <f t="shared" si="8"/>
        <v>4974</v>
      </c>
      <c r="S23" s="141">
        <v>0</v>
      </c>
      <c r="T23" s="141">
        <v>3768</v>
      </c>
      <c r="U23" s="141">
        <v>1206</v>
      </c>
      <c r="V23" s="141">
        <v>0</v>
      </c>
      <c r="W23" s="141">
        <f t="shared" si="9"/>
        <v>192345</v>
      </c>
      <c r="X23" s="141">
        <v>34493</v>
      </c>
      <c r="Y23" s="141">
        <v>153739</v>
      </c>
      <c r="Z23" s="141">
        <v>495</v>
      </c>
      <c r="AA23" s="141">
        <v>3618</v>
      </c>
      <c r="AB23" s="141">
        <v>180560</v>
      </c>
      <c r="AC23" s="141">
        <v>0</v>
      </c>
      <c r="AD23" s="141">
        <v>0</v>
      </c>
      <c r="AE23" s="141">
        <f t="shared" si="10"/>
        <v>214692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30390</v>
      </c>
      <c r="AO23" s="141">
        <f t="shared" si="14"/>
        <v>1185</v>
      </c>
      <c r="AP23" s="141">
        <v>1185</v>
      </c>
      <c r="AQ23" s="141">
        <v>0</v>
      </c>
      <c r="AR23" s="141">
        <v>0</v>
      </c>
      <c r="AS23" s="141">
        <v>0</v>
      </c>
      <c r="AT23" s="141">
        <f t="shared" si="15"/>
        <v>9654</v>
      </c>
      <c r="AU23" s="141">
        <v>0</v>
      </c>
      <c r="AV23" s="141">
        <v>9654</v>
      </c>
      <c r="AW23" s="141">
        <v>0</v>
      </c>
      <c r="AX23" s="141">
        <v>0</v>
      </c>
      <c r="AY23" s="141">
        <f t="shared" si="16"/>
        <v>19551</v>
      </c>
      <c r="AZ23" s="141">
        <v>0</v>
      </c>
      <c r="BA23" s="141">
        <v>19551</v>
      </c>
      <c r="BB23" s="141">
        <v>0</v>
      </c>
      <c r="BC23" s="141">
        <v>0</v>
      </c>
      <c r="BD23" s="141">
        <v>29668</v>
      </c>
      <c r="BE23" s="141">
        <v>0</v>
      </c>
      <c r="BF23" s="141">
        <v>0</v>
      </c>
      <c r="BG23" s="141">
        <f t="shared" si="17"/>
        <v>30390</v>
      </c>
      <c r="BH23" s="141">
        <f t="shared" si="18"/>
        <v>192</v>
      </c>
      <c r="BI23" s="141">
        <f t="shared" si="19"/>
        <v>192</v>
      </c>
      <c r="BJ23" s="141">
        <f t="shared" si="20"/>
        <v>0</v>
      </c>
      <c r="BK23" s="141">
        <f t="shared" si="21"/>
        <v>0</v>
      </c>
      <c r="BL23" s="141">
        <f t="shared" si="22"/>
        <v>192</v>
      </c>
      <c r="BM23" s="141">
        <f t="shared" si="23"/>
        <v>0</v>
      </c>
      <c r="BN23" s="141">
        <f t="shared" si="24"/>
        <v>0</v>
      </c>
      <c r="BO23" s="141">
        <f t="shared" si="25"/>
        <v>192</v>
      </c>
      <c r="BP23" s="141">
        <f t="shared" si="26"/>
        <v>244890</v>
      </c>
      <c r="BQ23" s="141">
        <f t="shared" si="27"/>
        <v>18366</v>
      </c>
      <c r="BR23" s="141">
        <f t="shared" si="28"/>
        <v>18366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14628</v>
      </c>
      <c r="BW23" s="141">
        <f t="shared" si="33"/>
        <v>0</v>
      </c>
      <c r="BX23" s="141">
        <f t="shared" si="34"/>
        <v>13422</v>
      </c>
      <c r="BY23" s="141">
        <f t="shared" si="35"/>
        <v>1206</v>
      </c>
      <c r="BZ23" s="141">
        <f t="shared" si="36"/>
        <v>0</v>
      </c>
      <c r="CA23" s="141">
        <f t="shared" si="37"/>
        <v>211896</v>
      </c>
      <c r="CB23" s="141">
        <f t="shared" si="38"/>
        <v>34493</v>
      </c>
      <c r="CC23" s="141">
        <f t="shared" si="39"/>
        <v>173290</v>
      </c>
      <c r="CD23" s="141">
        <f t="shared" si="40"/>
        <v>495</v>
      </c>
      <c r="CE23" s="141">
        <f t="shared" si="41"/>
        <v>3618</v>
      </c>
      <c r="CF23" s="141">
        <f t="shared" si="42"/>
        <v>210228</v>
      </c>
      <c r="CG23" s="141">
        <f t="shared" si="43"/>
        <v>0</v>
      </c>
      <c r="CH23" s="141">
        <f t="shared" si="44"/>
        <v>0</v>
      </c>
      <c r="CI23" s="141">
        <f t="shared" si="45"/>
        <v>245082</v>
      </c>
    </row>
    <row r="24" spans="1:87" ht="12" customHeight="1">
      <c r="A24" s="142" t="s">
        <v>95</v>
      </c>
      <c r="B24" s="140" t="s">
        <v>342</v>
      </c>
      <c r="C24" s="142" t="s">
        <v>361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131141</v>
      </c>
      <c r="L24" s="141">
        <f t="shared" si="6"/>
        <v>38297</v>
      </c>
      <c r="M24" s="141">
        <f t="shared" si="7"/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38297</v>
      </c>
      <c r="X24" s="141">
        <v>31768</v>
      </c>
      <c r="Y24" s="141">
        <v>0</v>
      </c>
      <c r="Z24" s="141">
        <v>0</v>
      </c>
      <c r="AA24" s="141">
        <v>6529</v>
      </c>
      <c r="AB24" s="141">
        <v>179879</v>
      </c>
      <c r="AC24" s="141">
        <v>0</v>
      </c>
      <c r="AD24" s="141">
        <v>2356</v>
      </c>
      <c r="AE24" s="141">
        <f t="shared" si="10"/>
        <v>40653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22768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131141</v>
      </c>
      <c r="BP24" s="141">
        <f t="shared" si="26"/>
        <v>38297</v>
      </c>
      <c r="BQ24" s="141">
        <f t="shared" si="27"/>
        <v>0</v>
      </c>
      <c r="BR24" s="141">
        <f t="shared" si="28"/>
        <v>0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38297</v>
      </c>
      <c r="CB24" s="141">
        <f t="shared" si="38"/>
        <v>31768</v>
      </c>
      <c r="CC24" s="141">
        <f t="shared" si="39"/>
        <v>0</v>
      </c>
      <c r="CD24" s="141">
        <f t="shared" si="40"/>
        <v>0</v>
      </c>
      <c r="CE24" s="141">
        <f t="shared" si="41"/>
        <v>6529</v>
      </c>
      <c r="CF24" s="141">
        <f t="shared" si="42"/>
        <v>202647</v>
      </c>
      <c r="CG24" s="141">
        <f t="shared" si="43"/>
        <v>0</v>
      </c>
      <c r="CH24" s="141">
        <f t="shared" si="44"/>
        <v>2356</v>
      </c>
      <c r="CI24" s="141">
        <f t="shared" si="45"/>
        <v>40653</v>
      </c>
    </row>
    <row r="25" spans="1:87" ht="12" customHeight="1">
      <c r="A25" s="142" t="s">
        <v>95</v>
      </c>
      <c r="B25" s="140" t="s">
        <v>343</v>
      </c>
      <c r="C25" s="142" t="s">
        <v>362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5902</v>
      </c>
      <c r="L25" s="141">
        <f t="shared" si="6"/>
        <v>46383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46383</v>
      </c>
      <c r="X25" s="141">
        <v>44400</v>
      </c>
      <c r="Y25" s="141">
        <v>0</v>
      </c>
      <c r="Z25" s="141">
        <v>0</v>
      </c>
      <c r="AA25" s="141">
        <v>1983</v>
      </c>
      <c r="AB25" s="141">
        <v>87946</v>
      </c>
      <c r="AC25" s="141">
        <v>0</v>
      </c>
      <c r="AD25" s="141">
        <v>4548</v>
      </c>
      <c r="AE25" s="141">
        <f t="shared" si="10"/>
        <v>50931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7592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32741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13494</v>
      </c>
      <c r="BP25" s="141">
        <f t="shared" si="26"/>
        <v>46383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46383</v>
      </c>
      <c r="CB25" s="141">
        <f t="shared" si="38"/>
        <v>44400</v>
      </c>
      <c r="CC25" s="141">
        <f t="shared" si="39"/>
        <v>0</v>
      </c>
      <c r="CD25" s="141">
        <f t="shared" si="40"/>
        <v>0</v>
      </c>
      <c r="CE25" s="141">
        <f t="shared" si="41"/>
        <v>1983</v>
      </c>
      <c r="CF25" s="141">
        <f t="shared" si="42"/>
        <v>120687</v>
      </c>
      <c r="CG25" s="141">
        <f t="shared" si="43"/>
        <v>0</v>
      </c>
      <c r="CH25" s="141">
        <f t="shared" si="44"/>
        <v>4548</v>
      </c>
      <c r="CI25" s="141">
        <f t="shared" si="45"/>
        <v>50931</v>
      </c>
    </row>
    <row r="26" spans="1:87" ht="12" customHeight="1">
      <c r="A26" s="142" t="s">
        <v>95</v>
      </c>
      <c r="B26" s="140" t="s">
        <v>344</v>
      </c>
      <c r="C26" s="142" t="s">
        <v>363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242260</v>
      </c>
      <c r="M26" s="141">
        <f t="shared" si="7"/>
        <v>77194</v>
      </c>
      <c r="N26" s="141">
        <v>34510</v>
      </c>
      <c r="O26" s="141">
        <v>0</v>
      </c>
      <c r="P26" s="141">
        <v>18150</v>
      </c>
      <c r="Q26" s="141">
        <v>24534</v>
      </c>
      <c r="R26" s="141">
        <f t="shared" si="8"/>
        <v>30633</v>
      </c>
      <c r="S26" s="141">
        <v>582</v>
      </c>
      <c r="T26" s="141">
        <v>18609</v>
      </c>
      <c r="U26" s="141">
        <v>11442</v>
      </c>
      <c r="V26" s="141">
        <v>0</v>
      </c>
      <c r="W26" s="141">
        <f t="shared" si="9"/>
        <v>134433</v>
      </c>
      <c r="X26" s="141">
        <v>115615</v>
      </c>
      <c r="Y26" s="141">
        <v>9023</v>
      </c>
      <c r="Z26" s="141">
        <v>9795</v>
      </c>
      <c r="AA26" s="141">
        <v>0</v>
      </c>
      <c r="AB26" s="141">
        <v>204545</v>
      </c>
      <c r="AC26" s="141">
        <v>0</v>
      </c>
      <c r="AD26" s="141">
        <v>88</v>
      </c>
      <c r="AE26" s="141">
        <f t="shared" si="10"/>
        <v>242348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76087</v>
      </c>
      <c r="AO26" s="141">
        <f t="shared" si="14"/>
        <v>34654</v>
      </c>
      <c r="AP26" s="141">
        <v>14968</v>
      </c>
      <c r="AQ26" s="141">
        <v>0</v>
      </c>
      <c r="AR26" s="141">
        <v>19686</v>
      </c>
      <c r="AS26" s="141">
        <v>0</v>
      </c>
      <c r="AT26" s="141">
        <f t="shared" si="15"/>
        <v>34099</v>
      </c>
      <c r="AU26" s="141">
        <v>0</v>
      </c>
      <c r="AV26" s="141">
        <v>34099</v>
      </c>
      <c r="AW26" s="141">
        <v>0</v>
      </c>
      <c r="AX26" s="141">
        <v>0</v>
      </c>
      <c r="AY26" s="141">
        <f t="shared" si="16"/>
        <v>7334</v>
      </c>
      <c r="AZ26" s="141">
        <v>0</v>
      </c>
      <c r="BA26" s="141">
        <v>7334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f t="shared" si="17"/>
        <v>76087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318347</v>
      </c>
      <c r="BQ26" s="141">
        <f t="shared" si="27"/>
        <v>111848</v>
      </c>
      <c r="BR26" s="141">
        <f t="shared" si="28"/>
        <v>49478</v>
      </c>
      <c r="BS26" s="141">
        <f t="shared" si="29"/>
        <v>0</v>
      </c>
      <c r="BT26" s="141">
        <f t="shared" si="30"/>
        <v>37836</v>
      </c>
      <c r="BU26" s="141">
        <f t="shared" si="31"/>
        <v>24534</v>
      </c>
      <c r="BV26" s="141">
        <f t="shared" si="32"/>
        <v>64732</v>
      </c>
      <c r="BW26" s="141">
        <f t="shared" si="33"/>
        <v>582</v>
      </c>
      <c r="BX26" s="141">
        <f t="shared" si="34"/>
        <v>52708</v>
      </c>
      <c r="BY26" s="141">
        <f t="shared" si="35"/>
        <v>11442</v>
      </c>
      <c r="BZ26" s="141">
        <f t="shared" si="36"/>
        <v>0</v>
      </c>
      <c r="CA26" s="141">
        <f t="shared" si="37"/>
        <v>141767</v>
      </c>
      <c r="CB26" s="141">
        <f t="shared" si="38"/>
        <v>115615</v>
      </c>
      <c r="CC26" s="141">
        <f t="shared" si="39"/>
        <v>16357</v>
      </c>
      <c r="CD26" s="141">
        <f t="shared" si="40"/>
        <v>9795</v>
      </c>
      <c r="CE26" s="141">
        <f t="shared" si="41"/>
        <v>0</v>
      </c>
      <c r="CF26" s="141">
        <f t="shared" si="42"/>
        <v>204545</v>
      </c>
      <c r="CG26" s="141">
        <f t="shared" si="43"/>
        <v>0</v>
      </c>
      <c r="CH26" s="141">
        <f t="shared" si="44"/>
        <v>88</v>
      </c>
      <c r="CI26" s="141">
        <f t="shared" si="45"/>
        <v>318435</v>
      </c>
    </row>
    <row r="27" spans="1:87" ht="12" customHeight="1">
      <c r="A27" s="142" t="s">
        <v>95</v>
      </c>
      <c r="B27" s="140" t="s">
        <v>366</v>
      </c>
      <c r="C27" s="142" t="s">
        <v>376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/>
      <c r="L27" s="141">
        <f t="shared" si="6"/>
        <v>977396</v>
      </c>
      <c r="M27" s="141">
        <f t="shared" si="7"/>
        <v>216368</v>
      </c>
      <c r="N27" s="141">
        <v>72606</v>
      </c>
      <c r="O27" s="141">
        <v>0</v>
      </c>
      <c r="P27" s="141">
        <v>138610</v>
      </c>
      <c r="Q27" s="141">
        <v>5152</v>
      </c>
      <c r="R27" s="141">
        <f t="shared" si="8"/>
        <v>726668</v>
      </c>
      <c r="S27" s="141">
        <v>0</v>
      </c>
      <c r="T27" s="141">
        <v>707619</v>
      </c>
      <c r="U27" s="141">
        <v>19049</v>
      </c>
      <c r="V27" s="141">
        <v>0</v>
      </c>
      <c r="W27" s="141">
        <f t="shared" si="9"/>
        <v>34360</v>
      </c>
      <c r="X27" s="141">
        <v>0</v>
      </c>
      <c r="Y27" s="141">
        <v>34360</v>
      </c>
      <c r="Z27" s="141">
        <v>0</v>
      </c>
      <c r="AA27" s="141">
        <v>0</v>
      </c>
      <c r="AB27" s="141"/>
      <c r="AC27" s="141">
        <v>0</v>
      </c>
      <c r="AD27" s="141">
        <v>0</v>
      </c>
      <c r="AE27" s="141">
        <f t="shared" si="10"/>
        <v>977396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/>
      <c r="AN27" s="141">
        <f t="shared" si="13"/>
        <v>95499</v>
      </c>
      <c r="AO27" s="141">
        <f t="shared" si="14"/>
        <v>41213</v>
      </c>
      <c r="AP27" s="141">
        <v>32970</v>
      </c>
      <c r="AQ27" s="141">
        <v>0</v>
      </c>
      <c r="AR27" s="141">
        <v>8243</v>
      </c>
      <c r="AS27" s="141">
        <v>0</v>
      </c>
      <c r="AT27" s="141">
        <f t="shared" si="15"/>
        <v>48562</v>
      </c>
      <c r="AU27" s="141">
        <v>0</v>
      </c>
      <c r="AV27" s="141">
        <v>48562</v>
      </c>
      <c r="AW27" s="141">
        <v>0</v>
      </c>
      <c r="AX27" s="141">
        <v>5724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/>
      <c r="BE27" s="141">
        <v>0</v>
      </c>
      <c r="BF27" s="141">
        <v>0</v>
      </c>
      <c r="BG27" s="141">
        <f t="shared" si="17"/>
        <v>95499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1072895</v>
      </c>
      <c r="BQ27" s="141">
        <f t="shared" si="27"/>
        <v>257581</v>
      </c>
      <c r="BR27" s="141">
        <f t="shared" si="28"/>
        <v>105576</v>
      </c>
      <c r="BS27" s="141">
        <f t="shared" si="29"/>
        <v>0</v>
      </c>
      <c r="BT27" s="141">
        <f t="shared" si="30"/>
        <v>146853</v>
      </c>
      <c r="BU27" s="141">
        <f t="shared" si="31"/>
        <v>5152</v>
      </c>
      <c r="BV27" s="141">
        <f t="shared" si="32"/>
        <v>775230</v>
      </c>
      <c r="BW27" s="141">
        <f t="shared" si="33"/>
        <v>0</v>
      </c>
      <c r="BX27" s="141">
        <f t="shared" si="34"/>
        <v>756181</v>
      </c>
      <c r="BY27" s="141">
        <f t="shared" si="35"/>
        <v>19049</v>
      </c>
      <c r="BZ27" s="141">
        <f t="shared" si="36"/>
        <v>5724</v>
      </c>
      <c r="CA27" s="141">
        <f t="shared" si="37"/>
        <v>34360</v>
      </c>
      <c r="CB27" s="141">
        <f t="shared" si="38"/>
        <v>0</v>
      </c>
      <c r="CC27" s="141">
        <f t="shared" si="39"/>
        <v>34360</v>
      </c>
      <c r="CD27" s="141">
        <f t="shared" si="40"/>
        <v>0</v>
      </c>
      <c r="CE27" s="141">
        <f t="shared" si="41"/>
        <v>0</v>
      </c>
      <c r="CF27" s="141">
        <f t="shared" si="42"/>
        <v>0</v>
      </c>
      <c r="CG27" s="141">
        <f t="shared" si="43"/>
        <v>0</v>
      </c>
      <c r="CH27" s="141">
        <f t="shared" si="44"/>
        <v>0</v>
      </c>
      <c r="CI27" s="141">
        <f t="shared" si="45"/>
        <v>1072895</v>
      </c>
    </row>
    <row r="28" spans="1:87" ht="12" customHeight="1">
      <c r="A28" s="142" t="s">
        <v>95</v>
      </c>
      <c r="B28" s="140" t="s">
        <v>367</v>
      </c>
      <c r="C28" s="142" t="s">
        <v>377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/>
      <c r="L28" s="141">
        <f t="shared" si="6"/>
        <v>0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0</v>
      </c>
      <c r="X28" s="141">
        <v>0</v>
      </c>
      <c r="Y28" s="141">
        <v>0</v>
      </c>
      <c r="Z28" s="141">
        <v>0</v>
      </c>
      <c r="AA28" s="141">
        <v>0</v>
      </c>
      <c r="AB28" s="141"/>
      <c r="AC28" s="141">
        <v>0</v>
      </c>
      <c r="AD28" s="141">
        <v>0</v>
      </c>
      <c r="AE28" s="141">
        <f t="shared" si="10"/>
        <v>0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/>
      <c r="AN28" s="141">
        <f t="shared" si="13"/>
        <v>98328</v>
      </c>
      <c r="AO28" s="141">
        <f t="shared" si="14"/>
        <v>54757</v>
      </c>
      <c r="AP28" s="141">
        <v>54757</v>
      </c>
      <c r="AQ28" s="141">
        <v>0</v>
      </c>
      <c r="AR28" s="141">
        <v>0</v>
      </c>
      <c r="AS28" s="141">
        <v>0</v>
      </c>
      <c r="AT28" s="141">
        <f t="shared" si="15"/>
        <v>41954</v>
      </c>
      <c r="AU28" s="141">
        <v>0</v>
      </c>
      <c r="AV28" s="141">
        <v>41954</v>
      </c>
      <c r="AW28" s="141">
        <v>0</v>
      </c>
      <c r="AX28" s="141">
        <v>0</v>
      </c>
      <c r="AY28" s="141">
        <f t="shared" si="16"/>
        <v>1617</v>
      </c>
      <c r="AZ28" s="141">
        <v>0</v>
      </c>
      <c r="BA28" s="141">
        <v>0</v>
      </c>
      <c r="BB28" s="141">
        <v>0</v>
      </c>
      <c r="BC28" s="141">
        <v>1617</v>
      </c>
      <c r="BD28" s="141"/>
      <c r="BE28" s="141">
        <v>0</v>
      </c>
      <c r="BF28" s="141">
        <v>0</v>
      </c>
      <c r="BG28" s="141">
        <f t="shared" si="17"/>
        <v>98328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98328</v>
      </c>
      <c r="BQ28" s="141">
        <f t="shared" si="27"/>
        <v>54757</v>
      </c>
      <c r="BR28" s="141">
        <f t="shared" si="28"/>
        <v>54757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41954</v>
      </c>
      <c r="BW28" s="141">
        <f t="shared" si="33"/>
        <v>0</v>
      </c>
      <c r="BX28" s="141">
        <f t="shared" si="34"/>
        <v>41954</v>
      </c>
      <c r="BY28" s="141">
        <f t="shared" si="35"/>
        <v>0</v>
      </c>
      <c r="BZ28" s="141">
        <f t="shared" si="36"/>
        <v>0</v>
      </c>
      <c r="CA28" s="141">
        <f t="shared" si="37"/>
        <v>1617</v>
      </c>
      <c r="CB28" s="141">
        <f t="shared" si="38"/>
        <v>0</v>
      </c>
      <c r="CC28" s="141">
        <f t="shared" si="39"/>
        <v>0</v>
      </c>
      <c r="CD28" s="141">
        <f t="shared" si="40"/>
        <v>0</v>
      </c>
      <c r="CE28" s="141">
        <f t="shared" si="41"/>
        <v>1617</v>
      </c>
      <c r="CF28" s="141">
        <f t="shared" si="42"/>
        <v>0</v>
      </c>
      <c r="CG28" s="141">
        <f t="shared" si="43"/>
        <v>0</v>
      </c>
      <c r="CH28" s="141">
        <f t="shared" si="44"/>
        <v>0</v>
      </c>
      <c r="CI28" s="141">
        <f t="shared" si="45"/>
        <v>98328</v>
      </c>
    </row>
    <row r="29" spans="1:87" ht="12" customHeight="1">
      <c r="A29" s="142" t="s">
        <v>95</v>
      </c>
      <c r="B29" s="140" t="s">
        <v>368</v>
      </c>
      <c r="C29" s="142" t="s">
        <v>378</v>
      </c>
      <c r="D29" s="141">
        <f t="shared" si="4"/>
        <v>9240</v>
      </c>
      <c r="E29" s="141">
        <f t="shared" si="5"/>
        <v>9240</v>
      </c>
      <c r="F29" s="141">
        <v>0</v>
      </c>
      <c r="G29" s="141">
        <v>9240</v>
      </c>
      <c r="H29" s="141">
        <v>0</v>
      </c>
      <c r="I29" s="141">
        <v>0</v>
      </c>
      <c r="J29" s="141">
        <v>0</v>
      </c>
      <c r="K29" s="141"/>
      <c r="L29" s="141">
        <f t="shared" si="6"/>
        <v>162012</v>
      </c>
      <c r="M29" s="141">
        <f t="shared" si="7"/>
        <v>53060</v>
      </c>
      <c r="N29" s="141">
        <v>47206</v>
      </c>
      <c r="O29" s="141">
        <v>0</v>
      </c>
      <c r="P29" s="141">
        <v>0</v>
      </c>
      <c r="Q29" s="141">
        <v>5854</v>
      </c>
      <c r="R29" s="141">
        <f t="shared" si="8"/>
        <v>101162</v>
      </c>
      <c r="S29" s="141">
        <v>0</v>
      </c>
      <c r="T29" s="141">
        <v>91807</v>
      </c>
      <c r="U29" s="141">
        <v>9355</v>
      </c>
      <c r="V29" s="141">
        <v>0</v>
      </c>
      <c r="W29" s="141">
        <f t="shared" si="9"/>
        <v>7790</v>
      </c>
      <c r="X29" s="141">
        <v>0</v>
      </c>
      <c r="Y29" s="141">
        <v>0</v>
      </c>
      <c r="Z29" s="141">
        <v>0</v>
      </c>
      <c r="AA29" s="141">
        <v>7790</v>
      </c>
      <c r="AB29" s="141"/>
      <c r="AC29" s="141">
        <v>0</v>
      </c>
      <c r="AD29" s="141">
        <v>0</v>
      </c>
      <c r="AE29" s="141">
        <f t="shared" si="10"/>
        <v>171252</v>
      </c>
      <c r="AF29" s="141">
        <f t="shared" si="11"/>
        <v>15185</v>
      </c>
      <c r="AG29" s="141">
        <f t="shared" si="12"/>
        <v>15185</v>
      </c>
      <c r="AH29" s="141">
        <v>0</v>
      </c>
      <c r="AI29" s="141">
        <v>15185</v>
      </c>
      <c r="AJ29" s="141">
        <v>0</v>
      </c>
      <c r="AK29" s="141">
        <v>0</v>
      </c>
      <c r="AL29" s="141">
        <v>0</v>
      </c>
      <c r="AM29" s="141"/>
      <c r="AN29" s="141">
        <f t="shared" si="13"/>
        <v>62998</v>
      </c>
      <c r="AO29" s="141">
        <f t="shared" si="14"/>
        <v>23271</v>
      </c>
      <c r="AP29" s="141">
        <v>23271</v>
      </c>
      <c r="AQ29" s="141">
        <v>0</v>
      </c>
      <c r="AR29" s="141">
        <v>0</v>
      </c>
      <c r="AS29" s="141">
        <v>0</v>
      </c>
      <c r="AT29" s="141">
        <f t="shared" si="15"/>
        <v>36452</v>
      </c>
      <c r="AU29" s="141">
        <v>0</v>
      </c>
      <c r="AV29" s="141">
        <v>36452</v>
      </c>
      <c r="AW29" s="141">
        <v>0</v>
      </c>
      <c r="AX29" s="141">
        <v>0</v>
      </c>
      <c r="AY29" s="141">
        <f t="shared" si="16"/>
        <v>3275</v>
      </c>
      <c r="AZ29" s="141">
        <v>0</v>
      </c>
      <c r="BA29" s="141">
        <v>0</v>
      </c>
      <c r="BB29" s="141">
        <v>0</v>
      </c>
      <c r="BC29" s="141">
        <v>3275</v>
      </c>
      <c r="BD29" s="141"/>
      <c r="BE29" s="141">
        <v>0</v>
      </c>
      <c r="BF29" s="141">
        <v>0</v>
      </c>
      <c r="BG29" s="141">
        <f t="shared" si="17"/>
        <v>78183</v>
      </c>
      <c r="BH29" s="141">
        <f t="shared" si="18"/>
        <v>24425</v>
      </c>
      <c r="BI29" s="141">
        <f t="shared" si="19"/>
        <v>24425</v>
      </c>
      <c r="BJ29" s="141">
        <f t="shared" si="20"/>
        <v>0</v>
      </c>
      <c r="BK29" s="141">
        <f t="shared" si="21"/>
        <v>24425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225010</v>
      </c>
      <c r="BQ29" s="141">
        <f t="shared" si="27"/>
        <v>76331</v>
      </c>
      <c r="BR29" s="141">
        <f t="shared" si="28"/>
        <v>70477</v>
      </c>
      <c r="BS29" s="141">
        <f t="shared" si="29"/>
        <v>0</v>
      </c>
      <c r="BT29" s="141">
        <f t="shared" si="30"/>
        <v>0</v>
      </c>
      <c r="BU29" s="141">
        <f t="shared" si="31"/>
        <v>5854</v>
      </c>
      <c r="BV29" s="141">
        <f t="shared" si="32"/>
        <v>137614</v>
      </c>
      <c r="BW29" s="141">
        <f t="shared" si="33"/>
        <v>0</v>
      </c>
      <c r="BX29" s="141">
        <f t="shared" si="34"/>
        <v>128259</v>
      </c>
      <c r="BY29" s="141">
        <f t="shared" si="35"/>
        <v>9355</v>
      </c>
      <c r="BZ29" s="141">
        <f t="shared" si="36"/>
        <v>0</v>
      </c>
      <c r="CA29" s="141">
        <f t="shared" si="37"/>
        <v>11065</v>
      </c>
      <c r="CB29" s="141">
        <f t="shared" si="38"/>
        <v>0</v>
      </c>
      <c r="CC29" s="141">
        <f t="shared" si="39"/>
        <v>0</v>
      </c>
      <c r="CD29" s="141">
        <f t="shared" si="40"/>
        <v>0</v>
      </c>
      <c r="CE29" s="141">
        <f t="shared" si="41"/>
        <v>11065</v>
      </c>
      <c r="CF29" s="141">
        <f t="shared" si="42"/>
        <v>0</v>
      </c>
      <c r="CG29" s="141">
        <f t="shared" si="43"/>
        <v>0</v>
      </c>
      <c r="CH29" s="141">
        <f t="shared" si="44"/>
        <v>0</v>
      </c>
      <c r="CI29" s="141">
        <f t="shared" si="45"/>
        <v>249435</v>
      </c>
    </row>
    <row r="30" spans="1:87" ht="12" customHeight="1">
      <c r="A30" s="142" t="s">
        <v>95</v>
      </c>
      <c r="B30" s="140" t="s">
        <v>369</v>
      </c>
      <c r="C30" s="142" t="s">
        <v>379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/>
      <c r="L30" s="141">
        <f t="shared" si="6"/>
        <v>332796</v>
      </c>
      <c r="M30" s="141">
        <f t="shared" si="7"/>
        <v>95308</v>
      </c>
      <c r="N30" s="141">
        <v>77526</v>
      </c>
      <c r="O30" s="141">
        <v>0</v>
      </c>
      <c r="P30" s="141">
        <v>13389</v>
      </c>
      <c r="Q30" s="141">
        <v>4393</v>
      </c>
      <c r="R30" s="141">
        <f t="shared" si="8"/>
        <v>191714</v>
      </c>
      <c r="S30" s="141">
        <v>0</v>
      </c>
      <c r="T30" s="141">
        <v>180743</v>
      </c>
      <c r="U30" s="141">
        <v>10971</v>
      </c>
      <c r="V30" s="141">
        <v>0</v>
      </c>
      <c r="W30" s="141">
        <f t="shared" si="9"/>
        <v>45774</v>
      </c>
      <c r="X30" s="141">
        <v>0</v>
      </c>
      <c r="Y30" s="141">
        <v>32681</v>
      </c>
      <c r="Z30" s="141">
        <v>9954</v>
      </c>
      <c r="AA30" s="141">
        <v>3139</v>
      </c>
      <c r="AB30" s="141"/>
      <c r="AC30" s="141">
        <v>0</v>
      </c>
      <c r="AD30" s="141">
        <v>44118</v>
      </c>
      <c r="AE30" s="141">
        <f t="shared" si="10"/>
        <v>376914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/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/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332796</v>
      </c>
      <c r="BQ30" s="141">
        <f t="shared" si="27"/>
        <v>95308</v>
      </c>
      <c r="BR30" s="141">
        <f t="shared" si="28"/>
        <v>77526</v>
      </c>
      <c r="BS30" s="141">
        <f t="shared" si="29"/>
        <v>0</v>
      </c>
      <c r="BT30" s="141">
        <f t="shared" si="30"/>
        <v>13389</v>
      </c>
      <c r="BU30" s="141">
        <f t="shared" si="31"/>
        <v>4393</v>
      </c>
      <c r="BV30" s="141">
        <f t="shared" si="32"/>
        <v>191714</v>
      </c>
      <c r="BW30" s="141">
        <f t="shared" si="33"/>
        <v>0</v>
      </c>
      <c r="BX30" s="141">
        <f t="shared" si="34"/>
        <v>180743</v>
      </c>
      <c r="BY30" s="141">
        <f t="shared" si="35"/>
        <v>10971</v>
      </c>
      <c r="BZ30" s="141">
        <f t="shared" si="36"/>
        <v>0</v>
      </c>
      <c r="CA30" s="141">
        <f t="shared" si="37"/>
        <v>45774</v>
      </c>
      <c r="CB30" s="141">
        <f t="shared" si="38"/>
        <v>0</v>
      </c>
      <c r="CC30" s="141">
        <f t="shared" si="39"/>
        <v>32681</v>
      </c>
      <c r="CD30" s="141">
        <f t="shared" si="40"/>
        <v>9954</v>
      </c>
      <c r="CE30" s="141">
        <f t="shared" si="41"/>
        <v>3139</v>
      </c>
      <c r="CF30" s="141">
        <f t="shared" si="42"/>
        <v>0</v>
      </c>
      <c r="CG30" s="141">
        <f t="shared" si="43"/>
        <v>0</v>
      </c>
      <c r="CH30" s="141">
        <f t="shared" si="44"/>
        <v>44118</v>
      </c>
      <c r="CI30" s="141">
        <f t="shared" si="45"/>
        <v>376914</v>
      </c>
    </row>
    <row r="31" spans="1:87" ht="12" customHeight="1">
      <c r="A31" s="142" t="s">
        <v>95</v>
      </c>
      <c r="B31" s="140" t="s">
        <v>370</v>
      </c>
      <c r="C31" s="142" t="s">
        <v>380</v>
      </c>
      <c r="D31" s="141">
        <f t="shared" si="4"/>
        <v>1964</v>
      </c>
      <c r="E31" s="141">
        <f t="shared" si="5"/>
        <v>1964</v>
      </c>
      <c r="F31" s="141">
        <v>0</v>
      </c>
      <c r="G31" s="141">
        <v>966</v>
      </c>
      <c r="H31" s="141">
        <v>998</v>
      </c>
      <c r="I31" s="141">
        <v>0</v>
      </c>
      <c r="J31" s="141">
        <v>0</v>
      </c>
      <c r="K31" s="141"/>
      <c r="L31" s="141">
        <f t="shared" si="6"/>
        <v>849122</v>
      </c>
      <c r="M31" s="141">
        <f t="shared" si="7"/>
        <v>236093</v>
      </c>
      <c r="N31" s="141">
        <v>140180</v>
      </c>
      <c r="O31" s="141">
        <v>0</v>
      </c>
      <c r="P31" s="141">
        <v>81157</v>
      </c>
      <c r="Q31" s="141">
        <v>14756</v>
      </c>
      <c r="R31" s="141">
        <f t="shared" si="8"/>
        <v>418810</v>
      </c>
      <c r="S31" s="141">
        <v>0</v>
      </c>
      <c r="T31" s="141">
        <v>409285</v>
      </c>
      <c r="U31" s="141">
        <v>9525</v>
      </c>
      <c r="V31" s="141">
        <v>0</v>
      </c>
      <c r="W31" s="141">
        <f t="shared" si="9"/>
        <v>194219</v>
      </c>
      <c r="X31" s="141">
        <v>0</v>
      </c>
      <c r="Y31" s="141">
        <v>33993</v>
      </c>
      <c r="Z31" s="141">
        <v>2336</v>
      </c>
      <c r="AA31" s="141">
        <v>157890</v>
      </c>
      <c r="AB31" s="141"/>
      <c r="AC31" s="141">
        <v>0</v>
      </c>
      <c r="AD31" s="141">
        <v>0</v>
      </c>
      <c r="AE31" s="141">
        <f t="shared" si="10"/>
        <v>851086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/>
      <c r="AN31" s="141">
        <f t="shared" si="13"/>
        <v>219793</v>
      </c>
      <c r="AO31" s="141">
        <f t="shared" si="14"/>
        <v>52358</v>
      </c>
      <c r="AP31" s="141">
        <v>52358</v>
      </c>
      <c r="AQ31" s="141">
        <v>0</v>
      </c>
      <c r="AR31" s="141">
        <v>0</v>
      </c>
      <c r="AS31" s="141">
        <v>0</v>
      </c>
      <c r="AT31" s="141">
        <f t="shared" si="15"/>
        <v>152566</v>
      </c>
      <c r="AU31" s="141">
        <v>0</v>
      </c>
      <c r="AV31" s="141">
        <v>152566</v>
      </c>
      <c r="AW31" s="141">
        <v>0</v>
      </c>
      <c r="AX31" s="141">
        <v>0</v>
      </c>
      <c r="AY31" s="141">
        <f t="shared" si="16"/>
        <v>14869</v>
      </c>
      <c r="AZ31" s="141">
        <v>0</v>
      </c>
      <c r="BA31" s="141">
        <v>12120</v>
      </c>
      <c r="BB31" s="141">
        <v>0</v>
      </c>
      <c r="BC31" s="141">
        <v>2749</v>
      </c>
      <c r="BD31" s="141"/>
      <c r="BE31" s="141">
        <v>0</v>
      </c>
      <c r="BF31" s="141">
        <v>0</v>
      </c>
      <c r="BG31" s="141">
        <f t="shared" si="17"/>
        <v>219793</v>
      </c>
      <c r="BH31" s="141">
        <f t="shared" si="18"/>
        <v>1964</v>
      </c>
      <c r="BI31" s="141">
        <f t="shared" si="19"/>
        <v>1964</v>
      </c>
      <c r="BJ31" s="141">
        <f t="shared" si="20"/>
        <v>0</v>
      </c>
      <c r="BK31" s="141">
        <f t="shared" si="21"/>
        <v>966</v>
      </c>
      <c r="BL31" s="141">
        <f t="shared" si="22"/>
        <v>998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1068915</v>
      </c>
      <c r="BQ31" s="141">
        <f t="shared" si="27"/>
        <v>288451</v>
      </c>
      <c r="BR31" s="141">
        <f t="shared" si="28"/>
        <v>192538</v>
      </c>
      <c r="BS31" s="141">
        <f t="shared" si="29"/>
        <v>0</v>
      </c>
      <c r="BT31" s="141">
        <f t="shared" si="30"/>
        <v>81157</v>
      </c>
      <c r="BU31" s="141">
        <f t="shared" si="31"/>
        <v>14756</v>
      </c>
      <c r="BV31" s="141">
        <f t="shared" si="32"/>
        <v>571376</v>
      </c>
      <c r="BW31" s="141">
        <f t="shared" si="33"/>
        <v>0</v>
      </c>
      <c r="BX31" s="141">
        <f t="shared" si="34"/>
        <v>561851</v>
      </c>
      <c r="BY31" s="141">
        <f t="shared" si="35"/>
        <v>9525</v>
      </c>
      <c r="BZ31" s="141">
        <f t="shared" si="36"/>
        <v>0</v>
      </c>
      <c r="CA31" s="141">
        <f t="shared" si="37"/>
        <v>209088</v>
      </c>
      <c r="CB31" s="141">
        <f t="shared" si="38"/>
        <v>0</v>
      </c>
      <c r="CC31" s="141">
        <f t="shared" si="39"/>
        <v>46113</v>
      </c>
      <c r="CD31" s="141">
        <f t="shared" si="40"/>
        <v>2336</v>
      </c>
      <c r="CE31" s="141">
        <f t="shared" si="41"/>
        <v>160639</v>
      </c>
      <c r="CF31" s="141">
        <f t="shared" si="42"/>
        <v>0</v>
      </c>
      <c r="CG31" s="141">
        <f t="shared" si="43"/>
        <v>0</v>
      </c>
      <c r="CH31" s="141">
        <f t="shared" si="44"/>
        <v>0</v>
      </c>
      <c r="CI31" s="141">
        <f t="shared" si="45"/>
        <v>1070879</v>
      </c>
    </row>
    <row r="32" spans="1:87" ht="12" customHeight="1">
      <c r="A32" s="142" t="s">
        <v>95</v>
      </c>
      <c r="B32" s="140" t="s">
        <v>371</v>
      </c>
      <c r="C32" s="142" t="s">
        <v>381</v>
      </c>
      <c r="D32" s="141">
        <f t="shared" si="4"/>
        <v>861</v>
      </c>
      <c r="E32" s="141">
        <f t="shared" si="5"/>
        <v>861</v>
      </c>
      <c r="F32" s="141">
        <v>0</v>
      </c>
      <c r="G32" s="141">
        <v>0</v>
      </c>
      <c r="H32" s="141">
        <v>861</v>
      </c>
      <c r="I32" s="141">
        <v>0</v>
      </c>
      <c r="J32" s="141">
        <v>0</v>
      </c>
      <c r="K32" s="141"/>
      <c r="L32" s="141">
        <f t="shared" si="6"/>
        <v>788300</v>
      </c>
      <c r="M32" s="141">
        <f t="shared" si="7"/>
        <v>74346</v>
      </c>
      <c r="N32" s="141">
        <v>74346</v>
      </c>
      <c r="O32" s="141">
        <v>0</v>
      </c>
      <c r="P32" s="141">
        <v>0</v>
      </c>
      <c r="Q32" s="141">
        <v>0</v>
      </c>
      <c r="R32" s="141">
        <f t="shared" si="8"/>
        <v>21888</v>
      </c>
      <c r="S32" s="141">
        <v>0</v>
      </c>
      <c r="T32" s="141">
        <v>16478</v>
      </c>
      <c r="U32" s="141">
        <v>5410</v>
      </c>
      <c r="V32" s="141">
        <v>0</v>
      </c>
      <c r="W32" s="141">
        <f t="shared" si="9"/>
        <v>692066</v>
      </c>
      <c r="X32" s="141">
        <v>0</v>
      </c>
      <c r="Y32" s="141">
        <v>689844</v>
      </c>
      <c r="Z32" s="141">
        <v>2222</v>
      </c>
      <c r="AA32" s="141">
        <v>0</v>
      </c>
      <c r="AB32" s="141"/>
      <c r="AC32" s="141">
        <v>0</v>
      </c>
      <c r="AD32" s="141">
        <v>0</v>
      </c>
      <c r="AE32" s="141">
        <f t="shared" si="10"/>
        <v>789161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/>
      <c r="AN32" s="141">
        <f t="shared" si="13"/>
        <v>166668</v>
      </c>
      <c r="AO32" s="141">
        <f t="shared" si="14"/>
        <v>6500</v>
      </c>
      <c r="AP32" s="141">
        <v>6500</v>
      </c>
      <c r="AQ32" s="141">
        <v>0</v>
      </c>
      <c r="AR32" s="141">
        <v>0</v>
      </c>
      <c r="AS32" s="141">
        <v>0</v>
      </c>
      <c r="AT32" s="141">
        <f t="shared" si="15"/>
        <v>52946</v>
      </c>
      <c r="AU32" s="141">
        <v>0</v>
      </c>
      <c r="AV32" s="141">
        <v>52946</v>
      </c>
      <c r="AW32" s="141">
        <v>0</v>
      </c>
      <c r="AX32" s="141">
        <v>0</v>
      </c>
      <c r="AY32" s="141">
        <f t="shared" si="16"/>
        <v>107222</v>
      </c>
      <c r="AZ32" s="141">
        <v>0</v>
      </c>
      <c r="BA32" s="141">
        <v>107222</v>
      </c>
      <c r="BB32" s="141">
        <v>0</v>
      </c>
      <c r="BC32" s="141">
        <v>0</v>
      </c>
      <c r="BD32" s="141"/>
      <c r="BE32" s="141">
        <v>0</v>
      </c>
      <c r="BF32" s="141">
        <v>0</v>
      </c>
      <c r="BG32" s="141">
        <f t="shared" si="17"/>
        <v>166668</v>
      </c>
      <c r="BH32" s="141">
        <f t="shared" si="18"/>
        <v>861</v>
      </c>
      <c r="BI32" s="141">
        <f t="shared" si="19"/>
        <v>861</v>
      </c>
      <c r="BJ32" s="141">
        <f t="shared" si="20"/>
        <v>0</v>
      </c>
      <c r="BK32" s="141">
        <f t="shared" si="21"/>
        <v>0</v>
      </c>
      <c r="BL32" s="141">
        <f t="shared" si="22"/>
        <v>861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954968</v>
      </c>
      <c r="BQ32" s="141">
        <f t="shared" si="27"/>
        <v>80846</v>
      </c>
      <c r="BR32" s="141">
        <f t="shared" si="28"/>
        <v>80846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74834</v>
      </c>
      <c r="BW32" s="141">
        <f t="shared" si="33"/>
        <v>0</v>
      </c>
      <c r="BX32" s="141">
        <f t="shared" si="34"/>
        <v>69424</v>
      </c>
      <c r="BY32" s="141">
        <f t="shared" si="35"/>
        <v>5410</v>
      </c>
      <c r="BZ32" s="141">
        <f t="shared" si="36"/>
        <v>0</v>
      </c>
      <c r="CA32" s="141">
        <f t="shared" si="37"/>
        <v>799288</v>
      </c>
      <c r="CB32" s="141">
        <f t="shared" si="38"/>
        <v>0</v>
      </c>
      <c r="CC32" s="141">
        <f t="shared" si="39"/>
        <v>797066</v>
      </c>
      <c r="CD32" s="141">
        <f t="shared" si="40"/>
        <v>2222</v>
      </c>
      <c r="CE32" s="141">
        <f t="shared" si="41"/>
        <v>0</v>
      </c>
      <c r="CF32" s="141">
        <f t="shared" si="42"/>
        <v>0</v>
      </c>
      <c r="CG32" s="141">
        <f t="shared" si="43"/>
        <v>0</v>
      </c>
      <c r="CH32" s="141">
        <f t="shared" si="44"/>
        <v>0</v>
      </c>
      <c r="CI32" s="141">
        <f t="shared" si="45"/>
        <v>955829</v>
      </c>
    </row>
    <row r="33" spans="1:87" ht="12" customHeight="1">
      <c r="A33" s="142" t="s">
        <v>95</v>
      </c>
      <c r="B33" s="140" t="s">
        <v>372</v>
      </c>
      <c r="C33" s="142" t="s">
        <v>382</v>
      </c>
      <c r="D33" s="141">
        <f t="shared" si="4"/>
        <v>326749</v>
      </c>
      <c r="E33" s="141">
        <f t="shared" si="5"/>
        <v>326749</v>
      </c>
      <c r="F33" s="141">
        <v>0</v>
      </c>
      <c r="G33" s="141">
        <v>280867</v>
      </c>
      <c r="H33" s="141">
        <v>45882</v>
      </c>
      <c r="I33" s="141">
        <v>0</v>
      </c>
      <c r="J33" s="141">
        <v>0</v>
      </c>
      <c r="K33" s="141"/>
      <c r="L33" s="141">
        <f t="shared" si="6"/>
        <v>636174</v>
      </c>
      <c r="M33" s="141">
        <f t="shared" si="7"/>
        <v>251923</v>
      </c>
      <c r="N33" s="141">
        <v>91380</v>
      </c>
      <c r="O33" s="141">
        <v>0</v>
      </c>
      <c r="P33" s="141">
        <v>158037</v>
      </c>
      <c r="Q33" s="141">
        <v>2506</v>
      </c>
      <c r="R33" s="141">
        <f t="shared" si="8"/>
        <v>286883</v>
      </c>
      <c r="S33" s="141">
        <v>0</v>
      </c>
      <c r="T33" s="141">
        <v>241596</v>
      </c>
      <c r="U33" s="141">
        <v>45287</v>
      </c>
      <c r="V33" s="141">
        <v>0</v>
      </c>
      <c r="W33" s="141">
        <f t="shared" si="9"/>
        <v>97368</v>
      </c>
      <c r="X33" s="141">
        <v>0</v>
      </c>
      <c r="Y33" s="141">
        <v>89132</v>
      </c>
      <c r="Z33" s="141">
        <v>8236</v>
      </c>
      <c r="AA33" s="141">
        <v>0</v>
      </c>
      <c r="AB33" s="141"/>
      <c r="AC33" s="141">
        <v>0</v>
      </c>
      <c r="AD33" s="141">
        <v>5207</v>
      </c>
      <c r="AE33" s="141">
        <f t="shared" si="10"/>
        <v>968130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/>
      <c r="AN33" s="141">
        <f t="shared" si="13"/>
        <v>129797</v>
      </c>
      <c r="AO33" s="141">
        <f t="shared" si="14"/>
        <v>11262</v>
      </c>
      <c r="AP33" s="141">
        <v>11262</v>
      </c>
      <c r="AQ33" s="141">
        <v>0</v>
      </c>
      <c r="AR33" s="141">
        <v>0</v>
      </c>
      <c r="AS33" s="141">
        <v>0</v>
      </c>
      <c r="AT33" s="141">
        <f t="shared" si="15"/>
        <v>73558</v>
      </c>
      <c r="AU33" s="141">
        <v>0</v>
      </c>
      <c r="AV33" s="141">
        <v>73558</v>
      </c>
      <c r="AW33" s="141">
        <v>0</v>
      </c>
      <c r="AX33" s="141">
        <v>0</v>
      </c>
      <c r="AY33" s="141">
        <f t="shared" si="16"/>
        <v>44977</v>
      </c>
      <c r="AZ33" s="141">
        <v>0</v>
      </c>
      <c r="BA33" s="141">
        <v>41893</v>
      </c>
      <c r="BB33" s="141">
        <v>3084</v>
      </c>
      <c r="BC33" s="141">
        <v>0</v>
      </c>
      <c r="BD33" s="141"/>
      <c r="BE33" s="141">
        <v>0</v>
      </c>
      <c r="BF33" s="141">
        <v>293</v>
      </c>
      <c r="BG33" s="141">
        <f t="shared" si="17"/>
        <v>130090</v>
      </c>
      <c r="BH33" s="141">
        <f t="shared" si="18"/>
        <v>326749</v>
      </c>
      <c r="BI33" s="141">
        <f t="shared" si="19"/>
        <v>326749</v>
      </c>
      <c r="BJ33" s="141">
        <f t="shared" si="20"/>
        <v>0</v>
      </c>
      <c r="BK33" s="141">
        <f t="shared" si="21"/>
        <v>280867</v>
      </c>
      <c r="BL33" s="141">
        <f t="shared" si="22"/>
        <v>45882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765971</v>
      </c>
      <c r="BQ33" s="141">
        <f t="shared" si="27"/>
        <v>263185</v>
      </c>
      <c r="BR33" s="141">
        <f t="shared" si="28"/>
        <v>102642</v>
      </c>
      <c r="BS33" s="141">
        <f t="shared" si="29"/>
        <v>0</v>
      </c>
      <c r="BT33" s="141">
        <f t="shared" si="30"/>
        <v>158037</v>
      </c>
      <c r="BU33" s="141">
        <f t="shared" si="31"/>
        <v>2506</v>
      </c>
      <c r="BV33" s="141">
        <f t="shared" si="32"/>
        <v>360441</v>
      </c>
      <c r="BW33" s="141">
        <f t="shared" si="33"/>
        <v>0</v>
      </c>
      <c r="BX33" s="141">
        <f t="shared" si="34"/>
        <v>315154</v>
      </c>
      <c r="BY33" s="141">
        <f t="shared" si="35"/>
        <v>45287</v>
      </c>
      <c r="BZ33" s="141">
        <f t="shared" si="36"/>
        <v>0</v>
      </c>
      <c r="CA33" s="141">
        <f t="shared" si="37"/>
        <v>142345</v>
      </c>
      <c r="CB33" s="141">
        <f t="shared" si="38"/>
        <v>0</v>
      </c>
      <c r="CC33" s="141">
        <f t="shared" si="39"/>
        <v>131025</v>
      </c>
      <c r="CD33" s="141">
        <f t="shared" si="40"/>
        <v>11320</v>
      </c>
      <c r="CE33" s="141">
        <f t="shared" si="41"/>
        <v>0</v>
      </c>
      <c r="CF33" s="141">
        <f t="shared" si="42"/>
        <v>0</v>
      </c>
      <c r="CG33" s="141">
        <f t="shared" si="43"/>
        <v>0</v>
      </c>
      <c r="CH33" s="141">
        <f t="shared" si="44"/>
        <v>5500</v>
      </c>
      <c r="CI33" s="141">
        <f t="shared" si="45"/>
        <v>1098220</v>
      </c>
    </row>
    <row r="34" spans="1:87" ht="12" customHeight="1">
      <c r="A34" s="142" t="s">
        <v>95</v>
      </c>
      <c r="B34" s="140" t="s">
        <v>373</v>
      </c>
      <c r="C34" s="142" t="s">
        <v>383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/>
      <c r="L34" s="141">
        <f t="shared" si="6"/>
        <v>0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0</v>
      </c>
      <c r="X34" s="141">
        <v>0</v>
      </c>
      <c r="Y34" s="141">
        <v>0</v>
      </c>
      <c r="Z34" s="141">
        <v>0</v>
      </c>
      <c r="AA34" s="141">
        <v>0</v>
      </c>
      <c r="AB34" s="141"/>
      <c r="AC34" s="141">
        <v>0</v>
      </c>
      <c r="AD34" s="141">
        <v>0</v>
      </c>
      <c r="AE34" s="141">
        <f t="shared" si="10"/>
        <v>0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/>
      <c r="AN34" s="141">
        <f t="shared" si="13"/>
        <v>251313</v>
      </c>
      <c r="AO34" s="141">
        <f t="shared" si="14"/>
        <v>244537</v>
      </c>
      <c r="AP34" s="141">
        <v>126010</v>
      </c>
      <c r="AQ34" s="141">
        <v>0</v>
      </c>
      <c r="AR34" s="141">
        <v>118527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6776</v>
      </c>
      <c r="AZ34" s="141">
        <v>0</v>
      </c>
      <c r="BA34" s="141">
        <v>0</v>
      </c>
      <c r="BB34" s="141">
        <v>0</v>
      </c>
      <c r="BC34" s="141">
        <v>6776</v>
      </c>
      <c r="BD34" s="141"/>
      <c r="BE34" s="141">
        <v>0</v>
      </c>
      <c r="BF34" s="141">
        <v>0</v>
      </c>
      <c r="BG34" s="141">
        <f t="shared" si="17"/>
        <v>251313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251313</v>
      </c>
      <c r="BQ34" s="141">
        <f t="shared" si="27"/>
        <v>244537</v>
      </c>
      <c r="BR34" s="141">
        <f t="shared" si="28"/>
        <v>126010</v>
      </c>
      <c r="BS34" s="141">
        <f t="shared" si="29"/>
        <v>0</v>
      </c>
      <c r="BT34" s="141">
        <f t="shared" si="30"/>
        <v>118527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6776</v>
      </c>
      <c r="CB34" s="141">
        <f t="shared" si="38"/>
        <v>0</v>
      </c>
      <c r="CC34" s="141">
        <f t="shared" si="39"/>
        <v>0</v>
      </c>
      <c r="CD34" s="141">
        <f t="shared" si="40"/>
        <v>0</v>
      </c>
      <c r="CE34" s="141">
        <f t="shared" si="41"/>
        <v>6776</v>
      </c>
      <c r="CF34" s="141">
        <f t="shared" si="42"/>
        <v>0</v>
      </c>
      <c r="CG34" s="141">
        <f t="shared" si="43"/>
        <v>0</v>
      </c>
      <c r="CH34" s="141">
        <f t="shared" si="44"/>
        <v>0</v>
      </c>
      <c r="CI34" s="141">
        <f t="shared" si="45"/>
        <v>251313</v>
      </c>
    </row>
    <row r="35" spans="1:87" ht="12" customHeight="1">
      <c r="A35" s="142" t="s">
        <v>95</v>
      </c>
      <c r="B35" s="140" t="s">
        <v>374</v>
      </c>
      <c r="C35" s="142" t="s">
        <v>384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/>
      <c r="L35" s="141">
        <f t="shared" si="6"/>
        <v>421950</v>
      </c>
      <c r="M35" s="141">
        <f t="shared" si="7"/>
        <v>75534</v>
      </c>
      <c r="N35" s="141">
        <v>38121</v>
      </c>
      <c r="O35" s="141">
        <v>0</v>
      </c>
      <c r="P35" s="141">
        <v>37413</v>
      </c>
      <c r="Q35" s="141">
        <v>0</v>
      </c>
      <c r="R35" s="141">
        <f t="shared" si="8"/>
        <v>12082</v>
      </c>
      <c r="S35" s="141">
        <v>0</v>
      </c>
      <c r="T35" s="141">
        <v>12082</v>
      </c>
      <c r="U35" s="141">
        <v>0</v>
      </c>
      <c r="V35" s="141">
        <v>0</v>
      </c>
      <c r="W35" s="141">
        <f t="shared" si="9"/>
        <v>334334</v>
      </c>
      <c r="X35" s="141">
        <v>0</v>
      </c>
      <c r="Y35" s="141">
        <v>334334</v>
      </c>
      <c r="Z35" s="141">
        <v>0</v>
      </c>
      <c r="AA35" s="141">
        <v>0</v>
      </c>
      <c r="AB35" s="141"/>
      <c r="AC35" s="141">
        <v>0</v>
      </c>
      <c r="AD35" s="141">
        <v>4635</v>
      </c>
      <c r="AE35" s="141">
        <f t="shared" si="10"/>
        <v>426585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/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/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421950</v>
      </c>
      <c r="BQ35" s="141">
        <f t="shared" si="27"/>
        <v>75534</v>
      </c>
      <c r="BR35" s="141">
        <f t="shared" si="28"/>
        <v>38121</v>
      </c>
      <c r="BS35" s="141">
        <f t="shared" si="29"/>
        <v>0</v>
      </c>
      <c r="BT35" s="141">
        <f t="shared" si="30"/>
        <v>37413</v>
      </c>
      <c r="BU35" s="141">
        <f t="shared" si="31"/>
        <v>0</v>
      </c>
      <c r="BV35" s="141">
        <f t="shared" si="32"/>
        <v>12082</v>
      </c>
      <c r="BW35" s="141">
        <f t="shared" si="33"/>
        <v>0</v>
      </c>
      <c r="BX35" s="141">
        <f t="shared" si="34"/>
        <v>12082</v>
      </c>
      <c r="BY35" s="141">
        <f t="shared" si="35"/>
        <v>0</v>
      </c>
      <c r="BZ35" s="141">
        <f t="shared" si="36"/>
        <v>0</v>
      </c>
      <c r="CA35" s="141">
        <f t="shared" si="37"/>
        <v>334334</v>
      </c>
      <c r="CB35" s="141">
        <f t="shared" si="38"/>
        <v>0</v>
      </c>
      <c r="CC35" s="141">
        <f t="shared" si="39"/>
        <v>334334</v>
      </c>
      <c r="CD35" s="141">
        <f t="shared" si="40"/>
        <v>0</v>
      </c>
      <c r="CE35" s="141">
        <f t="shared" si="41"/>
        <v>0</v>
      </c>
      <c r="CF35" s="141">
        <f t="shared" si="42"/>
        <v>0</v>
      </c>
      <c r="CG35" s="141">
        <f t="shared" si="43"/>
        <v>0</v>
      </c>
      <c r="CH35" s="141">
        <f t="shared" si="44"/>
        <v>4635</v>
      </c>
      <c r="CI35" s="141">
        <f t="shared" si="45"/>
        <v>426585</v>
      </c>
    </row>
    <row r="36" spans="1:87" ht="12" customHeight="1">
      <c r="A36" s="142" t="s">
        <v>95</v>
      </c>
      <c r="B36" s="140" t="s">
        <v>375</v>
      </c>
      <c r="C36" s="142" t="s">
        <v>385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/>
      <c r="L36" s="141">
        <f t="shared" si="6"/>
        <v>769130</v>
      </c>
      <c r="M36" s="141">
        <f t="shared" si="7"/>
        <v>44657</v>
      </c>
      <c r="N36" s="141">
        <v>44657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724473</v>
      </c>
      <c r="X36" s="141">
        <v>0</v>
      </c>
      <c r="Y36" s="141">
        <v>708645</v>
      </c>
      <c r="Z36" s="141">
        <v>0</v>
      </c>
      <c r="AA36" s="141">
        <v>15828</v>
      </c>
      <c r="AB36" s="141"/>
      <c r="AC36" s="141">
        <v>0</v>
      </c>
      <c r="AD36" s="141">
        <v>56183</v>
      </c>
      <c r="AE36" s="141">
        <f t="shared" si="10"/>
        <v>825313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/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769130</v>
      </c>
      <c r="BQ36" s="141">
        <f t="shared" si="27"/>
        <v>44657</v>
      </c>
      <c r="BR36" s="141">
        <f t="shared" si="28"/>
        <v>44657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724473</v>
      </c>
      <c r="CB36" s="141">
        <f t="shared" si="38"/>
        <v>0</v>
      </c>
      <c r="CC36" s="141">
        <f t="shared" si="39"/>
        <v>708645</v>
      </c>
      <c r="CD36" s="141">
        <f t="shared" si="40"/>
        <v>0</v>
      </c>
      <c r="CE36" s="141">
        <f t="shared" si="41"/>
        <v>15828</v>
      </c>
      <c r="CF36" s="141">
        <f t="shared" si="42"/>
        <v>0</v>
      </c>
      <c r="CG36" s="141">
        <f t="shared" si="43"/>
        <v>0</v>
      </c>
      <c r="CH36" s="141">
        <f t="shared" si="44"/>
        <v>56183</v>
      </c>
      <c r="CI36" s="141">
        <f t="shared" si="45"/>
        <v>825313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391</v>
      </c>
      <c r="B7" s="140" t="s">
        <v>364</v>
      </c>
      <c r="C7" s="139" t="s">
        <v>365</v>
      </c>
      <c r="D7" s="141">
        <f aca="true" t="shared" si="0" ref="D7:I7">SUM(D8:D26)</f>
        <v>342877</v>
      </c>
      <c r="E7" s="141">
        <f t="shared" si="0"/>
        <v>3668733</v>
      </c>
      <c r="F7" s="141">
        <f t="shared" si="0"/>
        <v>4011610</v>
      </c>
      <c r="G7" s="141">
        <f t="shared" si="0"/>
        <v>15185</v>
      </c>
      <c r="H7" s="141">
        <f t="shared" si="0"/>
        <v>977752</v>
      </c>
      <c r="I7" s="141">
        <f t="shared" si="0"/>
        <v>992937</v>
      </c>
      <c r="J7" s="143" t="s">
        <v>390</v>
      </c>
      <c r="K7" s="143" t="s">
        <v>390</v>
      </c>
      <c r="L7" s="141">
        <f aca="true" t="shared" si="1" ref="L7:Q7">SUM(L8:L26)</f>
        <v>336975</v>
      </c>
      <c r="M7" s="141">
        <f t="shared" si="1"/>
        <v>3300409</v>
      </c>
      <c r="N7" s="141">
        <f t="shared" si="1"/>
        <v>3637384</v>
      </c>
      <c r="O7" s="141">
        <f t="shared" si="1"/>
        <v>7592</v>
      </c>
      <c r="P7" s="141">
        <f t="shared" si="1"/>
        <v>858937</v>
      </c>
      <c r="Q7" s="141">
        <f t="shared" si="1"/>
        <v>866529</v>
      </c>
      <c r="R7" s="143" t="s">
        <v>390</v>
      </c>
      <c r="S7" s="143" t="s">
        <v>390</v>
      </c>
      <c r="T7" s="141">
        <f aca="true" t="shared" si="2" ref="T7:Y7">SUM(T8:T26)</f>
        <v>5902</v>
      </c>
      <c r="U7" s="141">
        <f t="shared" si="2"/>
        <v>368324</v>
      </c>
      <c r="V7" s="141">
        <f t="shared" si="2"/>
        <v>374226</v>
      </c>
      <c r="W7" s="141">
        <f t="shared" si="2"/>
        <v>7593</v>
      </c>
      <c r="X7" s="141">
        <f t="shared" si="2"/>
        <v>118815</v>
      </c>
      <c r="Y7" s="141">
        <f t="shared" si="2"/>
        <v>126408</v>
      </c>
      <c r="Z7" s="143" t="s">
        <v>390</v>
      </c>
      <c r="AA7" s="143" t="s">
        <v>390</v>
      </c>
      <c r="AB7" s="141">
        <f>SUM(AB8:AB26)</f>
        <v>0</v>
      </c>
      <c r="AC7" s="141">
        <f>SUM(AC8:AC26)</f>
        <v>0</v>
      </c>
      <c r="AD7" s="141">
        <f>SUM(AD8:AD26)</f>
        <v>0</v>
      </c>
      <c r="AE7" s="141"/>
      <c r="AF7" s="141"/>
      <c r="AG7" s="141"/>
      <c r="AH7" s="143" t="s">
        <v>390</v>
      </c>
      <c r="AI7" s="143" t="s">
        <v>390</v>
      </c>
      <c r="AJ7" s="141">
        <f aca="true" t="shared" si="3" ref="AJ7:AO7">SUM(AJ8:AJ26)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390</v>
      </c>
      <c r="AQ7" s="143" t="s">
        <v>390</v>
      </c>
      <c r="AR7" s="141">
        <f aca="true" t="shared" si="4" ref="AR7:AW7">SUM(AR8:AR26)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390</v>
      </c>
      <c r="AY7" s="143" t="s">
        <v>390</v>
      </c>
      <c r="AZ7" s="141">
        <f aca="true" t="shared" si="5" ref="AZ7:BE7">SUM(AZ8:AZ26)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95</v>
      </c>
      <c r="B8" s="140" t="s">
        <v>326</v>
      </c>
      <c r="C8" s="142" t="s">
        <v>345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95</v>
      </c>
      <c r="B9" s="140" t="s">
        <v>327</v>
      </c>
      <c r="C9" s="142" t="s">
        <v>346</v>
      </c>
      <c r="D9" s="141">
        <f aca="true" t="shared" si="6" ref="D9:D26">SUM(L9,T9,AB9,AJ9,AR9,AZ9)</f>
        <v>0</v>
      </c>
      <c r="E9" s="141">
        <f aca="true" t="shared" si="7" ref="E9:E26">SUM(M9,U9,AC9,AK9,AS9,BA9)</f>
        <v>705108</v>
      </c>
      <c r="F9" s="141">
        <f aca="true" t="shared" si="8" ref="F9:F26">SUM(D9:E9)</f>
        <v>705108</v>
      </c>
      <c r="G9" s="141">
        <f aca="true" t="shared" si="9" ref="G9:G26">SUM(O9,W9,AE9,AM9,AU9,BC9)</f>
        <v>0</v>
      </c>
      <c r="H9" s="141">
        <f aca="true" t="shared" si="10" ref="H9:H26">SUM(P9,X9,AF9,AN9,AV9,BD9)</f>
        <v>186689</v>
      </c>
      <c r="I9" s="141">
        <f aca="true" t="shared" si="11" ref="I9:I26">SUM(G9:H9)</f>
        <v>186689</v>
      </c>
      <c r="J9" s="143" t="s">
        <v>370</v>
      </c>
      <c r="K9" s="143" t="s">
        <v>380</v>
      </c>
      <c r="L9" s="141">
        <v>0</v>
      </c>
      <c r="M9" s="141">
        <v>705108</v>
      </c>
      <c r="N9" s="141">
        <f aca="true" t="shared" si="12" ref="N9:N26">SUM(L9,+M9)</f>
        <v>705108</v>
      </c>
      <c r="O9" s="141">
        <v>0</v>
      </c>
      <c r="P9" s="141">
        <v>186689</v>
      </c>
      <c r="Q9" s="141">
        <f aca="true" t="shared" si="13" ref="Q9:Q26">SUM(O9,+P9)</f>
        <v>186689</v>
      </c>
      <c r="R9" s="143"/>
      <c r="S9" s="143"/>
      <c r="T9" s="141">
        <v>0</v>
      </c>
      <c r="U9" s="141">
        <v>0</v>
      </c>
      <c r="V9" s="141">
        <f aca="true" t="shared" si="14" ref="V9:V26">+SUM(T9,U9)</f>
        <v>0</v>
      </c>
      <c r="W9" s="141">
        <v>0</v>
      </c>
      <c r="X9" s="141">
        <v>0</v>
      </c>
      <c r="Y9" s="141">
        <f aca="true" t="shared" si="15" ref="Y9:Y26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26">+SUM(AB9,AC9)</f>
        <v>0</v>
      </c>
      <c r="AE9" s="141">
        <v>0</v>
      </c>
      <c r="AF9" s="141">
        <v>0</v>
      </c>
      <c r="AG9" s="141">
        <f aca="true" t="shared" si="17" ref="AG9:AG26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26">SUM(AJ9,+AK9)</f>
        <v>0</v>
      </c>
      <c r="AM9" s="141">
        <v>0</v>
      </c>
      <c r="AN9" s="141">
        <v>0</v>
      </c>
      <c r="AO9" s="141">
        <f aca="true" t="shared" si="19" ref="AO9:AO26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26">SUM(AR9,+AS9)</f>
        <v>0</v>
      </c>
      <c r="AU9" s="141">
        <v>0</v>
      </c>
      <c r="AV9" s="141">
        <v>0</v>
      </c>
      <c r="AW9" s="141">
        <f aca="true" t="shared" si="21" ref="AW9:AW26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26">SUM(AZ9,BA9)</f>
        <v>0</v>
      </c>
      <c r="BC9" s="141">
        <v>0</v>
      </c>
      <c r="BD9" s="141">
        <v>0</v>
      </c>
      <c r="BE9" s="141">
        <f aca="true" t="shared" si="23" ref="BE9:BE26">SUM(BC9,+BD9)</f>
        <v>0</v>
      </c>
    </row>
    <row r="10" spans="1:57" ht="12" customHeight="1">
      <c r="A10" s="142" t="s">
        <v>95</v>
      </c>
      <c r="B10" s="140" t="s">
        <v>328</v>
      </c>
      <c r="C10" s="142" t="s">
        <v>347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152346</v>
      </c>
      <c r="I10" s="141">
        <f t="shared" si="11"/>
        <v>152346</v>
      </c>
      <c r="J10" s="143" t="s">
        <v>373</v>
      </c>
      <c r="K10" s="143" t="s">
        <v>383</v>
      </c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152346</v>
      </c>
      <c r="Q10" s="141">
        <f t="shared" si="13"/>
        <v>152346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95</v>
      </c>
      <c r="B11" s="140" t="s">
        <v>329</v>
      </c>
      <c r="C11" s="142" t="s">
        <v>348</v>
      </c>
      <c r="D11" s="141">
        <f t="shared" si="6"/>
        <v>8800</v>
      </c>
      <c r="E11" s="141">
        <f t="shared" si="7"/>
        <v>63176</v>
      </c>
      <c r="F11" s="141">
        <f t="shared" si="8"/>
        <v>71976</v>
      </c>
      <c r="G11" s="141">
        <f t="shared" si="9"/>
        <v>7593</v>
      </c>
      <c r="H11" s="141">
        <f t="shared" si="10"/>
        <v>29123</v>
      </c>
      <c r="I11" s="141">
        <f t="shared" si="11"/>
        <v>36716</v>
      </c>
      <c r="J11" s="143" t="s">
        <v>375</v>
      </c>
      <c r="K11" s="143" t="s">
        <v>386</v>
      </c>
      <c r="L11" s="141">
        <v>4180</v>
      </c>
      <c r="M11" s="141">
        <v>0</v>
      </c>
      <c r="N11" s="141">
        <f t="shared" si="12"/>
        <v>4180</v>
      </c>
      <c r="O11" s="141">
        <v>0</v>
      </c>
      <c r="P11" s="141">
        <v>0</v>
      </c>
      <c r="Q11" s="141">
        <f t="shared" si="13"/>
        <v>0</v>
      </c>
      <c r="R11" s="143" t="s">
        <v>368</v>
      </c>
      <c r="S11" s="143" t="s">
        <v>378</v>
      </c>
      <c r="T11" s="141">
        <v>4620</v>
      </c>
      <c r="U11" s="141">
        <v>63176</v>
      </c>
      <c r="V11" s="141">
        <f t="shared" si="14"/>
        <v>67796</v>
      </c>
      <c r="W11" s="141">
        <v>7593</v>
      </c>
      <c r="X11" s="141">
        <v>29123</v>
      </c>
      <c r="Y11" s="141">
        <f t="shared" si="15"/>
        <v>36716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95</v>
      </c>
      <c r="B12" s="140" t="s">
        <v>330</v>
      </c>
      <c r="C12" s="142" t="s">
        <v>349</v>
      </c>
      <c r="D12" s="141">
        <f t="shared" si="6"/>
        <v>0</v>
      </c>
      <c r="E12" s="141">
        <f t="shared" si="7"/>
        <v>209411</v>
      </c>
      <c r="F12" s="141">
        <f t="shared" si="8"/>
        <v>209411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 t="s">
        <v>374</v>
      </c>
      <c r="K12" s="143" t="s">
        <v>384</v>
      </c>
      <c r="L12" s="141">
        <v>0</v>
      </c>
      <c r="M12" s="141">
        <v>182328</v>
      </c>
      <c r="N12" s="141">
        <f t="shared" si="12"/>
        <v>182328</v>
      </c>
      <c r="O12" s="141">
        <v>0</v>
      </c>
      <c r="P12" s="141">
        <v>0</v>
      </c>
      <c r="Q12" s="141">
        <f t="shared" si="13"/>
        <v>0</v>
      </c>
      <c r="R12" s="143" t="s">
        <v>375</v>
      </c>
      <c r="S12" s="143" t="s">
        <v>385</v>
      </c>
      <c r="T12" s="141">
        <v>0</v>
      </c>
      <c r="U12" s="141">
        <v>27083</v>
      </c>
      <c r="V12" s="141">
        <f t="shared" si="14"/>
        <v>27083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95</v>
      </c>
      <c r="B13" s="140" t="s">
        <v>331</v>
      </c>
      <c r="C13" s="142" t="s">
        <v>350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90592</v>
      </c>
      <c r="I13" s="141">
        <f t="shared" si="11"/>
        <v>90592</v>
      </c>
      <c r="J13" s="143" t="s">
        <v>373</v>
      </c>
      <c r="K13" s="143" t="s">
        <v>383</v>
      </c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90592</v>
      </c>
      <c r="Q13" s="141">
        <f t="shared" si="13"/>
        <v>90592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95</v>
      </c>
      <c r="B14" s="140" t="s">
        <v>332</v>
      </c>
      <c r="C14" s="142" t="s">
        <v>351</v>
      </c>
      <c r="D14" s="141">
        <f t="shared" si="6"/>
        <v>356</v>
      </c>
      <c r="E14" s="141">
        <f t="shared" si="7"/>
        <v>333122</v>
      </c>
      <c r="F14" s="141">
        <f t="shared" si="8"/>
        <v>333478</v>
      </c>
      <c r="G14" s="141">
        <f t="shared" si="9"/>
        <v>0</v>
      </c>
      <c r="H14" s="141">
        <f t="shared" si="10"/>
        <v>48643</v>
      </c>
      <c r="I14" s="141">
        <f t="shared" si="11"/>
        <v>48643</v>
      </c>
      <c r="J14" s="143" t="s">
        <v>371</v>
      </c>
      <c r="K14" s="143" t="s">
        <v>381</v>
      </c>
      <c r="L14" s="141">
        <v>356</v>
      </c>
      <c r="M14" s="141">
        <v>283756</v>
      </c>
      <c r="N14" s="141">
        <f t="shared" si="12"/>
        <v>284112</v>
      </c>
      <c r="O14" s="141">
        <v>0</v>
      </c>
      <c r="P14" s="141">
        <v>48643</v>
      </c>
      <c r="Q14" s="141">
        <f t="shared" si="13"/>
        <v>48643</v>
      </c>
      <c r="R14" s="143" t="s">
        <v>375</v>
      </c>
      <c r="S14" s="143" t="s">
        <v>385</v>
      </c>
      <c r="T14" s="141">
        <v>0</v>
      </c>
      <c r="U14" s="141">
        <v>49366</v>
      </c>
      <c r="V14" s="141">
        <f t="shared" si="14"/>
        <v>49366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95</v>
      </c>
      <c r="B15" s="140" t="s">
        <v>333</v>
      </c>
      <c r="C15" s="142" t="s">
        <v>352</v>
      </c>
      <c r="D15" s="141">
        <f t="shared" si="6"/>
        <v>0</v>
      </c>
      <c r="E15" s="141">
        <f t="shared" si="7"/>
        <v>301169</v>
      </c>
      <c r="F15" s="141">
        <f t="shared" si="8"/>
        <v>301169</v>
      </c>
      <c r="G15" s="141">
        <f t="shared" si="9"/>
        <v>0</v>
      </c>
      <c r="H15" s="141">
        <f t="shared" si="10"/>
        <v>33519</v>
      </c>
      <c r="I15" s="141">
        <f t="shared" si="11"/>
        <v>33519</v>
      </c>
      <c r="J15" s="143" t="s">
        <v>366</v>
      </c>
      <c r="K15" s="143" t="s">
        <v>376</v>
      </c>
      <c r="L15" s="141">
        <v>0</v>
      </c>
      <c r="M15" s="141">
        <v>243953</v>
      </c>
      <c r="N15" s="141">
        <f t="shared" si="12"/>
        <v>243953</v>
      </c>
      <c r="O15" s="141">
        <v>0</v>
      </c>
      <c r="P15" s="141">
        <v>33519</v>
      </c>
      <c r="Q15" s="141">
        <f t="shared" si="13"/>
        <v>33519</v>
      </c>
      <c r="R15" s="143" t="s">
        <v>375</v>
      </c>
      <c r="S15" s="143" t="s">
        <v>388</v>
      </c>
      <c r="T15" s="141">
        <v>0</v>
      </c>
      <c r="U15" s="141">
        <v>57216</v>
      </c>
      <c r="V15" s="141">
        <f t="shared" si="14"/>
        <v>57216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95</v>
      </c>
      <c r="B16" s="140" t="s">
        <v>334</v>
      </c>
      <c r="C16" s="142" t="s">
        <v>353</v>
      </c>
      <c r="D16" s="141">
        <f t="shared" si="6"/>
        <v>137772</v>
      </c>
      <c r="E16" s="141">
        <f t="shared" si="7"/>
        <v>269838</v>
      </c>
      <c r="F16" s="141">
        <f t="shared" si="8"/>
        <v>407610</v>
      </c>
      <c r="G16" s="141">
        <f t="shared" si="9"/>
        <v>0</v>
      </c>
      <c r="H16" s="141">
        <f t="shared" si="10"/>
        <v>113160</v>
      </c>
      <c r="I16" s="141">
        <f t="shared" si="11"/>
        <v>113160</v>
      </c>
      <c r="J16" s="143" t="s">
        <v>372</v>
      </c>
      <c r="K16" s="143" t="s">
        <v>382</v>
      </c>
      <c r="L16" s="141">
        <v>137772</v>
      </c>
      <c r="M16" s="141">
        <v>269838</v>
      </c>
      <c r="N16" s="141">
        <f t="shared" si="12"/>
        <v>407610</v>
      </c>
      <c r="O16" s="141">
        <v>0</v>
      </c>
      <c r="P16" s="141">
        <v>77453</v>
      </c>
      <c r="Q16" s="141">
        <f t="shared" si="13"/>
        <v>77453</v>
      </c>
      <c r="R16" s="143" t="s">
        <v>367</v>
      </c>
      <c r="S16" s="143" t="s">
        <v>377</v>
      </c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35707</v>
      </c>
      <c r="Y16" s="141">
        <f t="shared" si="15"/>
        <v>35707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95</v>
      </c>
      <c r="B17" s="140" t="s">
        <v>335</v>
      </c>
      <c r="C17" s="142" t="s">
        <v>354</v>
      </c>
      <c r="D17" s="141">
        <f t="shared" si="6"/>
        <v>0</v>
      </c>
      <c r="E17" s="141">
        <f t="shared" si="7"/>
        <v>228047</v>
      </c>
      <c r="F17" s="141">
        <f t="shared" si="8"/>
        <v>228047</v>
      </c>
      <c r="G17" s="141">
        <f t="shared" si="9"/>
        <v>0</v>
      </c>
      <c r="H17" s="141">
        <f t="shared" si="10"/>
        <v>53985</v>
      </c>
      <c r="I17" s="141">
        <f t="shared" si="11"/>
        <v>53985</v>
      </c>
      <c r="J17" s="143" t="s">
        <v>369</v>
      </c>
      <c r="K17" s="143" t="s">
        <v>379</v>
      </c>
      <c r="L17" s="141">
        <v>0</v>
      </c>
      <c r="M17" s="141">
        <v>228047</v>
      </c>
      <c r="N17" s="141">
        <f t="shared" si="12"/>
        <v>228047</v>
      </c>
      <c r="O17" s="141">
        <v>0</v>
      </c>
      <c r="P17" s="141">
        <v>0</v>
      </c>
      <c r="Q17" s="141">
        <f t="shared" si="13"/>
        <v>0</v>
      </c>
      <c r="R17" s="143" t="s">
        <v>367</v>
      </c>
      <c r="S17" s="143" t="s">
        <v>377</v>
      </c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53985</v>
      </c>
      <c r="Y17" s="141">
        <f t="shared" si="15"/>
        <v>53985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95</v>
      </c>
      <c r="B18" s="140" t="s">
        <v>336</v>
      </c>
      <c r="C18" s="142" t="s">
        <v>355</v>
      </c>
      <c r="D18" s="141">
        <f t="shared" si="6"/>
        <v>0</v>
      </c>
      <c r="E18" s="141">
        <f t="shared" si="7"/>
        <v>27984</v>
      </c>
      <c r="F18" s="141">
        <f t="shared" si="8"/>
        <v>27984</v>
      </c>
      <c r="G18" s="141">
        <f t="shared" si="9"/>
        <v>0</v>
      </c>
      <c r="H18" s="141">
        <f t="shared" si="10"/>
        <v>7151</v>
      </c>
      <c r="I18" s="141">
        <f t="shared" si="11"/>
        <v>7151</v>
      </c>
      <c r="J18" s="143" t="s">
        <v>367</v>
      </c>
      <c r="K18" s="143" t="s">
        <v>377</v>
      </c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7151</v>
      </c>
      <c r="Q18" s="141">
        <f t="shared" si="13"/>
        <v>7151</v>
      </c>
      <c r="R18" s="143" t="s">
        <v>369</v>
      </c>
      <c r="S18" s="143" t="s">
        <v>379</v>
      </c>
      <c r="T18" s="141">
        <v>0</v>
      </c>
      <c r="U18" s="141">
        <v>27984</v>
      </c>
      <c r="V18" s="141">
        <f t="shared" si="14"/>
        <v>27984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95</v>
      </c>
      <c r="B19" s="140" t="s">
        <v>337</v>
      </c>
      <c r="C19" s="142" t="s">
        <v>356</v>
      </c>
      <c r="D19" s="141">
        <f t="shared" si="6"/>
        <v>58401</v>
      </c>
      <c r="E19" s="141">
        <f t="shared" si="7"/>
        <v>114382</v>
      </c>
      <c r="F19" s="141">
        <f t="shared" si="8"/>
        <v>172783</v>
      </c>
      <c r="G19" s="141">
        <f t="shared" si="9"/>
        <v>0</v>
      </c>
      <c r="H19" s="141">
        <f t="shared" si="10"/>
        <v>46671</v>
      </c>
      <c r="I19" s="141">
        <f t="shared" si="11"/>
        <v>46671</v>
      </c>
      <c r="J19" s="143" t="s">
        <v>372</v>
      </c>
      <c r="K19" s="143" t="s">
        <v>382</v>
      </c>
      <c r="L19" s="141">
        <v>58401</v>
      </c>
      <c r="M19" s="141">
        <v>114382</v>
      </c>
      <c r="N19" s="141">
        <f t="shared" si="12"/>
        <v>172783</v>
      </c>
      <c r="O19" s="141">
        <v>0</v>
      </c>
      <c r="P19" s="141">
        <v>46671</v>
      </c>
      <c r="Q19" s="141">
        <f t="shared" si="13"/>
        <v>46671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95</v>
      </c>
      <c r="B20" s="140" t="s">
        <v>338</v>
      </c>
      <c r="C20" s="142" t="s">
        <v>357</v>
      </c>
      <c r="D20" s="141">
        <f t="shared" si="6"/>
        <v>0</v>
      </c>
      <c r="E20" s="141">
        <f t="shared" si="7"/>
        <v>235530</v>
      </c>
      <c r="F20" s="141">
        <f t="shared" si="8"/>
        <v>235530</v>
      </c>
      <c r="G20" s="141">
        <f t="shared" si="9"/>
        <v>0</v>
      </c>
      <c r="H20" s="141">
        <f t="shared" si="10"/>
        <v>38101</v>
      </c>
      <c r="I20" s="141">
        <f t="shared" si="11"/>
        <v>38101</v>
      </c>
      <c r="J20" s="143" t="s">
        <v>366</v>
      </c>
      <c r="K20" s="143" t="s">
        <v>376</v>
      </c>
      <c r="L20" s="141">
        <v>0</v>
      </c>
      <c r="M20" s="141">
        <v>235530</v>
      </c>
      <c r="N20" s="141">
        <f t="shared" si="12"/>
        <v>235530</v>
      </c>
      <c r="O20" s="141">
        <v>0</v>
      </c>
      <c r="P20" s="141">
        <v>38101</v>
      </c>
      <c r="Q20" s="141">
        <f t="shared" si="13"/>
        <v>38101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95</v>
      </c>
      <c r="B21" s="140" t="s">
        <v>339</v>
      </c>
      <c r="C21" s="142" t="s">
        <v>358</v>
      </c>
      <c r="D21" s="141">
        <f t="shared" si="6"/>
        <v>0</v>
      </c>
      <c r="E21" s="141">
        <f t="shared" si="7"/>
        <v>234659</v>
      </c>
      <c r="F21" s="141">
        <f t="shared" si="8"/>
        <v>234659</v>
      </c>
      <c r="G21" s="141">
        <f t="shared" si="9"/>
        <v>0</v>
      </c>
      <c r="H21" s="141">
        <f t="shared" si="10"/>
        <v>8199</v>
      </c>
      <c r="I21" s="141">
        <f t="shared" si="11"/>
        <v>8199</v>
      </c>
      <c r="J21" s="143" t="s">
        <v>366</v>
      </c>
      <c r="K21" s="143" t="s">
        <v>376</v>
      </c>
      <c r="L21" s="141">
        <v>0</v>
      </c>
      <c r="M21" s="141">
        <v>186290</v>
      </c>
      <c r="N21" s="141">
        <f t="shared" si="12"/>
        <v>186290</v>
      </c>
      <c r="O21" s="141">
        <v>0</v>
      </c>
      <c r="P21" s="141">
        <v>8199</v>
      </c>
      <c r="Q21" s="141">
        <f t="shared" si="13"/>
        <v>8199</v>
      </c>
      <c r="R21" s="143" t="s">
        <v>375</v>
      </c>
      <c r="S21" s="143" t="s">
        <v>388</v>
      </c>
      <c r="T21" s="141">
        <v>0</v>
      </c>
      <c r="U21" s="141">
        <v>48369</v>
      </c>
      <c r="V21" s="141">
        <f t="shared" si="14"/>
        <v>48369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95</v>
      </c>
      <c r="B22" s="140" t="s">
        <v>340</v>
      </c>
      <c r="C22" s="142" t="s">
        <v>359</v>
      </c>
      <c r="D22" s="141">
        <f t="shared" si="6"/>
        <v>313</v>
      </c>
      <c r="E22" s="141">
        <f t="shared" si="7"/>
        <v>293377</v>
      </c>
      <c r="F22" s="141">
        <f t="shared" si="8"/>
        <v>293690</v>
      </c>
      <c r="G22" s="141">
        <f t="shared" si="9"/>
        <v>0</v>
      </c>
      <c r="H22" s="141">
        <f t="shared" si="10"/>
        <v>84396</v>
      </c>
      <c r="I22" s="141">
        <f t="shared" si="11"/>
        <v>84396</v>
      </c>
      <c r="J22" s="143" t="s">
        <v>371</v>
      </c>
      <c r="K22" s="143" t="s">
        <v>381</v>
      </c>
      <c r="L22" s="141">
        <v>313</v>
      </c>
      <c r="M22" s="141">
        <v>250061</v>
      </c>
      <c r="N22" s="141">
        <f t="shared" si="12"/>
        <v>250374</v>
      </c>
      <c r="O22" s="141">
        <v>0</v>
      </c>
      <c r="P22" s="141">
        <v>84396</v>
      </c>
      <c r="Q22" s="141">
        <f t="shared" si="13"/>
        <v>84396</v>
      </c>
      <c r="R22" s="143" t="s">
        <v>375</v>
      </c>
      <c r="S22" s="143" t="s">
        <v>385</v>
      </c>
      <c r="T22" s="141">
        <v>0</v>
      </c>
      <c r="U22" s="141">
        <v>43316</v>
      </c>
      <c r="V22" s="141">
        <f t="shared" si="14"/>
        <v>43316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95</v>
      </c>
      <c r="B23" s="140" t="s">
        <v>341</v>
      </c>
      <c r="C23" s="142" t="s">
        <v>360</v>
      </c>
      <c r="D23" s="141">
        <f t="shared" si="6"/>
        <v>192</v>
      </c>
      <c r="E23" s="141">
        <f t="shared" si="7"/>
        <v>180560</v>
      </c>
      <c r="F23" s="141">
        <f t="shared" si="8"/>
        <v>180752</v>
      </c>
      <c r="G23" s="141">
        <f t="shared" si="9"/>
        <v>0</v>
      </c>
      <c r="H23" s="141">
        <f t="shared" si="10"/>
        <v>29668</v>
      </c>
      <c r="I23" s="141">
        <f t="shared" si="11"/>
        <v>29668</v>
      </c>
      <c r="J23" s="143" t="s">
        <v>371</v>
      </c>
      <c r="K23" s="143" t="s">
        <v>381</v>
      </c>
      <c r="L23" s="141">
        <v>192</v>
      </c>
      <c r="M23" s="141">
        <v>153981</v>
      </c>
      <c r="N23" s="141">
        <f t="shared" si="12"/>
        <v>154173</v>
      </c>
      <c r="O23" s="141">
        <v>0</v>
      </c>
      <c r="P23" s="141">
        <v>29668</v>
      </c>
      <c r="Q23" s="141">
        <f t="shared" si="13"/>
        <v>29668</v>
      </c>
      <c r="R23" s="143" t="s">
        <v>375</v>
      </c>
      <c r="S23" s="143" t="s">
        <v>385</v>
      </c>
      <c r="T23" s="141">
        <v>0</v>
      </c>
      <c r="U23" s="141">
        <v>26579</v>
      </c>
      <c r="V23" s="141">
        <f t="shared" si="14"/>
        <v>26579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95</v>
      </c>
      <c r="B24" s="140" t="s">
        <v>342</v>
      </c>
      <c r="C24" s="142" t="s">
        <v>361</v>
      </c>
      <c r="D24" s="141">
        <f t="shared" si="6"/>
        <v>131141</v>
      </c>
      <c r="E24" s="141">
        <f t="shared" si="7"/>
        <v>179879</v>
      </c>
      <c r="F24" s="141">
        <f t="shared" si="8"/>
        <v>311020</v>
      </c>
      <c r="G24" s="141">
        <f t="shared" si="9"/>
        <v>0</v>
      </c>
      <c r="H24" s="141">
        <f t="shared" si="10"/>
        <v>22768</v>
      </c>
      <c r="I24" s="141">
        <f t="shared" si="11"/>
        <v>22768</v>
      </c>
      <c r="J24" s="143" t="s">
        <v>370</v>
      </c>
      <c r="K24" s="143" t="s">
        <v>380</v>
      </c>
      <c r="L24" s="141">
        <v>131141</v>
      </c>
      <c r="M24" s="141">
        <v>179879</v>
      </c>
      <c r="N24" s="141">
        <f t="shared" si="12"/>
        <v>311020</v>
      </c>
      <c r="O24" s="141">
        <v>0</v>
      </c>
      <c r="P24" s="141">
        <v>22768</v>
      </c>
      <c r="Q24" s="141">
        <f t="shared" si="13"/>
        <v>22768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95</v>
      </c>
      <c r="B25" s="140" t="s">
        <v>343</v>
      </c>
      <c r="C25" s="142" t="s">
        <v>362</v>
      </c>
      <c r="D25" s="141">
        <f t="shared" si="6"/>
        <v>5902</v>
      </c>
      <c r="E25" s="141">
        <f t="shared" si="7"/>
        <v>87946</v>
      </c>
      <c r="F25" s="141">
        <f t="shared" si="8"/>
        <v>93848</v>
      </c>
      <c r="G25" s="141">
        <f t="shared" si="9"/>
        <v>7592</v>
      </c>
      <c r="H25" s="141">
        <f t="shared" si="10"/>
        <v>32741</v>
      </c>
      <c r="I25" s="141">
        <f t="shared" si="11"/>
        <v>40333</v>
      </c>
      <c r="J25" s="143" t="s">
        <v>368</v>
      </c>
      <c r="K25" s="143" t="s">
        <v>378</v>
      </c>
      <c r="L25" s="141">
        <v>4620</v>
      </c>
      <c r="M25" s="141">
        <v>87946</v>
      </c>
      <c r="N25" s="141">
        <f t="shared" si="12"/>
        <v>92566</v>
      </c>
      <c r="O25" s="141">
        <v>7592</v>
      </c>
      <c r="P25" s="141">
        <v>32741</v>
      </c>
      <c r="Q25" s="141">
        <f t="shared" si="13"/>
        <v>40333</v>
      </c>
      <c r="R25" s="143" t="s">
        <v>375</v>
      </c>
      <c r="S25" s="143" t="s">
        <v>388</v>
      </c>
      <c r="T25" s="141">
        <v>1282</v>
      </c>
      <c r="U25" s="141">
        <v>0</v>
      </c>
      <c r="V25" s="141">
        <f t="shared" si="14"/>
        <v>1282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95</v>
      </c>
      <c r="B26" s="140" t="s">
        <v>344</v>
      </c>
      <c r="C26" s="142" t="s">
        <v>363</v>
      </c>
      <c r="D26" s="141">
        <f t="shared" si="6"/>
        <v>0</v>
      </c>
      <c r="E26" s="141">
        <f t="shared" si="7"/>
        <v>204545</v>
      </c>
      <c r="F26" s="141">
        <f t="shared" si="8"/>
        <v>204545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 t="s">
        <v>374</v>
      </c>
      <c r="K26" s="143" t="s">
        <v>387</v>
      </c>
      <c r="L26" s="141">
        <v>0</v>
      </c>
      <c r="M26" s="141">
        <v>179310</v>
      </c>
      <c r="N26" s="141">
        <f t="shared" si="12"/>
        <v>179310</v>
      </c>
      <c r="O26" s="141">
        <v>0</v>
      </c>
      <c r="P26" s="141">
        <v>0</v>
      </c>
      <c r="Q26" s="141">
        <f t="shared" si="13"/>
        <v>0</v>
      </c>
      <c r="R26" s="143" t="s">
        <v>375</v>
      </c>
      <c r="S26" s="143" t="s">
        <v>389</v>
      </c>
      <c r="T26" s="141">
        <v>0</v>
      </c>
      <c r="U26" s="141">
        <v>25235</v>
      </c>
      <c r="V26" s="141">
        <f t="shared" si="14"/>
        <v>25235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392</v>
      </c>
      <c r="B7" s="140" t="s">
        <v>393</v>
      </c>
      <c r="C7" s="139" t="s">
        <v>394</v>
      </c>
      <c r="D7" s="141">
        <f>SUM(D8:D17)</f>
        <v>3938462</v>
      </c>
      <c r="E7" s="141">
        <f>SUM(E8:E17)</f>
        <v>992937</v>
      </c>
      <c r="F7" s="144"/>
      <c r="G7" s="143" t="s">
        <v>390</v>
      </c>
      <c r="H7" s="141">
        <f>SUM(H8:H17)</f>
        <v>2039210</v>
      </c>
      <c r="I7" s="141">
        <f>SUM(I8:I17)</f>
        <v>589351</v>
      </c>
      <c r="J7" s="144"/>
      <c r="K7" s="143" t="s">
        <v>390</v>
      </c>
      <c r="L7" s="141">
        <f>SUM(L8:L17)</f>
        <v>1065278</v>
      </c>
      <c r="M7" s="141">
        <f>SUM(M8:M17)</f>
        <v>275284</v>
      </c>
      <c r="N7" s="144"/>
      <c r="O7" s="143" t="s">
        <v>390</v>
      </c>
      <c r="P7" s="141">
        <f>SUM(P8:P17)</f>
        <v>485033</v>
      </c>
      <c r="Q7" s="141">
        <f>SUM(Q8:Q17)</f>
        <v>128302</v>
      </c>
      <c r="R7" s="144"/>
      <c r="S7" s="143" t="s">
        <v>390</v>
      </c>
      <c r="T7" s="141">
        <f>SUM(T8:T17)</f>
        <v>4180</v>
      </c>
      <c r="U7" s="141">
        <f>SUM(U8:U17)</f>
        <v>0</v>
      </c>
      <c r="V7" s="144"/>
      <c r="W7" s="143" t="s">
        <v>390</v>
      </c>
      <c r="X7" s="141">
        <f>SUM(X8:X17)</f>
        <v>1282</v>
      </c>
      <c r="Y7" s="141">
        <f>SUM(Y8:Y17)</f>
        <v>0</v>
      </c>
      <c r="Z7" s="144"/>
      <c r="AA7" s="143" t="s">
        <v>390</v>
      </c>
      <c r="AB7" s="141">
        <f>SUM(AB8:AB17)</f>
        <v>136335</v>
      </c>
      <c r="AC7" s="141">
        <f>SUM(AC8:AC17)</f>
        <v>0</v>
      </c>
      <c r="AD7" s="144"/>
      <c r="AE7" s="143" t="s">
        <v>390</v>
      </c>
      <c r="AF7" s="141">
        <f>SUM(AF8:AF17)</f>
        <v>35565</v>
      </c>
      <c r="AG7" s="141">
        <f>SUM(AG8:AG17)</f>
        <v>0</v>
      </c>
      <c r="AH7" s="144"/>
      <c r="AI7" s="143" t="s">
        <v>390</v>
      </c>
      <c r="AJ7" s="141">
        <f>SUM(AJ8:AJ17)</f>
        <v>49366</v>
      </c>
      <c r="AK7" s="141">
        <f>SUM(AK8:AK17)</f>
        <v>0</v>
      </c>
      <c r="AL7" s="144"/>
      <c r="AM7" s="143" t="s">
        <v>390</v>
      </c>
      <c r="AN7" s="141">
        <f>SUM(AN8:AN17)</f>
        <v>26579</v>
      </c>
      <c r="AO7" s="141">
        <f>SUM(AO8:AO17)</f>
        <v>0</v>
      </c>
      <c r="AP7" s="144"/>
      <c r="AQ7" s="143" t="s">
        <v>390</v>
      </c>
      <c r="AR7" s="141">
        <f>SUM(AR8:AR17)</f>
        <v>43316</v>
      </c>
      <c r="AS7" s="141">
        <f>SUM(AS8:AS17)</f>
        <v>0</v>
      </c>
      <c r="AT7" s="144"/>
      <c r="AU7" s="143" t="s">
        <v>390</v>
      </c>
      <c r="AV7" s="141">
        <f>SUM(AV8:AV17)</f>
        <v>27083</v>
      </c>
      <c r="AW7" s="141">
        <f>SUM(AW8:AW17)</f>
        <v>0</v>
      </c>
      <c r="AX7" s="144"/>
      <c r="AY7" s="143" t="s">
        <v>390</v>
      </c>
      <c r="AZ7" s="141">
        <f>SUM(AZ8:AZ17)</f>
        <v>25235</v>
      </c>
      <c r="BA7" s="141">
        <f>SUM(BA8:BA17)</f>
        <v>0</v>
      </c>
      <c r="BB7" s="144"/>
      <c r="BC7" s="143" t="s">
        <v>390</v>
      </c>
      <c r="BD7" s="141">
        <f>SUM(BD8:BD17)</f>
        <v>0</v>
      </c>
      <c r="BE7" s="141">
        <f>SUM(BE8:BE17)</f>
        <v>0</v>
      </c>
      <c r="BF7" s="144"/>
      <c r="BG7" s="143" t="s">
        <v>390</v>
      </c>
      <c r="BH7" s="141">
        <f>SUM(BH8:BH17)</f>
        <v>0</v>
      </c>
      <c r="BI7" s="141">
        <f>SUM(BI8:BI17)</f>
        <v>0</v>
      </c>
      <c r="BJ7" s="144"/>
      <c r="BK7" s="143" t="s">
        <v>390</v>
      </c>
      <c r="BL7" s="141">
        <f>SUM(BL8:BL17)</f>
        <v>0</v>
      </c>
      <c r="BM7" s="141">
        <f>SUM(BM8:BM17)</f>
        <v>0</v>
      </c>
      <c r="BN7" s="144"/>
      <c r="BO7" s="143" t="s">
        <v>390</v>
      </c>
      <c r="BP7" s="141">
        <f>SUM(BP8:BP17)</f>
        <v>0</v>
      </c>
      <c r="BQ7" s="141">
        <f>SUM(BQ8:BQ17)</f>
        <v>0</v>
      </c>
      <c r="BR7" s="144"/>
      <c r="BS7" s="143" t="s">
        <v>390</v>
      </c>
      <c r="BT7" s="141">
        <f>SUM(BT8:BT17)</f>
        <v>0</v>
      </c>
      <c r="BU7" s="141">
        <f>SUM(BU8:BU17)</f>
        <v>0</v>
      </c>
      <c r="BV7" s="144"/>
      <c r="BW7" s="143" t="s">
        <v>390</v>
      </c>
      <c r="BX7" s="141">
        <f>SUM(BX8:BX17)</f>
        <v>0</v>
      </c>
      <c r="BY7" s="141">
        <f>SUM(BY8:BY17)</f>
        <v>0</v>
      </c>
      <c r="BZ7" s="144"/>
      <c r="CA7" s="143" t="s">
        <v>390</v>
      </c>
      <c r="CB7" s="141">
        <f>SUM(CB8:CB17)</f>
        <v>0</v>
      </c>
      <c r="CC7" s="141">
        <f>SUM(CC8:CC17)</f>
        <v>0</v>
      </c>
      <c r="CD7" s="144"/>
      <c r="CE7" s="143" t="s">
        <v>390</v>
      </c>
      <c r="CF7" s="141">
        <f>SUM(CF8:CF17)</f>
        <v>0</v>
      </c>
      <c r="CG7" s="141">
        <f>SUM(CG8:CG17)</f>
        <v>0</v>
      </c>
      <c r="CH7" s="144"/>
      <c r="CI7" s="143" t="s">
        <v>390</v>
      </c>
      <c r="CJ7" s="141">
        <f>SUM(CJ8:CJ17)</f>
        <v>0</v>
      </c>
      <c r="CK7" s="141">
        <f>SUM(CK8:CK17)</f>
        <v>0</v>
      </c>
      <c r="CL7" s="144"/>
      <c r="CM7" s="143" t="s">
        <v>390</v>
      </c>
      <c r="CN7" s="141">
        <f>SUM(CN8:CN17)</f>
        <v>0</v>
      </c>
      <c r="CO7" s="141">
        <f>SUM(CO8:CO17)</f>
        <v>0</v>
      </c>
      <c r="CP7" s="144"/>
      <c r="CQ7" s="143" t="s">
        <v>390</v>
      </c>
      <c r="CR7" s="141">
        <f>SUM(CR8:CR17)</f>
        <v>0</v>
      </c>
      <c r="CS7" s="141">
        <f>SUM(CS8:CS17)</f>
        <v>0</v>
      </c>
      <c r="CT7" s="144"/>
      <c r="CU7" s="143" t="s">
        <v>390</v>
      </c>
      <c r="CV7" s="141">
        <f>SUM(CV8:CV17)</f>
        <v>0</v>
      </c>
      <c r="CW7" s="141">
        <f>SUM(CW8:CW17)</f>
        <v>0</v>
      </c>
      <c r="CX7" s="144"/>
      <c r="CY7" s="143" t="s">
        <v>390</v>
      </c>
      <c r="CZ7" s="141">
        <f>SUM(CZ8:CZ17)</f>
        <v>0</v>
      </c>
      <c r="DA7" s="141">
        <f>SUM(DA8:DA17)</f>
        <v>0</v>
      </c>
      <c r="DB7" s="144"/>
      <c r="DC7" s="143" t="s">
        <v>390</v>
      </c>
      <c r="DD7" s="141">
        <f>SUM(DD8:DD17)</f>
        <v>0</v>
      </c>
      <c r="DE7" s="141">
        <f>SUM(DE8:DE17)</f>
        <v>0</v>
      </c>
      <c r="DF7" s="144"/>
      <c r="DG7" s="143" t="s">
        <v>390</v>
      </c>
      <c r="DH7" s="141">
        <f>SUM(DH8:DH17)</f>
        <v>0</v>
      </c>
      <c r="DI7" s="141">
        <f>SUM(DI8:DI17)</f>
        <v>0</v>
      </c>
      <c r="DJ7" s="144"/>
      <c r="DK7" s="143" t="s">
        <v>390</v>
      </c>
      <c r="DL7" s="141">
        <f>SUM(DL8:DL17)</f>
        <v>0</v>
      </c>
      <c r="DM7" s="141">
        <f>SUM(DM8:DM17)</f>
        <v>0</v>
      </c>
      <c r="DN7" s="144"/>
      <c r="DO7" s="143" t="s">
        <v>390</v>
      </c>
      <c r="DP7" s="141">
        <f>SUM(DP8:DP17)</f>
        <v>0</v>
      </c>
      <c r="DQ7" s="141">
        <f>SUM(DQ8:DQ17)</f>
        <v>0</v>
      </c>
      <c r="DR7" s="144"/>
      <c r="DS7" s="143" t="s">
        <v>390</v>
      </c>
      <c r="DT7" s="141">
        <f>SUM(DT8:DT17)</f>
        <v>0</v>
      </c>
      <c r="DU7" s="141">
        <f>SUM(DU8:DU17)</f>
        <v>0</v>
      </c>
    </row>
    <row r="8" spans="1:125" ht="12" customHeight="1">
      <c r="A8" s="142" t="s">
        <v>95</v>
      </c>
      <c r="B8" s="140" t="s">
        <v>366</v>
      </c>
      <c r="C8" s="142" t="s">
        <v>376</v>
      </c>
      <c r="D8" s="141">
        <f>SUM(H8,L8,P8,T8,X8,AB8,AF8,AJ8,AN8,AR8,AV8,AZ8,BD8,BH8,BL8,BP8,BT8,BX8,CB8,CF8,CJ8,CN8,CR8,CV8,CZ8,DD8,DH8,DL8,DP8,DT8)</f>
        <v>665773</v>
      </c>
      <c r="E8" s="141">
        <f>SUM(I8,M8,Q8,U8,Y8,AC8,AG8,AK8,AO8,AS8,AW8,BA8,BE8,BI8,BM8,BQ8,BU8,BY8,CC8,CG8,CK8,CO8,CS8,CW8,DA8,DE8,DI8,DM8,DQ8,DU8)</f>
        <v>79819</v>
      </c>
      <c r="F8" s="145">
        <v>17209</v>
      </c>
      <c r="G8" s="143" t="s">
        <v>352</v>
      </c>
      <c r="H8" s="141">
        <v>243953</v>
      </c>
      <c r="I8" s="141">
        <v>33519</v>
      </c>
      <c r="J8" s="145">
        <v>17361</v>
      </c>
      <c r="K8" s="143" t="s">
        <v>357</v>
      </c>
      <c r="L8" s="141">
        <v>235530</v>
      </c>
      <c r="M8" s="141">
        <v>38101</v>
      </c>
      <c r="N8" s="145">
        <v>17365</v>
      </c>
      <c r="O8" s="143" t="s">
        <v>358</v>
      </c>
      <c r="P8" s="141">
        <v>186290</v>
      </c>
      <c r="Q8" s="141">
        <v>8199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95</v>
      </c>
      <c r="B9" s="140" t="s">
        <v>367</v>
      </c>
      <c r="C9" s="142" t="s">
        <v>377</v>
      </c>
      <c r="D9" s="141">
        <f aca="true" t="shared" si="0" ref="D9:D17">SUM(H9,L9,P9,T9,X9,AB9,AF9,AJ9,AN9,AR9,AV9,AZ9,BD9,BH9,BL9,BP9,BT9,BX9,CB9,CF9,CJ9,CN9,CR9,CV9,CZ9,DD9,DH9,DL9,DP9,DT9)</f>
        <v>0</v>
      </c>
      <c r="E9" s="141">
        <f aca="true" t="shared" si="1" ref="E9:E17">SUM(I9,M9,Q9,U9,Y9,AC9,AG9,AK9,AO9,AS9,AW9,BA9,BE9,BI9,BM9,BQ9,BU9,BY9,CC9,CG9,CK9,CO9,CS9,CW9,DA9,DE9,DI9,DM9,DQ9,DU9)</f>
        <v>96843</v>
      </c>
      <c r="F9" s="145">
        <v>17211</v>
      </c>
      <c r="G9" s="143" t="s">
        <v>354</v>
      </c>
      <c r="H9" s="141">
        <v>0</v>
      </c>
      <c r="I9" s="141">
        <v>53985</v>
      </c>
      <c r="J9" s="145">
        <v>17324</v>
      </c>
      <c r="K9" s="143" t="s">
        <v>355</v>
      </c>
      <c r="L9" s="141">
        <v>0</v>
      </c>
      <c r="M9" s="141">
        <v>7151</v>
      </c>
      <c r="N9" s="145">
        <v>17210</v>
      </c>
      <c r="O9" s="143" t="s">
        <v>353</v>
      </c>
      <c r="P9" s="141">
        <v>0</v>
      </c>
      <c r="Q9" s="141">
        <v>35707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95</v>
      </c>
      <c r="B10" s="140" t="s">
        <v>368</v>
      </c>
      <c r="C10" s="142" t="s">
        <v>378</v>
      </c>
      <c r="D10" s="141">
        <f t="shared" si="0"/>
        <v>160362</v>
      </c>
      <c r="E10" s="141">
        <f t="shared" si="1"/>
        <v>77049</v>
      </c>
      <c r="F10" s="145">
        <v>17204</v>
      </c>
      <c r="G10" s="143" t="s">
        <v>348</v>
      </c>
      <c r="H10" s="141">
        <v>67796</v>
      </c>
      <c r="I10" s="141">
        <v>36716</v>
      </c>
      <c r="J10" s="145">
        <v>17461</v>
      </c>
      <c r="K10" s="143" t="s">
        <v>362</v>
      </c>
      <c r="L10" s="141">
        <v>92566</v>
      </c>
      <c r="M10" s="141">
        <v>40333</v>
      </c>
      <c r="N10" s="145"/>
      <c r="O10" s="143"/>
      <c r="P10" s="141">
        <v>0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95</v>
      </c>
      <c r="B11" s="140" t="s">
        <v>369</v>
      </c>
      <c r="C11" s="142" t="s">
        <v>379</v>
      </c>
      <c r="D11" s="141">
        <f t="shared" si="0"/>
        <v>256031</v>
      </c>
      <c r="E11" s="141">
        <f t="shared" si="1"/>
        <v>0</v>
      </c>
      <c r="F11" s="145">
        <v>17211</v>
      </c>
      <c r="G11" s="143" t="s">
        <v>354</v>
      </c>
      <c r="H11" s="141">
        <v>228047</v>
      </c>
      <c r="I11" s="141">
        <v>0</v>
      </c>
      <c r="J11" s="145">
        <v>17324</v>
      </c>
      <c r="K11" s="143" t="s">
        <v>355</v>
      </c>
      <c r="L11" s="141">
        <v>27984</v>
      </c>
      <c r="M11" s="141">
        <v>0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95</v>
      </c>
      <c r="B12" s="140" t="s">
        <v>370</v>
      </c>
      <c r="C12" s="142" t="s">
        <v>380</v>
      </c>
      <c r="D12" s="141">
        <f t="shared" si="0"/>
        <v>713087</v>
      </c>
      <c r="E12" s="141">
        <f t="shared" si="1"/>
        <v>209457</v>
      </c>
      <c r="F12" s="145">
        <v>17202</v>
      </c>
      <c r="G12" s="143" t="s">
        <v>346</v>
      </c>
      <c r="H12" s="141">
        <v>568148</v>
      </c>
      <c r="I12" s="141">
        <v>186689</v>
      </c>
      <c r="J12" s="145">
        <v>17407</v>
      </c>
      <c r="K12" s="143" t="s">
        <v>361</v>
      </c>
      <c r="L12" s="141">
        <v>144939</v>
      </c>
      <c r="M12" s="141">
        <v>22768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95</v>
      </c>
      <c r="B13" s="140" t="s">
        <v>371</v>
      </c>
      <c r="C13" s="142" t="s">
        <v>381</v>
      </c>
      <c r="D13" s="141">
        <f t="shared" si="0"/>
        <v>688659</v>
      </c>
      <c r="E13" s="141">
        <f t="shared" si="1"/>
        <v>162707</v>
      </c>
      <c r="F13" s="145">
        <v>17202</v>
      </c>
      <c r="G13" s="143" t="s">
        <v>351</v>
      </c>
      <c r="H13" s="141">
        <v>284112</v>
      </c>
      <c r="I13" s="141">
        <v>48643</v>
      </c>
      <c r="J13" s="145">
        <v>17386</v>
      </c>
      <c r="K13" s="143" t="s">
        <v>360</v>
      </c>
      <c r="L13" s="141">
        <v>154173</v>
      </c>
      <c r="M13" s="141">
        <v>29668</v>
      </c>
      <c r="N13" s="145">
        <v>17384</v>
      </c>
      <c r="O13" s="143" t="s">
        <v>359</v>
      </c>
      <c r="P13" s="141">
        <v>250374</v>
      </c>
      <c r="Q13" s="141">
        <v>84396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95</v>
      </c>
      <c r="B14" s="140" t="s">
        <v>372</v>
      </c>
      <c r="C14" s="142" t="s">
        <v>382</v>
      </c>
      <c r="D14" s="141">
        <f t="shared" si="0"/>
        <v>580393</v>
      </c>
      <c r="E14" s="141">
        <f t="shared" si="1"/>
        <v>124124</v>
      </c>
      <c r="F14" s="145">
        <v>17210</v>
      </c>
      <c r="G14" s="143" t="s">
        <v>353</v>
      </c>
      <c r="H14" s="141">
        <v>407610</v>
      </c>
      <c r="I14" s="141">
        <v>77453</v>
      </c>
      <c r="J14" s="145">
        <v>17344</v>
      </c>
      <c r="K14" s="143" t="s">
        <v>356</v>
      </c>
      <c r="L14" s="141">
        <v>172783</v>
      </c>
      <c r="M14" s="141">
        <v>46671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95</v>
      </c>
      <c r="B15" s="140" t="s">
        <v>373</v>
      </c>
      <c r="C15" s="142" t="s">
        <v>383</v>
      </c>
      <c r="D15" s="141">
        <f t="shared" si="0"/>
        <v>0</v>
      </c>
      <c r="E15" s="141">
        <f t="shared" si="1"/>
        <v>242938</v>
      </c>
      <c r="F15" s="145">
        <v>17203</v>
      </c>
      <c r="G15" s="143" t="s">
        <v>347</v>
      </c>
      <c r="H15" s="141">
        <v>0</v>
      </c>
      <c r="I15" s="141">
        <v>152346</v>
      </c>
      <c r="J15" s="145">
        <v>17206</v>
      </c>
      <c r="K15" s="143" t="s">
        <v>350</v>
      </c>
      <c r="L15" s="141">
        <v>0</v>
      </c>
      <c r="M15" s="141">
        <v>90592</v>
      </c>
      <c r="N15" s="145"/>
      <c r="O15" s="143"/>
      <c r="P15" s="141">
        <v>0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95</v>
      </c>
      <c r="B16" s="140" t="s">
        <v>374</v>
      </c>
      <c r="C16" s="142" t="s">
        <v>384</v>
      </c>
      <c r="D16" s="141">
        <f t="shared" si="0"/>
        <v>361638</v>
      </c>
      <c r="E16" s="141">
        <f t="shared" si="1"/>
        <v>0</v>
      </c>
      <c r="F16" s="145">
        <v>17205</v>
      </c>
      <c r="G16" s="143" t="s">
        <v>349</v>
      </c>
      <c r="H16" s="141">
        <v>182328</v>
      </c>
      <c r="I16" s="141">
        <v>0</v>
      </c>
      <c r="J16" s="145">
        <v>17463</v>
      </c>
      <c r="K16" s="143" t="s">
        <v>363</v>
      </c>
      <c r="L16" s="141">
        <v>179310</v>
      </c>
      <c r="M16" s="141">
        <v>0</v>
      </c>
      <c r="N16" s="145"/>
      <c r="O16" s="143"/>
      <c r="P16" s="141">
        <v>0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95</v>
      </c>
      <c r="B17" s="140" t="s">
        <v>375</v>
      </c>
      <c r="C17" s="142" t="s">
        <v>385</v>
      </c>
      <c r="D17" s="141">
        <f t="shared" si="0"/>
        <v>512519</v>
      </c>
      <c r="E17" s="141">
        <f t="shared" si="1"/>
        <v>0</v>
      </c>
      <c r="F17" s="145">
        <v>17209</v>
      </c>
      <c r="G17" s="143" t="s">
        <v>352</v>
      </c>
      <c r="H17" s="141">
        <v>57216</v>
      </c>
      <c r="I17" s="141">
        <v>0</v>
      </c>
      <c r="J17" s="145">
        <v>17361</v>
      </c>
      <c r="K17" s="143" t="s">
        <v>357</v>
      </c>
      <c r="L17" s="141">
        <v>57993</v>
      </c>
      <c r="M17" s="141">
        <v>0</v>
      </c>
      <c r="N17" s="145">
        <v>17365</v>
      </c>
      <c r="O17" s="143" t="s">
        <v>358</v>
      </c>
      <c r="P17" s="141">
        <v>48369</v>
      </c>
      <c r="Q17" s="141">
        <v>0</v>
      </c>
      <c r="R17" s="145">
        <v>17204</v>
      </c>
      <c r="S17" s="143" t="s">
        <v>348</v>
      </c>
      <c r="T17" s="141">
        <v>4180</v>
      </c>
      <c r="U17" s="141">
        <v>0</v>
      </c>
      <c r="V17" s="145">
        <v>17461</v>
      </c>
      <c r="W17" s="143" t="s">
        <v>362</v>
      </c>
      <c r="X17" s="141">
        <v>1282</v>
      </c>
      <c r="Y17" s="141">
        <v>0</v>
      </c>
      <c r="Z17" s="145">
        <v>17202</v>
      </c>
      <c r="AA17" s="143" t="s">
        <v>346</v>
      </c>
      <c r="AB17" s="141">
        <v>136335</v>
      </c>
      <c r="AC17" s="141">
        <v>0</v>
      </c>
      <c r="AD17" s="145">
        <v>17407</v>
      </c>
      <c r="AE17" s="143" t="s">
        <v>361</v>
      </c>
      <c r="AF17" s="141">
        <v>35565</v>
      </c>
      <c r="AG17" s="141">
        <v>0</v>
      </c>
      <c r="AH17" s="145">
        <v>17207</v>
      </c>
      <c r="AI17" s="143" t="s">
        <v>351</v>
      </c>
      <c r="AJ17" s="141">
        <v>49366</v>
      </c>
      <c r="AK17" s="141">
        <v>0</v>
      </c>
      <c r="AL17" s="145">
        <v>17386</v>
      </c>
      <c r="AM17" s="143" t="s">
        <v>360</v>
      </c>
      <c r="AN17" s="141">
        <v>26579</v>
      </c>
      <c r="AO17" s="141">
        <v>0</v>
      </c>
      <c r="AP17" s="145">
        <v>17384</v>
      </c>
      <c r="AQ17" s="143" t="s">
        <v>359</v>
      </c>
      <c r="AR17" s="141">
        <v>43316</v>
      </c>
      <c r="AS17" s="141">
        <v>0</v>
      </c>
      <c r="AT17" s="145">
        <v>17205</v>
      </c>
      <c r="AU17" s="143" t="s">
        <v>349</v>
      </c>
      <c r="AV17" s="141">
        <v>27083</v>
      </c>
      <c r="AW17" s="141">
        <v>0</v>
      </c>
      <c r="AX17" s="145">
        <v>17463</v>
      </c>
      <c r="AY17" s="143" t="s">
        <v>363</v>
      </c>
      <c r="AZ17" s="141">
        <v>25235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397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17</v>
      </c>
      <c r="M2" s="12" t="str">
        <f>IF(L2&lt;&gt;"",VLOOKUP(L2,$AK$6:$AL$52,2,FALSE),"-")</f>
        <v>石川県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31580</v>
      </c>
      <c r="F7" s="27">
        <f aca="true" t="shared" si="1" ref="F7:F12">AF14</f>
        <v>0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31580</v>
      </c>
      <c r="AG7" s="137"/>
      <c r="AH7" s="11" t="str">
        <f>'廃棄物事業経費（市町村）'!B7</f>
        <v>17000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360</v>
      </c>
      <c r="F8" s="27">
        <f t="shared" si="1"/>
        <v>0</v>
      </c>
      <c r="H8" s="188"/>
      <c r="I8" s="188"/>
      <c r="J8" s="182" t="s">
        <v>42</v>
      </c>
      <c r="K8" s="184"/>
      <c r="L8" s="27">
        <f t="shared" si="2"/>
        <v>303078</v>
      </c>
      <c r="M8" s="27">
        <f t="shared" si="3"/>
        <v>15185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360</v>
      </c>
      <c r="AG8" s="137"/>
      <c r="AH8" s="11" t="str">
        <f>'廃棄物事業経費（市町村）'!B8</f>
        <v>17201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8400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56778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8400</v>
      </c>
      <c r="AG9" s="137"/>
      <c r="AH9" s="11" t="str">
        <f>'廃棄物事業経費（市町村）'!B9</f>
        <v>17202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1924436</v>
      </c>
      <c r="F10" s="27">
        <f t="shared" si="1"/>
        <v>30593</v>
      </c>
      <c r="H10" s="188"/>
      <c r="I10" s="189"/>
      <c r="J10" s="200" t="s">
        <v>46</v>
      </c>
      <c r="K10" s="202"/>
      <c r="L10" s="27">
        <f t="shared" si="2"/>
        <v>2074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1924436</v>
      </c>
      <c r="AG10" s="137"/>
      <c r="AH10" s="11" t="str">
        <f>'廃棄物事業経費（市町村）'!B10</f>
        <v>17203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3938462</v>
      </c>
      <c r="F11" s="27">
        <f t="shared" si="1"/>
        <v>992937</v>
      </c>
      <c r="H11" s="188"/>
      <c r="I11" s="191" t="s">
        <v>47</v>
      </c>
      <c r="J11" s="191"/>
      <c r="K11" s="191"/>
      <c r="L11" s="27">
        <f t="shared" si="2"/>
        <v>93529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3938462</v>
      </c>
      <c r="AG11" s="137"/>
      <c r="AH11" s="11" t="str">
        <f>'廃棄物事業経費（市町村）'!B11</f>
        <v>17204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1062301</v>
      </c>
      <c r="F12" s="27">
        <f t="shared" si="1"/>
        <v>9057</v>
      </c>
      <c r="H12" s="188"/>
      <c r="I12" s="191" t="s">
        <v>48</v>
      </c>
      <c r="J12" s="191"/>
      <c r="K12" s="191"/>
      <c r="L12" s="27">
        <f t="shared" si="2"/>
        <v>342877</v>
      </c>
      <c r="M12" s="27">
        <f t="shared" si="3"/>
        <v>15185</v>
      </c>
      <c r="AC12" s="25" t="s">
        <v>46</v>
      </c>
      <c r="AD12" s="138" t="s">
        <v>62</v>
      </c>
      <c r="AE12" s="137" t="s">
        <v>68</v>
      </c>
      <c r="AF12" s="133">
        <f ca="1" t="shared" si="4"/>
        <v>1062301</v>
      </c>
      <c r="AG12" s="137"/>
      <c r="AH12" s="11" t="str">
        <f>'廃棄物事業経費（市町村）'!B12</f>
        <v>17205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6965539</v>
      </c>
      <c r="F13" s="28">
        <f>SUM(F7:F12)</f>
        <v>1032587</v>
      </c>
      <c r="H13" s="188"/>
      <c r="I13" s="179" t="s">
        <v>32</v>
      </c>
      <c r="J13" s="194"/>
      <c r="K13" s="195"/>
      <c r="L13" s="29">
        <f>SUM(L7:L12)</f>
        <v>798336</v>
      </c>
      <c r="M13" s="29">
        <f>SUM(M7:M12)</f>
        <v>30370</v>
      </c>
      <c r="AC13" s="25" t="s">
        <v>51</v>
      </c>
      <c r="AD13" s="138" t="s">
        <v>62</v>
      </c>
      <c r="AE13" s="137" t="s">
        <v>69</v>
      </c>
      <c r="AF13" s="133">
        <f ca="1" t="shared" si="4"/>
        <v>11228588</v>
      </c>
      <c r="AG13" s="137"/>
      <c r="AH13" s="11" t="str">
        <f>'廃棄物事業経費（市町村）'!B13</f>
        <v>17206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3027077</v>
      </c>
      <c r="F14" s="32">
        <f>F13-F11</f>
        <v>39650</v>
      </c>
      <c r="H14" s="189"/>
      <c r="I14" s="30"/>
      <c r="J14" s="34"/>
      <c r="K14" s="31" t="s">
        <v>50</v>
      </c>
      <c r="L14" s="33">
        <f>L13-L12</f>
        <v>455459</v>
      </c>
      <c r="M14" s="33">
        <f>M13-M12</f>
        <v>15185</v>
      </c>
      <c r="AC14" s="25" t="s">
        <v>37</v>
      </c>
      <c r="AD14" s="138" t="s">
        <v>62</v>
      </c>
      <c r="AE14" s="137" t="s">
        <v>70</v>
      </c>
      <c r="AF14" s="133">
        <f ca="1" t="shared" si="4"/>
        <v>0</v>
      </c>
      <c r="AG14" s="137"/>
      <c r="AH14" s="11" t="str">
        <f>'廃棄物事業経費（市町村）'!B14</f>
        <v>17207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11228588</v>
      </c>
      <c r="F15" s="27">
        <f>AF20</f>
        <v>1211704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1489288</v>
      </c>
      <c r="M15" s="27">
        <f>AF48</f>
        <v>326549</v>
      </c>
      <c r="AC15" s="25" t="s">
        <v>41</v>
      </c>
      <c r="AD15" s="138" t="s">
        <v>62</v>
      </c>
      <c r="AE15" s="137" t="s">
        <v>71</v>
      </c>
      <c r="AF15" s="133">
        <f ca="1" t="shared" si="4"/>
        <v>0</v>
      </c>
      <c r="AG15" s="137"/>
      <c r="AH15" s="11" t="str">
        <f>'廃棄物事業経費（市町村）'!B15</f>
        <v>17209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18194127</v>
      </c>
      <c r="F16" s="28">
        <f>SUM(F13,F15)</f>
        <v>2244291</v>
      </c>
      <c r="H16" s="204"/>
      <c r="I16" s="188"/>
      <c r="J16" s="188" t="s">
        <v>183</v>
      </c>
      <c r="K16" s="23" t="s">
        <v>132</v>
      </c>
      <c r="L16" s="27">
        <f>AF28</f>
        <v>1446518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17210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14255665</v>
      </c>
      <c r="F17" s="32">
        <f>SUM(F14:F15)</f>
        <v>1251354</v>
      </c>
      <c r="H17" s="204"/>
      <c r="I17" s="188"/>
      <c r="J17" s="188"/>
      <c r="K17" s="23" t="s">
        <v>133</v>
      </c>
      <c r="L17" s="27">
        <f>AF29</f>
        <v>951887</v>
      </c>
      <c r="M17" s="27">
        <f t="shared" si="5"/>
        <v>161440</v>
      </c>
      <c r="AC17" s="25" t="s">
        <v>45</v>
      </c>
      <c r="AD17" s="138" t="s">
        <v>62</v>
      </c>
      <c r="AE17" s="137" t="s">
        <v>73</v>
      </c>
      <c r="AF17" s="133">
        <f ca="1" t="shared" si="4"/>
        <v>30593</v>
      </c>
      <c r="AG17" s="137"/>
      <c r="AH17" s="11" t="str">
        <f>'廃棄物事業経費（市町村）'!B17</f>
        <v>17211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148690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992937</v>
      </c>
      <c r="AG18" s="137"/>
      <c r="AH18" s="11" t="str">
        <f>'廃棄物事業経費（市町村）'!B18</f>
        <v>17324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210684</v>
      </c>
      <c r="M19" s="27">
        <f t="shared" si="5"/>
        <v>0</v>
      </c>
      <c r="AC19" s="25" t="s">
        <v>46</v>
      </c>
      <c r="AD19" s="138" t="s">
        <v>62</v>
      </c>
      <c r="AE19" s="137" t="s">
        <v>75</v>
      </c>
      <c r="AF19" s="133">
        <f ca="1" t="shared" si="4"/>
        <v>9057</v>
      </c>
      <c r="AG19" s="137"/>
      <c r="AH19" s="11" t="str">
        <f>'廃棄物事業経費（市町村）'!B19</f>
        <v>17344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3938462</v>
      </c>
      <c r="F20" s="39">
        <f>F11</f>
        <v>992937</v>
      </c>
      <c r="H20" s="204"/>
      <c r="I20" s="188"/>
      <c r="J20" s="200" t="s">
        <v>56</v>
      </c>
      <c r="K20" s="202"/>
      <c r="L20" s="27">
        <f t="shared" si="6"/>
        <v>3015627</v>
      </c>
      <c r="M20" s="27">
        <f t="shared" si="5"/>
        <v>492939</v>
      </c>
      <c r="AC20" s="25" t="s">
        <v>51</v>
      </c>
      <c r="AD20" s="138" t="s">
        <v>62</v>
      </c>
      <c r="AE20" s="137" t="s">
        <v>76</v>
      </c>
      <c r="AF20" s="133">
        <f ca="1" t="shared" si="4"/>
        <v>1211704</v>
      </c>
      <c r="AG20" s="137"/>
      <c r="AH20" s="11" t="str">
        <f>'廃棄物事業経費（市町村）'!B20</f>
        <v>17361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4011610</v>
      </c>
      <c r="F21" s="39">
        <f>M12+M27</f>
        <v>992937</v>
      </c>
      <c r="H21" s="204"/>
      <c r="I21" s="189"/>
      <c r="J21" s="200" t="s">
        <v>57</v>
      </c>
      <c r="K21" s="202"/>
      <c r="L21" s="27">
        <f t="shared" si="6"/>
        <v>369872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17365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22021</v>
      </c>
      <c r="M22" s="27">
        <f t="shared" si="5"/>
        <v>5724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303078</v>
      </c>
      <c r="AH22" s="11" t="str">
        <f>'廃棄物事業経費（市町村）'!B22</f>
        <v>17384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2480150</v>
      </c>
      <c r="M23" s="27">
        <f t="shared" si="5"/>
        <v>2519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56778</v>
      </c>
      <c r="AH23" s="11" t="str">
        <f>'廃棄物事業経費（市町村）'!B23</f>
        <v>17386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2418283</v>
      </c>
      <c r="M24" s="27">
        <f t="shared" si="5"/>
        <v>209346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2074</v>
      </c>
      <c r="AH24" s="11" t="str">
        <f>'廃棄物事業経費（市町村）'!B24</f>
        <v>17407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139717</v>
      </c>
      <c r="M25" s="27">
        <f t="shared" si="5"/>
        <v>3084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93529</v>
      </c>
      <c r="AH25" s="11" t="str">
        <f>'廃棄物事業経費（市町村）'!B25</f>
        <v>17461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242155</v>
      </c>
      <c r="M26" s="27">
        <f t="shared" si="5"/>
        <v>30908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342877</v>
      </c>
      <c r="AH26" s="11" t="str">
        <f>'廃棄物事業経費（市町村）'!B26</f>
        <v>17463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3668733</v>
      </c>
      <c r="M27" s="27">
        <f t="shared" si="5"/>
        <v>977752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1489288</v>
      </c>
      <c r="AH27" s="11">
        <f>'廃棄物事業経費（市町村）'!B27</f>
        <v>0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0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1446518</v>
      </c>
      <c r="AH28" s="11">
        <f>'廃棄物事業経費（市町村）'!B28</f>
        <v>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16603625</v>
      </c>
      <c r="M29" s="29">
        <f>SUM(M15:M28)</f>
        <v>2210261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951887</v>
      </c>
      <c r="AH29" s="11">
        <f>'廃棄物事業経費（市町村）'!B29</f>
        <v>0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12934892</v>
      </c>
      <c r="M30" s="33">
        <f>M29-M27</f>
        <v>1232509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148690</v>
      </c>
      <c r="AH30" s="11">
        <f>'廃棄物事業経費（市町村）'!B30</f>
        <v>0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792166</v>
      </c>
      <c r="M31" s="27">
        <f>AF62</f>
        <v>3660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210684</v>
      </c>
      <c r="AH31" s="11">
        <f>'廃棄物事業経費（市町村）'!B31</f>
        <v>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18194127</v>
      </c>
      <c r="M32" s="29">
        <f>SUM(M13,M29,M31)</f>
        <v>2244291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3015627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14182517</v>
      </c>
      <c r="M33" s="33">
        <f>SUM(M14,M30,M31)</f>
        <v>1251354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369872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22021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2480150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2418283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139717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242155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3668733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0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792166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15185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15185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326549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161440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0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492939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5724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2519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209346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3084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30908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977752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3660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2010-04-10T01:56:02Z</dcterms:modified>
  <cp:category/>
  <cp:version/>
  <cp:contentType/>
  <cp:contentStatus/>
</cp:coreProperties>
</file>