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<sst xmlns="http://schemas.openxmlformats.org/spreadsheetml/2006/main" count="2098" uniqueCount="426">
  <si>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</si>
  <si>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</si>
  <si>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</si>
  <si>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</si>
  <si>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</si>
  <si>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</si>
  <si>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</si>
  <si>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</si>
  <si>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</si>
  <si>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</si>
  <si>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</si>
  <si>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</si>
  <si>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</si>
  <si>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</si>
  <si>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</si>
  <si>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</si>
  <si>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</si>
  <si>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</si>
  <si>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</si>
  <si>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</si>
  <si>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</si>
  <si>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</si>
  <si>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</si>
  <si>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</si>
  <si>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</si>
  <si>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</si>
  <si>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</si>
  <si>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</si>
  <si>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</si>
  <si>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</si>
  <si>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</si>
  <si>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</si>
  <si>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</si>
  <si>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</si>
  <si>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</si>
  <si>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</si>
  <si>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</si>
  <si>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</si>
  <si>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</si>
  <si>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</si>
  <si>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</si>
  <si>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</si>
  <si>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</si>
  <si>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</si>
  <si>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</si>
  <si>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</si>
  <si>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</si>
  <si>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</si>
  <si>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</si>
  <si>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</si>
  <si>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</si>
  <si>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</si>
  <si>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</si>
  <si>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</si>
  <si>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</si>
  <si>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</si>
  <si>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</si>
  <si>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</si>
  <si>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</si>
  <si>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</si>
  <si>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</si>
  <si>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</si>
  <si>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</si>
  <si>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</si>
  <si>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</si>
  <si>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</si>
  <si>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</si>
  <si>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</si>
  <si>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</si>
  <si>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</si>
  <si>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</si>
  <si>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</si>
  <si>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</si>
  <si>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</si>
  <si>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</si>
  <si>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</si>
  <si>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</si>
  <si>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</si>
  <si>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</si>
  <si>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</si>
  <si>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</si>
  <si>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</si>
  <si>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</si>
  <si>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</si>
  <si>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</si>
  <si>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</si>
  <si>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</si>
  <si>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</si>
  <si>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</si>
  <si>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</si>
  <si>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</si>
  <si>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</si>
  <si>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</si>
  <si>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</si>
  <si>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</si>
  <si>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</si>
  <si>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</si>
  <si>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</si>
  <si>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</si>
  <si>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</si>
  <si>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</si>
  <si>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</si>
  <si>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</si>
  <si>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</si>
  <si>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</si>
  <si>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</si>
  <si>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</si>
  <si>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</si>
  <si>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</si>
  <si>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</si>
  <si>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</si>
  <si>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</si>
  <si>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</si>
  <si>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</si>
  <si>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</si>
  <si>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</si>
  <si>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</si>
  <si>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</si>
  <si>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</si>
  <si>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</si>
  <si>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</si>
  <si>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</si>
  <si>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</si>
  <si>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</si>
  <si>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</si>
  <si>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</si>
  <si>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</si>
  <si>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</si>
  <si>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</si>
  <si>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</si>
  <si>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</si>
  <si>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</si>
  <si>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</si>
  <si>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</si>
  <si>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</si>
  <si>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</si>
  <si>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</si>
  <si>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</si>
  <si>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</si>
  <si>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</si>
  <si>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</si>
  <si>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</si>
  <si>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</si>
  <si>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</si>
  <si>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</si>
  <si>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</si>
  <si>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</si>
  <si>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</si>
  <si>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</si>
  <si>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</si>
  <si>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</si>
  <si>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</si>
  <si>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</si>
  <si>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</si>
  <si>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</si>
  <si>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</si>
  <si>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</si>
  <si>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</si>
  <si>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</si>
  <si>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</si>
  <si>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</si>
  <si>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</si>
  <si>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</si>
  <si>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</si>
  <si>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</si>
  <si>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</si>
  <si>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</si>
  <si>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</si>
  <si>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</si>
  <si>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</si>
  <si>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</si>
  <si>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</si>
  <si>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</si>
  <si>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</si>
  <si>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</si>
  <si>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</si>
  <si>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</si>
  <si>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</si>
  <si>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</si>
  <si>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</si>
  <si>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</si>
  <si>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</si>
  <si>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</si>
  <si>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</si>
  <si>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</si>
  <si>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</si>
  <si>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</si>
  <si>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</si>
  <si>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</si>
  <si>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</si>
  <si>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</si>
  <si>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</si>
  <si>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</si>
  <si>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</si>
  <si>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</si>
  <si>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</si>
  <si>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</si>
  <si>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</si>
  <si>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</si>
  <si>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</si>
  <si>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</si>
  <si>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</si>
  <si>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</si>
  <si>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</si>
  <si>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</si>
  <si>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</si>
  <si>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</si>
  <si>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</si>
  <si>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</si>
  <si>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</si>
  <si>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</si>
  <si>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</si>
  <si>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</si>
  <si>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</si>
  <si>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</si>
  <si>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</si>
  <si>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</si>
  <si>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</si>
  <si>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</si>
  <si>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</si>
  <si>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</si>
  <si>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</si>
  <si>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</si>
  <si>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</si>
  <si>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</si>
  <si>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</si>
  <si>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</si>
  <si>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</si>
  <si>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</si>
  <si>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</si>
  <si>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</si>
  <si>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</si>
  <si>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</si>
  <si>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</si>
  <si>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</si>
  <si>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</si>
  <si>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</si>
  <si>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</si>
  <si>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</si>
  <si>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</si>
  <si>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</si>
  <si>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</si>
  <si>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</si>
  <si>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</si>
  <si>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</si>
  <si>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</si>
  <si>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</si>
  <si>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</si>
  <si>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</si>
  <si>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</si>
  <si>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</si>
  <si>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</si>
  <si>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</si>
  <si>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</si>
  <si>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</si>
  <si>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</si>
  <si>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</si>
  <si>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</si>
  <si>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</si>
  <si>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</si>
  <si>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</si>
  <si>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</si>
  <si>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</si>
  <si>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</si>
  <si>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</si>
  <si>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</si>
  <si>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</si>
  <si>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</si>
  <si>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</si>
  <si>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</si>
  <si>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</si>
  <si>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</si>
  <si>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</si>
  <si>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</si>
  <si>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</si>
  <si>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</si>
  <si>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</si>
  <si>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</si>
  <si>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</si>
  <si>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</si>
  <si>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</si>
  <si>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</si>
  <si>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</si>
  <si>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</si>
  <si>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</si>
  <si>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</si>
  <si>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</si>
  <si>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</si>
  <si>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</si>
  <si>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</si>
  <si>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</si>
  <si>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</si>
  <si>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</si>
  <si>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</si>
  <si>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</si>
  <si>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</si>
  <si>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</si>
  <si>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</si>
  <si>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</si>
  <si>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</si>
  <si>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</si>
  <si>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</si>
  <si>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</si>
  <si>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</si>
  <si>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</si>
  <si>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</si>
  <si>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</si>
  <si>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</si>
  <si>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</si>
  <si>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</si>
  <si>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</si>
  <si>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</si>
  <si>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</si>
  <si>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</si>
  <si>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</si>
  <si>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</si>
  <si>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</si>
  <si>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</si>
  <si>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</si>
  <si>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</si>
  <si>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</si>
  <si>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</si>
  <si>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</si>
  <si>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</si>
  <si>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</si>
  <si>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</si>
  <si>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</si>
  <si>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</si>
  <si>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</si>
  <si>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</si>
  <si>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</si>
  <si>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</si>
  <si>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</si>
  <si>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</si>
  <si>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</si>
  <si>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</si>
  <si>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</si>
  <si>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</si>
  <si>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</si>
  <si>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</si>
  <si>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</si>
  <si>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</si>
  <si>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</si>
  <si>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</si>
  <si>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</si>
  <si>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</si>
  <si>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</si>
  <si>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</si>
  <si>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</si>
  <si>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</si>
  <si>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</si>
  <si>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15441</t>
  </si>
  <si>
    <t>15461</t>
  </si>
  <si>
    <t>15482</t>
  </si>
  <si>
    <t>15504</t>
  </si>
  <si>
    <t>15581</t>
  </si>
  <si>
    <t>15586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</si>
  <si>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</si>
  <si>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</si>
  <si>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</si>
  <si>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</si>
  <si>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</si>
  <si>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</si>
  <si>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</si>
  <si>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</si>
  <si>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</si>
  <si>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</si>
  <si>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</si>
  <si>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</si>
  <si>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</si>
  <si>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</si>
  <si>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</si>
  <si>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</si>
  <si>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</si>
  <si>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</si>
  <si>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</si>
  <si>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</si>
  <si>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</si>
  <si>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</si>
  <si>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</si>
  <si>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</si>
  <si>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</si>
  <si>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</si>
  <si>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</si>
  <si>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</si>
  <si>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</si>
  <si>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</si>
  <si>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</si>
  <si>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新潟県</t>
  </si>
  <si>
    <t>15000</t>
  </si>
  <si>
    <t>15815</t>
  </si>
  <si>
    <t>15828</t>
  </si>
  <si>
    <t>15832</t>
  </si>
  <si>
    <t>15838</t>
  </si>
  <si>
    <t>15893</t>
  </si>
  <si>
    <t>15900</t>
  </si>
  <si>
    <t>15906</t>
  </si>
  <si>
    <t>15912</t>
  </si>
  <si>
    <t>15940</t>
  </si>
  <si>
    <t>15947</t>
  </si>
  <si>
    <t>15948</t>
  </si>
  <si>
    <t>小千谷地域広域事務組合</t>
  </si>
  <si>
    <t>新潟県中越衛生処理組合</t>
  </si>
  <si>
    <t>下越清掃センター組合</t>
  </si>
  <si>
    <t>津南地域衛生施設組合</t>
  </si>
  <si>
    <t>加茂市・田上町消防衛生組合</t>
  </si>
  <si>
    <t>燕・弥彦総合事務組合</t>
  </si>
  <si>
    <t>豊栄郷清掃施設処理組合</t>
  </si>
  <si>
    <t>新発田地域広域事務組合</t>
  </si>
  <si>
    <t>新井頸南広域行政組合</t>
  </si>
  <si>
    <t>五泉地域衛生施設組合</t>
  </si>
  <si>
    <t>阿賀北広域組合</t>
  </si>
  <si>
    <t>15837</t>
  </si>
  <si>
    <t>加茂市田上町消防衛生施設組合</t>
  </si>
  <si>
    <t>村上市ごみ処理場</t>
  </si>
  <si>
    <t>新発田広域事務組合</t>
  </si>
  <si>
    <t>下越清掃センター</t>
  </si>
  <si>
    <t/>
  </si>
  <si>
    <t>中魚沼郡津南町</t>
  </si>
  <si>
    <t>長野県栄村</t>
  </si>
  <si>
    <t>合計</t>
  </si>
  <si>
    <t>新潟県</t>
  </si>
  <si>
    <t>15000</t>
  </si>
  <si>
    <t>合計</t>
  </si>
  <si>
    <t>新潟県</t>
  </si>
  <si>
    <t>15000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</si>
</sst>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421</v>
      </c>
      <c r="B7" s="140" t="s">
        <v>422</v>
      </c>
      <c r="C7" s="139" t="s">
        <v>423</v>
      </c>
      <c r="D7" s="141">
        <f aca="true" t="shared" si="0" ref="D7:AI7">SUM(D8:D38)</f>
        <v>33508819</v>
      </c>
      <c r="E7" s="141">
        <f t="shared" si="0"/>
        <v>9808705</v>
      </c>
      <c r="F7" s="141">
        <f t="shared" si="0"/>
        <v>1586654</v>
      </c>
      <c r="G7" s="141">
        <f t="shared" si="0"/>
        <v>50980</v>
      </c>
      <c r="H7" s="141">
        <f t="shared" si="0"/>
        <v>1030900</v>
      </c>
      <c r="I7" s="141">
        <f t="shared" si="0"/>
        <v>5358252</v>
      </c>
      <c r="J7" s="141">
        <f t="shared" si="0"/>
        <v>0</v>
      </c>
      <c r="K7" s="141">
        <f t="shared" si="0"/>
        <v>1781919</v>
      </c>
      <c r="L7" s="141">
        <f t="shared" si="0"/>
        <v>23700114</v>
      </c>
      <c r="M7" s="141">
        <f t="shared" si="0"/>
        <v>5720678</v>
      </c>
      <c r="N7" s="141">
        <f t="shared" si="0"/>
        <v>1266273</v>
      </c>
      <c r="O7" s="141">
        <f t="shared" si="0"/>
        <v>25795</v>
      </c>
      <c r="P7" s="141">
        <f t="shared" si="0"/>
        <v>5190</v>
      </c>
      <c r="Q7" s="141">
        <f t="shared" si="0"/>
        <v>0</v>
      </c>
      <c r="R7" s="141">
        <f t="shared" si="0"/>
        <v>1163876</v>
      </c>
      <c r="S7" s="141">
        <f t="shared" si="0"/>
        <v>0</v>
      </c>
      <c r="T7" s="141">
        <f t="shared" si="0"/>
        <v>71412</v>
      </c>
      <c r="U7" s="141">
        <f t="shared" si="0"/>
        <v>4454405</v>
      </c>
      <c r="V7" s="141">
        <f t="shared" si="0"/>
        <v>39229497</v>
      </c>
      <c r="W7" s="141">
        <f t="shared" si="0"/>
        <v>11074978</v>
      </c>
      <c r="X7" s="141">
        <f t="shared" si="0"/>
        <v>1612449</v>
      </c>
      <c r="Y7" s="141">
        <f t="shared" si="0"/>
        <v>56170</v>
      </c>
      <c r="Z7" s="141">
        <f t="shared" si="0"/>
        <v>1030900</v>
      </c>
      <c r="AA7" s="141">
        <f t="shared" si="0"/>
        <v>6522128</v>
      </c>
      <c r="AB7" s="141">
        <f t="shared" si="0"/>
        <v>0</v>
      </c>
      <c r="AC7" s="141">
        <f t="shared" si="0"/>
        <v>1853331</v>
      </c>
      <c r="AD7" s="141">
        <f t="shared" si="0"/>
        <v>28154519</v>
      </c>
      <c r="AE7" s="141">
        <f t="shared" si="0"/>
        <v>1509290</v>
      </c>
      <c r="AF7" s="141">
        <f t="shared" si="0"/>
        <v>1412828</v>
      </c>
      <c r="AG7" s="141">
        <f t="shared" si="0"/>
        <v>0</v>
      </c>
      <c r="AH7" s="141">
        <f t="shared" si="0"/>
        <v>1092919</v>
      </c>
      <c r="AI7" s="141">
        <f t="shared" si="0"/>
        <v>220494</v>
      </c>
      <c r="AJ7" s="141">
        <f aca="true" t="shared" si="1" ref="AJ7:BO7">SUM(AJ8:AJ38)</f>
        <v>99415</v>
      </c>
      <c r="AK7" s="141">
        <f t="shared" si="1"/>
        <v>96462</v>
      </c>
      <c r="AL7" s="141">
        <f t="shared" si="1"/>
        <v>157738</v>
      </c>
      <c r="AM7" s="141">
        <f t="shared" si="1"/>
        <v>27575773</v>
      </c>
      <c r="AN7" s="141">
        <f t="shared" si="1"/>
        <v>5204126</v>
      </c>
      <c r="AO7" s="141">
        <f t="shared" si="1"/>
        <v>2518453</v>
      </c>
      <c r="AP7" s="141">
        <f t="shared" si="1"/>
        <v>783108</v>
      </c>
      <c r="AQ7" s="141">
        <f t="shared" si="1"/>
        <v>1679124</v>
      </c>
      <c r="AR7" s="141">
        <f t="shared" si="1"/>
        <v>223441</v>
      </c>
      <c r="AS7" s="141">
        <f t="shared" si="1"/>
        <v>6025217</v>
      </c>
      <c r="AT7" s="141">
        <f t="shared" si="1"/>
        <v>734083</v>
      </c>
      <c r="AU7" s="141">
        <f t="shared" si="1"/>
        <v>4935471</v>
      </c>
      <c r="AV7" s="141">
        <f t="shared" si="1"/>
        <v>355663</v>
      </c>
      <c r="AW7" s="141">
        <f t="shared" si="1"/>
        <v>0</v>
      </c>
      <c r="AX7" s="141">
        <f t="shared" si="1"/>
        <v>16335729</v>
      </c>
      <c r="AY7" s="141">
        <f t="shared" si="1"/>
        <v>7730564</v>
      </c>
      <c r="AZ7" s="141">
        <f t="shared" si="1"/>
        <v>5119152</v>
      </c>
      <c r="BA7" s="141">
        <f t="shared" si="1"/>
        <v>961964</v>
      </c>
      <c r="BB7" s="141">
        <f t="shared" si="1"/>
        <v>2524049</v>
      </c>
      <c r="BC7" s="141">
        <f t="shared" si="1"/>
        <v>2417640</v>
      </c>
      <c r="BD7" s="141">
        <f t="shared" si="1"/>
        <v>10701</v>
      </c>
      <c r="BE7" s="141">
        <f t="shared" si="1"/>
        <v>1853779</v>
      </c>
      <c r="BF7" s="141">
        <f t="shared" si="1"/>
        <v>30938842</v>
      </c>
      <c r="BG7" s="141">
        <f t="shared" si="1"/>
        <v>229677</v>
      </c>
      <c r="BH7" s="141">
        <f t="shared" si="1"/>
        <v>219470</v>
      </c>
      <c r="BI7" s="141">
        <f t="shared" si="1"/>
        <v>0</v>
      </c>
      <c r="BJ7" s="141">
        <f t="shared" si="1"/>
        <v>131331</v>
      </c>
      <c r="BK7" s="141">
        <f t="shared" si="1"/>
        <v>0</v>
      </c>
      <c r="BL7" s="141">
        <f t="shared" si="1"/>
        <v>88139</v>
      </c>
      <c r="BM7" s="141">
        <f t="shared" si="1"/>
        <v>10207</v>
      </c>
      <c r="BN7" s="141">
        <f t="shared" si="1"/>
        <v>0</v>
      </c>
      <c r="BO7" s="141">
        <f t="shared" si="1"/>
        <v>4183816</v>
      </c>
      <c r="BP7" s="141">
        <f aca="true" t="shared" si="2" ref="BP7:CU7">SUM(BP8:BP38)</f>
        <v>875716</v>
      </c>
      <c r="BQ7" s="141">
        <f t="shared" si="2"/>
        <v>483509</v>
      </c>
      <c r="BR7" s="141">
        <f t="shared" si="2"/>
        <v>0</v>
      </c>
      <c r="BS7" s="141">
        <f t="shared" si="2"/>
        <v>392207</v>
      </c>
      <c r="BT7" s="141">
        <f t="shared" si="2"/>
        <v>0</v>
      </c>
      <c r="BU7" s="141">
        <f t="shared" si="2"/>
        <v>1536816</v>
      </c>
      <c r="BV7" s="141">
        <f t="shared" si="2"/>
        <v>26885</v>
      </c>
      <c r="BW7" s="141">
        <f t="shared" si="2"/>
        <v>1509528</v>
      </c>
      <c r="BX7" s="141">
        <f t="shared" si="2"/>
        <v>403</v>
      </c>
      <c r="BY7" s="141">
        <f t="shared" si="2"/>
        <v>0</v>
      </c>
      <c r="BZ7" s="141">
        <f t="shared" si="2"/>
        <v>1768284</v>
      </c>
      <c r="CA7" s="141">
        <f t="shared" si="2"/>
        <v>1284613</v>
      </c>
      <c r="CB7" s="141">
        <f t="shared" si="2"/>
        <v>380379</v>
      </c>
      <c r="CC7" s="141">
        <f t="shared" si="2"/>
        <v>37604</v>
      </c>
      <c r="CD7" s="141">
        <f t="shared" si="2"/>
        <v>65688</v>
      </c>
      <c r="CE7" s="141">
        <f t="shared" si="2"/>
        <v>1206378</v>
      </c>
      <c r="CF7" s="141">
        <f t="shared" si="2"/>
        <v>3000</v>
      </c>
      <c r="CG7" s="141">
        <f t="shared" si="2"/>
        <v>100807</v>
      </c>
      <c r="CH7" s="141">
        <f t="shared" si="2"/>
        <v>4514300</v>
      </c>
      <c r="CI7" s="141">
        <f t="shared" si="2"/>
        <v>1738967</v>
      </c>
      <c r="CJ7" s="141">
        <f t="shared" si="2"/>
        <v>1632298</v>
      </c>
      <c r="CK7" s="141">
        <f t="shared" si="2"/>
        <v>0</v>
      </c>
      <c r="CL7" s="141">
        <f t="shared" si="2"/>
        <v>1224250</v>
      </c>
      <c r="CM7" s="141">
        <f t="shared" si="2"/>
        <v>220494</v>
      </c>
      <c r="CN7" s="141">
        <f t="shared" si="2"/>
        <v>187554</v>
      </c>
      <c r="CO7" s="141">
        <f t="shared" si="2"/>
        <v>106669</v>
      </c>
      <c r="CP7" s="141">
        <f t="shared" si="2"/>
        <v>157738</v>
      </c>
      <c r="CQ7" s="141">
        <f t="shared" si="2"/>
        <v>31759589</v>
      </c>
      <c r="CR7" s="141">
        <f t="shared" si="2"/>
        <v>6079842</v>
      </c>
      <c r="CS7" s="141">
        <f t="shared" si="2"/>
        <v>3001962</v>
      </c>
      <c r="CT7" s="141">
        <f t="shared" si="2"/>
        <v>783108</v>
      </c>
      <c r="CU7" s="141">
        <f t="shared" si="2"/>
        <v>2071331</v>
      </c>
      <c r="CV7" s="141">
        <f aca="true" t="shared" si="3" ref="CV7:DJ7">SUM(CV8:CV38)</f>
        <v>223441</v>
      </c>
      <c r="CW7" s="141">
        <f t="shared" si="3"/>
        <v>7562033</v>
      </c>
      <c r="CX7" s="141">
        <f t="shared" si="3"/>
        <v>760968</v>
      </c>
      <c r="CY7" s="141">
        <f t="shared" si="3"/>
        <v>6444999</v>
      </c>
      <c r="CZ7" s="141">
        <f t="shared" si="3"/>
        <v>356066</v>
      </c>
      <c r="DA7" s="141">
        <f t="shared" si="3"/>
        <v>0</v>
      </c>
      <c r="DB7" s="141">
        <f t="shared" si="3"/>
        <v>18104013</v>
      </c>
      <c r="DC7" s="141">
        <f t="shared" si="3"/>
        <v>9015177</v>
      </c>
      <c r="DD7" s="141">
        <f t="shared" si="3"/>
        <v>5499531</v>
      </c>
      <c r="DE7" s="141">
        <f t="shared" si="3"/>
        <v>999568</v>
      </c>
      <c r="DF7" s="141">
        <f t="shared" si="3"/>
        <v>2589737</v>
      </c>
      <c r="DG7" s="141">
        <f t="shared" si="3"/>
        <v>3624018</v>
      </c>
      <c r="DH7" s="141">
        <f t="shared" si="3"/>
        <v>13701</v>
      </c>
      <c r="DI7" s="141">
        <f t="shared" si="3"/>
        <v>1954586</v>
      </c>
      <c r="DJ7" s="141">
        <f t="shared" si="3"/>
        <v>35453142</v>
      </c>
    </row>
    <row r="8" spans="1:114" ht="12" customHeight="1">
      <c r="A8" s="142" t="s">
        <v>93</v>
      </c>
      <c r="B8" s="140" t="s">
        <v>326</v>
      </c>
      <c r="C8" s="142" t="s">
        <v>357</v>
      </c>
      <c r="D8" s="141">
        <f>SUM(E8,+L8)</f>
        <v>11760315</v>
      </c>
      <c r="E8" s="141">
        <f>SUM(F8:I8)+K8</f>
        <v>3252077</v>
      </c>
      <c r="F8" s="141">
        <v>157594</v>
      </c>
      <c r="G8" s="141">
        <v>44540</v>
      </c>
      <c r="H8" s="141">
        <v>488800</v>
      </c>
      <c r="I8" s="141">
        <v>1864892</v>
      </c>
      <c r="J8" s="141"/>
      <c r="K8" s="141">
        <v>696251</v>
      </c>
      <c r="L8" s="141">
        <v>8508238</v>
      </c>
      <c r="M8" s="141">
        <f>SUM(N8,+U8)</f>
        <v>1422758</v>
      </c>
      <c r="N8" s="141">
        <f>SUM(O8:R8)+T8</f>
        <v>242094</v>
      </c>
      <c r="O8" s="141">
        <v>0</v>
      </c>
      <c r="P8" s="141">
        <v>0</v>
      </c>
      <c r="Q8" s="141">
        <v>0</v>
      </c>
      <c r="R8" s="141">
        <v>234415</v>
      </c>
      <c r="S8" s="141"/>
      <c r="T8" s="141">
        <v>7679</v>
      </c>
      <c r="U8" s="141">
        <v>1180664</v>
      </c>
      <c r="V8" s="141">
        <f aca="true" t="shared" si="4" ref="V8:AD8">+SUM(D8,M8)</f>
        <v>13183073</v>
      </c>
      <c r="W8" s="141">
        <f t="shared" si="4"/>
        <v>3494171</v>
      </c>
      <c r="X8" s="141">
        <f t="shared" si="4"/>
        <v>157594</v>
      </c>
      <c r="Y8" s="141">
        <f t="shared" si="4"/>
        <v>44540</v>
      </c>
      <c r="Z8" s="141">
        <f t="shared" si="4"/>
        <v>488800</v>
      </c>
      <c r="AA8" s="141">
        <f t="shared" si="4"/>
        <v>2099307</v>
      </c>
      <c r="AB8" s="141">
        <f t="shared" si="4"/>
        <v>0</v>
      </c>
      <c r="AC8" s="141">
        <f t="shared" si="4"/>
        <v>703930</v>
      </c>
      <c r="AD8" s="141">
        <f t="shared" si="4"/>
        <v>9688902</v>
      </c>
      <c r="AE8" s="141">
        <f>SUM(AF8,+AK8)</f>
        <v>557402</v>
      </c>
      <c r="AF8" s="141">
        <f>SUM(AG8:AJ8)</f>
        <v>487094</v>
      </c>
      <c r="AG8" s="141">
        <v>0</v>
      </c>
      <c r="AH8" s="141">
        <v>435000</v>
      </c>
      <c r="AI8" s="141">
        <v>52094</v>
      </c>
      <c r="AJ8" s="141">
        <v>0</v>
      </c>
      <c r="AK8" s="141">
        <v>70308</v>
      </c>
      <c r="AL8" s="141">
        <v>0</v>
      </c>
      <c r="AM8" s="141">
        <f>SUM(AN8,AS8,AW8,AX8,BD8)</f>
        <v>9647545</v>
      </c>
      <c r="AN8" s="141">
        <f>SUM(AO8:AR8)</f>
        <v>2364175</v>
      </c>
      <c r="AO8" s="141">
        <v>1118255</v>
      </c>
      <c r="AP8" s="141">
        <v>527211</v>
      </c>
      <c r="AQ8" s="141">
        <v>621778</v>
      </c>
      <c r="AR8" s="141">
        <v>96931</v>
      </c>
      <c r="AS8" s="141">
        <f>SUM(AT8:AV8)</f>
        <v>2239511</v>
      </c>
      <c r="AT8" s="141">
        <v>556098</v>
      </c>
      <c r="AU8" s="141">
        <v>1544819</v>
      </c>
      <c r="AV8" s="141">
        <v>138594</v>
      </c>
      <c r="AW8" s="141">
        <v>0</v>
      </c>
      <c r="AX8" s="141">
        <f>SUM(AY8:BB8)</f>
        <v>5033674</v>
      </c>
      <c r="AY8" s="141">
        <v>2619099</v>
      </c>
      <c r="AZ8" s="141">
        <v>2285491</v>
      </c>
      <c r="BA8" s="141">
        <v>129084</v>
      </c>
      <c r="BB8" s="141">
        <v>0</v>
      </c>
      <c r="BC8" s="141">
        <v>302940</v>
      </c>
      <c r="BD8" s="141">
        <v>10185</v>
      </c>
      <c r="BE8" s="141">
        <v>1252428</v>
      </c>
      <c r="BF8" s="141">
        <f>SUM(AE8,+AM8,+BE8)</f>
        <v>11457375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1316828</v>
      </c>
      <c r="BP8" s="141">
        <f>SUM(BQ8:BT8)</f>
        <v>399525</v>
      </c>
      <c r="BQ8" s="141">
        <v>288457</v>
      </c>
      <c r="BR8" s="141">
        <v>0</v>
      </c>
      <c r="BS8" s="141">
        <v>111068</v>
      </c>
      <c r="BT8" s="141">
        <v>0</v>
      </c>
      <c r="BU8" s="141">
        <f>SUM(BV8:BX8)</f>
        <v>465565</v>
      </c>
      <c r="BV8" s="141">
        <v>0</v>
      </c>
      <c r="BW8" s="141">
        <v>465565</v>
      </c>
      <c r="BX8" s="141">
        <v>0</v>
      </c>
      <c r="BY8" s="141">
        <v>0</v>
      </c>
      <c r="BZ8" s="141">
        <f>SUM(CA8:CD8)</f>
        <v>451738</v>
      </c>
      <c r="CA8" s="141">
        <v>379619</v>
      </c>
      <c r="CB8" s="141">
        <v>72119</v>
      </c>
      <c r="CC8" s="141">
        <v>0</v>
      </c>
      <c r="CD8" s="141">
        <v>0</v>
      </c>
      <c r="CE8" s="141">
        <v>75677</v>
      </c>
      <c r="CF8" s="141">
        <v>0</v>
      </c>
      <c r="CG8" s="141">
        <v>30253</v>
      </c>
      <c r="CH8" s="141">
        <f>SUM(BG8,+BO8,+CG8)</f>
        <v>1347081</v>
      </c>
      <c r="CI8" s="141">
        <f aca="true" t="shared" si="5" ref="CI8:DJ8">SUM(AE8,+BG8)</f>
        <v>557402</v>
      </c>
      <c r="CJ8" s="141">
        <f t="shared" si="5"/>
        <v>487094</v>
      </c>
      <c r="CK8" s="141">
        <f t="shared" si="5"/>
        <v>0</v>
      </c>
      <c r="CL8" s="141">
        <f t="shared" si="5"/>
        <v>435000</v>
      </c>
      <c r="CM8" s="141">
        <f t="shared" si="5"/>
        <v>52094</v>
      </c>
      <c r="CN8" s="141">
        <f t="shared" si="5"/>
        <v>0</v>
      </c>
      <c r="CO8" s="141">
        <f t="shared" si="5"/>
        <v>70308</v>
      </c>
      <c r="CP8" s="141">
        <f t="shared" si="5"/>
        <v>0</v>
      </c>
      <c r="CQ8" s="141">
        <f t="shared" si="5"/>
        <v>10964373</v>
      </c>
      <c r="CR8" s="141">
        <f t="shared" si="5"/>
        <v>2763700</v>
      </c>
      <c r="CS8" s="141">
        <f t="shared" si="5"/>
        <v>1406712</v>
      </c>
      <c r="CT8" s="141">
        <f t="shared" si="5"/>
        <v>527211</v>
      </c>
      <c r="CU8" s="141">
        <f t="shared" si="5"/>
        <v>732846</v>
      </c>
      <c r="CV8" s="141">
        <f t="shared" si="5"/>
        <v>96931</v>
      </c>
      <c r="CW8" s="141">
        <f t="shared" si="5"/>
        <v>2705076</v>
      </c>
      <c r="CX8" s="141">
        <f t="shared" si="5"/>
        <v>556098</v>
      </c>
      <c r="CY8" s="141">
        <f t="shared" si="5"/>
        <v>2010384</v>
      </c>
      <c r="CZ8" s="141">
        <f t="shared" si="5"/>
        <v>138594</v>
      </c>
      <c r="DA8" s="141">
        <f t="shared" si="5"/>
        <v>0</v>
      </c>
      <c r="DB8" s="141">
        <f t="shared" si="5"/>
        <v>5485412</v>
      </c>
      <c r="DC8" s="141">
        <f t="shared" si="5"/>
        <v>2998718</v>
      </c>
      <c r="DD8" s="141">
        <f t="shared" si="5"/>
        <v>2357610</v>
      </c>
      <c r="DE8" s="141">
        <f t="shared" si="5"/>
        <v>129084</v>
      </c>
      <c r="DF8" s="141">
        <f t="shared" si="5"/>
        <v>0</v>
      </c>
      <c r="DG8" s="141">
        <f t="shared" si="5"/>
        <v>378617</v>
      </c>
      <c r="DH8" s="141">
        <f t="shared" si="5"/>
        <v>10185</v>
      </c>
      <c r="DI8" s="141">
        <f t="shared" si="5"/>
        <v>1282681</v>
      </c>
      <c r="DJ8" s="141">
        <f t="shared" si="5"/>
        <v>12804456</v>
      </c>
    </row>
    <row r="9" spans="1:114" ht="12" customHeight="1">
      <c r="A9" s="142" t="s">
        <v>93</v>
      </c>
      <c r="B9" s="140" t="s">
        <v>327</v>
      </c>
      <c r="C9" s="142" t="s">
        <v>358</v>
      </c>
      <c r="D9" s="141">
        <f aca="true" t="shared" si="6" ref="D9:D38">SUM(E9,+L9)</f>
        <v>4051874</v>
      </c>
      <c r="E9" s="141">
        <f aca="true" t="shared" si="7" ref="E9:E38">SUM(F9:I9)+K9</f>
        <v>1489105</v>
      </c>
      <c r="F9" s="141">
        <v>252409</v>
      </c>
      <c r="G9" s="141">
        <v>0</v>
      </c>
      <c r="H9" s="141">
        <v>176100</v>
      </c>
      <c r="I9" s="141">
        <v>871624</v>
      </c>
      <c r="J9" s="141"/>
      <c r="K9" s="141">
        <v>188972</v>
      </c>
      <c r="L9" s="141">
        <v>2562769</v>
      </c>
      <c r="M9" s="141">
        <f aca="true" t="shared" si="8" ref="M9:M38">SUM(N9,+U9)</f>
        <v>250555</v>
      </c>
      <c r="N9" s="141">
        <f aca="true" t="shared" si="9" ref="N9:N38">SUM(O9:R9)+T9</f>
        <v>55231</v>
      </c>
      <c r="O9" s="141">
        <v>0</v>
      </c>
      <c r="P9" s="141">
        <v>0</v>
      </c>
      <c r="Q9" s="141">
        <v>0</v>
      </c>
      <c r="R9" s="141">
        <v>55231</v>
      </c>
      <c r="S9" s="141"/>
      <c r="T9" s="141">
        <v>0</v>
      </c>
      <c r="U9" s="141">
        <v>195324</v>
      </c>
      <c r="V9" s="141">
        <f aca="true" t="shared" si="10" ref="V9:V38">+SUM(D9,M9)</f>
        <v>4302429</v>
      </c>
      <c r="W9" s="141">
        <f aca="true" t="shared" si="11" ref="W9:W38">+SUM(E9,N9)</f>
        <v>1544336</v>
      </c>
      <c r="X9" s="141">
        <f aca="true" t="shared" si="12" ref="X9:X38">+SUM(F9,O9)</f>
        <v>252409</v>
      </c>
      <c r="Y9" s="141">
        <f aca="true" t="shared" si="13" ref="Y9:Y38">+SUM(G9,P9)</f>
        <v>0</v>
      </c>
      <c r="Z9" s="141">
        <f aca="true" t="shared" si="14" ref="Z9:Z38">+SUM(H9,Q9)</f>
        <v>176100</v>
      </c>
      <c r="AA9" s="141">
        <f aca="true" t="shared" si="15" ref="AA9:AA38">+SUM(I9,R9)</f>
        <v>926855</v>
      </c>
      <c r="AB9" s="141">
        <f aca="true" t="shared" si="16" ref="AB9:AB38">+SUM(J9,S9)</f>
        <v>0</v>
      </c>
      <c r="AC9" s="141">
        <f aca="true" t="shared" si="17" ref="AC9:AC38">+SUM(K9,T9)</f>
        <v>188972</v>
      </c>
      <c r="AD9" s="141">
        <f aca="true" t="shared" si="18" ref="AD9:AD38">+SUM(L9,U9)</f>
        <v>2758093</v>
      </c>
      <c r="AE9" s="141">
        <f aca="true" t="shared" si="19" ref="AE9:AE38">SUM(AF9,+AK9)</f>
        <v>255951</v>
      </c>
      <c r="AF9" s="141">
        <f aca="true" t="shared" si="20" ref="AF9:AF38">SUM(AG9:AJ9)</f>
        <v>230396</v>
      </c>
      <c r="AG9" s="141">
        <v>0</v>
      </c>
      <c r="AH9" s="141">
        <v>111507</v>
      </c>
      <c r="AI9" s="141">
        <v>118889</v>
      </c>
      <c r="AJ9" s="141">
        <v>0</v>
      </c>
      <c r="AK9" s="141">
        <v>25555</v>
      </c>
      <c r="AL9" s="141">
        <v>0</v>
      </c>
      <c r="AM9" s="141">
        <f aca="true" t="shared" si="21" ref="AM9:AM38">SUM(AN9,AS9,AW9,AX9,BD9)</f>
        <v>3736918</v>
      </c>
      <c r="AN9" s="141">
        <f aca="true" t="shared" si="22" ref="AN9:AN38">SUM(AO9:AR9)</f>
        <v>994735</v>
      </c>
      <c r="AO9" s="141">
        <v>438719</v>
      </c>
      <c r="AP9" s="141">
        <v>198370</v>
      </c>
      <c r="AQ9" s="141">
        <v>327245</v>
      </c>
      <c r="AR9" s="141">
        <v>30401</v>
      </c>
      <c r="AS9" s="141">
        <f aca="true" t="shared" si="23" ref="AS9:AS38">SUM(AT9:AV9)</f>
        <v>439996</v>
      </c>
      <c r="AT9" s="141">
        <v>61280</v>
      </c>
      <c r="AU9" s="141">
        <v>336229</v>
      </c>
      <c r="AV9" s="141">
        <v>42487</v>
      </c>
      <c r="AW9" s="141">
        <v>0</v>
      </c>
      <c r="AX9" s="141">
        <f aca="true" t="shared" si="24" ref="AX9:AX38">SUM(AY9:BB9)</f>
        <v>2302187</v>
      </c>
      <c r="AY9" s="141">
        <v>967333</v>
      </c>
      <c r="AZ9" s="141">
        <v>903322</v>
      </c>
      <c r="BA9" s="141">
        <v>28998</v>
      </c>
      <c r="BB9" s="141">
        <v>402534</v>
      </c>
      <c r="BC9" s="141">
        <v>0</v>
      </c>
      <c r="BD9" s="141">
        <v>0</v>
      </c>
      <c r="BE9" s="141">
        <v>59005</v>
      </c>
      <c r="BF9" s="141">
        <f aca="true" t="shared" si="25" ref="BF9:BF38">SUM(AE9,+AM9,+BE9)</f>
        <v>4051874</v>
      </c>
      <c r="BG9" s="141">
        <f aca="true" t="shared" si="26" ref="BG9:BG38">SUM(BH9,+BM9)</f>
        <v>1260</v>
      </c>
      <c r="BH9" s="141">
        <f aca="true" t="shared" si="27" ref="BH9:BH3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1260</v>
      </c>
      <c r="BN9" s="141">
        <v>0</v>
      </c>
      <c r="BO9" s="141">
        <f aca="true" t="shared" si="28" ref="BO9:BO38">SUM(BP9,BU9,BY9,BZ9,CF9)</f>
        <v>249295</v>
      </c>
      <c r="BP9" s="141">
        <f aca="true" t="shared" si="29" ref="BP9:BP38">SUM(BQ9:BT9)</f>
        <v>9564</v>
      </c>
      <c r="BQ9" s="141">
        <v>9564</v>
      </c>
      <c r="BR9" s="141">
        <v>0</v>
      </c>
      <c r="BS9" s="141">
        <v>0</v>
      </c>
      <c r="BT9" s="141">
        <v>0</v>
      </c>
      <c r="BU9" s="141">
        <f aca="true" t="shared" si="30" ref="BU9:BU38">SUM(BV9:BX9)</f>
        <v>67710</v>
      </c>
      <c r="BV9" s="141">
        <v>0</v>
      </c>
      <c r="BW9" s="141">
        <v>67710</v>
      </c>
      <c r="BX9" s="141">
        <v>0</v>
      </c>
      <c r="BY9" s="141">
        <v>0</v>
      </c>
      <c r="BZ9" s="141">
        <f aca="true" t="shared" si="31" ref="BZ9:BZ38">SUM(CA9:CD9)</f>
        <v>172021</v>
      </c>
      <c r="CA9" s="141">
        <v>65374</v>
      </c>
      <c r="CB9" s="141">
        <v>61436</v>
      </c>
      <c r="CC9" s="141">
        <v>0</v>
      </c>
      <c r="CD9" s="141">
        <v>45211</v>
      </c>
      <c r="CE9" s="141">
        <v>0</v>
      </c>
      <c r="CF9" s="141">
        <v>0</v>
      </c>
      <c r="CG9" s="141">
        <v>0</v>
      </c>
      <c r="CH9" s="141">
        <f aca="true" t="shared" si="32" ref="CH9:CH38">SUM(BG9,+BO9,+CG9)</f>
        <v>250555</v>
      </c>
      <c r="CI9" s="141">
        <f aca="true" t="shared" si="33" ref="CI9:CI38">SUM(AE9,+BG9)</f>
        <v>257211</v>
      </c>
      <c r="CJ9" s="141">
        <f aca="true" t="shared" si="34" ref="CJ9:CJ38">SUM(AF9,+BH9)</f>
        <v>230396</v>
      </c>
      <c r="CK9" s="141">
        <f aca="true" t="shared" si="35" ref="CK9:CK38">SUM(AG9,+BI9)</f>
        <v>0</v>
      </c>
      <c r="CL9" s="141">
        <f aca="true" t="shared" si="36" ref="CL9:CL38">SUM(AH9,+BJ9)</f>
        <v>111507</v>
      </c>
      <c r="CM9" s="141">
        <f aca="true" t="shared" si="37" ref="CM9:CM38">SUM(AI9,+BK9)</f>
        <v>118889</v>
      </c>
      <c r="CN9" s="141">
        <f aca="true" t="shared" si="38" ref="CN9:CN38">SUM(AJ9,+BL9)</f>
        <v>0</v>
      </c>
      <c r="CO9" s="141">
        <f aca="true" t="shared" si="39" ref="CO9:CO38">SUM(AK9,+BM9)</f>
        <v>26815</v>
      </c>
      <c r="CP9" s="141">
        <f aca="true" t="shared" si="40" ref="CP9:CP38">SUM(AL9,+BN9)</f>
        <v>0</v>
      </c>
      <c r="CQ9" s="141">
        <f aca="true" t="shared" si="41" ref="CQ9:CQ38">SUM(AM9,+BO9)</f>
        <v>3986213</v>
      </c>
      <c r="CR9" s="141">
        <f aca="true" t="shared" si="42" ref="CR9:CR38">SUM(AN9,+BP9)</f>
        <v>1004299</v>
      </c>
      <c r="CS9" s="141">
        <f aca="true" t="shared" si="43" ref="CS9:CS38">SUM(AO9,+BQ9)</f>
        <v>448283</v>
      </c>
      <c r="CT9" s="141">
        <f aca="true" t="shared" si="44" ref="CT9:CT38">SUM(AP9,+BR9)</f>
        <v>198370</v>
      </c>
      <c r="CU9" s="141">
        <f aca="true" t="shared" si="45" ref="CU9:CU38">SUM(AQ9,+BS9)</f>
        <v>327245</v>
      </c>
      <c r="CV9" s="141">
        <f aca="true" t="shared" si="46" ref="CV9:CV38">SUM(AR9,+BT9)</f>
        <v>30401</v>
      </c>
      <c r="CW9" s="141">
        <f aca="true" t="shared" si="47" ref="CW9:CW38">SUM(AS9,+BU9)</f>
        <v>507706</v>
      </c>
      <c r="CX9" s="141">
        <f aca="true" t="shared" si="48" ref="CX9:CX38">SUM(AT9,+BV9)</f>
        <v>61280</v>
      </c>
      <c r="CY9" s="141">
        <f aca="true" t="shared" si="49" ref="CY9:CY38">SUM(AU9,+BW9)</f>
        <v>403939</v>
      </c>
      <c r="CZ9" s="141">
        <f aca="true" t="shared" si="50" ref="CZ9:CZ38">SUM(AV9,+BX9)</f>
        <v>42487</v>
      </c>
      <c r="DA9" s="141">
        <f aca="true" t="shared" si="51" ref="DA9:DA38">SUM(AW9,+BY9)</f>
        <v>0</v>
      </c>
      <c r="DB9" s="141">
        <f aca="true" t="shared" si="52" ref="DB9:DB38">SUM(AX9,+BZ9)</f>
        <v>2474208</v>
      </c>
      <c r="DC9" s="141">
        <f aca="true" t="shared" si="53" ref="DC9:DC38">SUM(AY9,+CA9)</f>
        <v>1032707</v>
      </c>
      <c r="DD9" s="141">
        <f aca="true" t="shared" si="54" ref="DD9:DD38">SUM(AZ9,+CB9)</f>
        <v>964758</v>
      </c>
      <c r="DE9" s="141">
        <f aca="true" t="shared" si="55" ref="DE9:DE38">SUM(BA9,+CC9)</f>
        <v>28998</v>
      </c>
      <c r="DF9" s="141">
        <f aca="true" t="shared" si="56" ref="DF9:DF38">SUM(BB9,+CD9)</f>
        <v>447745</v>
      </c>
      <c r="DG9" s="141">
        <f aca="true" t="shared" si="57" ref="DG9:DG38">SUM(BC9,+CE9)</f>
        <v>0</v>
      </c>
      <c r="DH9" s="141">
        <f aca="true" t="shared" si="58" ref="DH9:DH38">SUM(BD9,+CF9)</f>
        <v>0</v>
      </c>
      <c r="DI9" s="141">
        <f aca="true" t="shared" si="59" ref="DI9:DI38">SUM(BE9,+CG9)</f>
        <v>59005</v>
      </c>
      <c r="DJ9" s="141">
        <f aca="true" t="shared" si="60" ref="DJ9:DJ38">SUM(BF9,+CH9)</f>
        <v>4302429</v>
      </c>
    </row>
    <row r="10" spans="1:114" ht="12" customHeight="1">
      <c r="A10" s="142" t="s">
        <v>93</v>
      </c>
      <c r="B10" s="140" t="s">
        <v>328</v>
      </c>
      <c r="C10" s="142" t="s">
        <v>359</v>
      </c>
      <c r="D10" s="141">
        <f t="shared" si="6"/>
        <v>1165878</v>
      </c>
      <c r="E10" s="141">
        <f t="shared" si="7"/>
        <v>307798</v>
      </c>
      <c r="F10" s="141">
        <v>0</v>
      </c>
      <c r="G10" s="141">
        <v>0</v>
      </c>
      <c r="H10" s="141">
        <v>0</v>
      </c>
      <c r="I10" s="141">
        <v>248772</v>
      </c>
      <c r="J10" s="141"/>
      <c r="K10" s="141">
        <v>59026</v>
      </c>
      <c r="L10" s="141">
        <v>858080</v>
      </c>
      <c r="M10" s="141">
        <f t="shared" si="8"/>
        <v>220904</v>
      </c>
      <c r="N10" s="141">
        <f t="shared" si="9"/>
        <v>48700</v>
      </c>
      <c r="O10" s="141">
        <v>0</v>
      </c>
      <c r="P10" s="141">
        <v>0</v>
      </c>
      <c r="Q10" s="141">
        <v>0</v>
      </c>
      <c r="R10" s="141">
        <v>48700</v>
      </c>
      <c r="S10" s="141"/>
      <c r="T10" s="141">
        <v>0</v>
      </c>
      <c r="U10" s="141">
        <v>172204</v>
      </c>
      <c r="V10" s="141">
        <f t="shared" si="10"/>
        <v>1386782</v>
      </c>
      <c r="W10" s="141">
        <f t="shared" si="11"/>
        <v>356498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297472</v>
      </c>
      <c r="AB10" s="141">
        <f t="shared" si="16"/>
        <v>0</v>
      </c>
      <c r="AC10" s="141">
        <f t="shared" si="17"/>
        <v>59026</v>
      </c>
      <c r="AD10" s="141">
        <f t="shared" si="18"/>
        <v>1030284</v>
      </c>
      <c r="AE10" s="141">
        <f t="shared" si="19"/>
        <v>41037</v>
      </c>
      <c r="AF10" s="141">
        <f t="shared" si="20"/>
        <v>41037</v>
      </c>
      <c r="AG10" s="141">
        <v>0</v>
      </c>
      <c r="AH10" s="141">
        <v>0</v>
      </c>
      <c r="AI10" s="141">
        <v>41037</v>
      </c>
      <c r="AJ10" s="141">
        <v>0</v>
      </c>
      <c r="AK10" s="141">
        <v>0</v>
      </c>
      <c r="AL10" s="141">
        <v>0</v>
      </c>
      <c r="AM10" s="141">
        <f t="shared" si="21"/>
        <v>1057731</v>
      </c>
      <c r="AN10" s="141">
        <f t="shared" si="22"/>
        <v>288559</v>
      </c>
      <c r="AO10" s="141">
        <v>93660</v>
      </c>
      <c r="AP10" s="141">
        <v>1799</v>
      </c>
      <c r="AQ10" s="141">
        <v>177768</v>
      </c>
      <c r="AR10" s="141">
        <v>15332</v>
      </c>
      <c r="AS10" s="141">
        <f t="shared" si="23"/>
        <v>283702</v>
      </c>
      <c r="AT10" s="141">
        <v>2586</v>
      </c>
      <c r="AU10" s="141">
        <v>266396</v>
      </c>
      <c r="AV10" s="141">
        <v>14720</v>
      </c>
      <c r="AW10" s="141">
        <v>0</v>
      </c>
      <c r="AX10" s="141">
        <f t="shared" si="24"/>
        <v>485470</v>
      </c>
      <c r="AY10" s="141">
        <v>337055</v>
      </c>
      <c r="AZ10" s="141">
        <v>123288</v>
      </c>
      <c r="BA10" s="141">
        <v>9997</v>
      </c>
      <c r="BB10" s="141">
        <v>15130</v>
      </c>
      <c r="BC10" s="141">
        <v>0</v>
      </c>
      <c r="BD10" s="141">
        <v>0</v>
      </c>
      <c r="BE10" s="141">
        <v>67110</v>
      </c>
      <c r="BF10" s="141">
        <f t="shared" si="25"/>
        <v>1165878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53860</v>
      </c>
      <c r="BP10" s="141">
        <f t="shared" si="29"/>
        <v>1206</v>
      </c>
      <c r="BQ10" s="141">
        <v>1206</v>
      </c>
      <c r="BR10" s="141">
        <v>0</v>
      </c>
      <c r="BS10" s="141">
        <v>0</v>
      </c>
      <c r="BT10" s="141">
        <v>0</v>
      </c>
      <c r="BU10" s="141">
        <f t="shared" si="30"/>
        <v>382</v>
      </c>
      <c r="BV10" s="141">
        <v>382</v>
      </c>
      <c r="BW10" s="141">
        <v>0</v>
      </c>
      <c r="BX10" s="141">
        <v>0</v>
      </c>
      <c r="BY10" s="141">
        <v>0</v>
      </c>
      <c r="BZ10" s="141">
        <f t="shared" si="31"/>
        <v>52272</v>
      </c>
      <c r="CA10" s="141">
        <v>52272</v>
      </c>
      <c r="CB10" s="141">
        <v>0</v>
      </c>
      <c r="CC10" s="141">
        <v>0</v>
      </c>
      <c r="CD10" s="141">
        <v>0</v>
      </c>
      <c r="CE10" s="141">
        <v>166856</v>
      </c>
      <c r="CF10" s="141">
        <v>0</v>
      </c>
      <c r="CG10" s="141">
        <v>188</v>
      </c>
      <c r="CH10" s="141">
        <f t="shared" si="32"/>
        <v>54048</v>
      </c>
      <c r="CI10" s="141">
        <f t="shared" si="33"/>
        <v>41037</v>
      </c>
      <c r="CJ10" s="141">
        <f t="shared" si="34"/>
        <v>41037</v>
      </c>
      <c r="CK10" s="141">
        <f t="shared" si="35"/>
        <v>0</v>
      </c>
      <c r="CL10" s="141">
        <f t="shared" si="36"/>
        <v>0</v>
      </c>
      <c r="CM10" s="141">
        <f t="shared" si="37"/>
        <v>41037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1111591</v>
      </c>
      <c r="CR10" s="141">
        <f t="shared" si="42"/>
        <v>289765</v>
      </c>
      <c r="CS10" s="141">
        <f t="shared" si="43"/>
        <v>94866</v>
      </c>
      <c r="CT10" s="141">
        <f t="shared" si="44"/>
        <v>1799</v>
      </c>
      <c r="CU10" s="141">
        <f t="shared" si="45"/>
        <v>177768</v>
      </c>
      <c r="CV10" s="141">
        <f t="shared" si="46"/>
        <v>15332</v>
      </c>
      <c r="CW10" s="141">
        <f t="shared" si="47"/>
        <v>284084</v>
      </c>
      <c r="CX10" s="141">
        <f t="shared" si="48"/>
        <v>2968</v>
      </c>
      <c r="CY10" s="141">
        <f t="shared" si="49"/>
        <v>266396</v>
      </c>
      <c r="CZ10" s="141">
        <f t="shared" si="50"/>
        <v>14720</v>
      </c>
      <c r="DA10" s="141">
        <f t="shared" si="51"/>
        <v>0</v>
      </c>
      <c r="DB10" s="141">
        <f t="shared" si="52"/>
        <v>537742</v>
      </c>
      <c r="DC10" s="141">
        <f t="shared" si="53"/>
        <v>389327</v>
      </c>
      <c r="DD10" s="141">
        <f t="shared" si="54"/>
        <v>123288</v>
      </c>
      <c r="DE10" s="141">
        <f t="shared" si="55"/>
        <v>9997</v>
      </c>
      <c r="DF10" s="141">
        <f t="shared" si="56"/>
        <v>15130</v>
      </c>
      <c r="DG10" s="141">
        <f t="shared" si="57"/>
        <v>166856</v>
      </c>
      <c r="DH10" s="141">
        <f t="shared" si="58"/>
        <v>0</v>
      </c>
      <c r="DI10" s="141">
        <f t="shared" si="59"/>
        <v>67298</v>
      </c>
      <c r="DJ10" s="141">
        <f t="shared" si="60"/>
        <v>1219926</v>
      </c>
    </row>
    <row r="11" spans="1:114" ht="12" customHeight="1">
      <c r="A11" s="142" t="s">
        <v>93</v>
      </c>
      <c r="B11" s="140" t="s">
        <v>329</v>
      </c>
      <c r="C11" s="142" t="s">
        <v>360</v>
      </c>
      <c r="D11" s="141">
        <f t="shared" si="6"/>
        <v>2963278</v>
      </c>
      <c r="E11" s="141">
        <f t="shared" si="7"/>
        <v>1683108</v>
      </c>
      <c r="F11" s="141">
        <v>918101</v>
      </c>
      <c r="G11" s="141">
        <v>0</v>
      </c>
      <c r="H11" s="141">
        <v>166300</v>
      </c>
      <c r="I11" s="141">
        <v>455454</v>
      </c>
      <c r="J11" s="141"/>
      <c r="K11" s="141">
        <v>143253</v>
      </c>
      <c r="L11" s="141">
        <v>1280170</v>
      </c>
      <c r="M11" s="141">
        <f t="shared" si="8"/>
        <v>127889</v>
      </c>
      <c r="N11" s="141">
        <f t="shared" si="9"/>
        <v>45990</v>
      </c>
      <c r="O11" s="141">
        <v>0</v>
      </c>
      <c r="P11" s="141">
        <v>0</v>
      </c>
      <c r="Q11" s="141">
        <v>0</v>
      </c>
      <c r="R11" s="141">
        <v>32236</v>
      </c>
      <c r="S11" s="141"/>
      <c r="T11" s="141">
        <v>13754</v>
      </c>
      <c r="U11" s="141">
        <v>81899</v>
      </c>
      <c r="V11" s="141">
        <f t="shared" si="10"/>
        <v>3091167</v>
      </c>
      <c r="W11" s="141">
        <f t="shared" si="11"/>
        <v>1729098</v>
      </c>
      <c r="X11" s="141">
        <f t="shared" si="12"/>
        <v>918101</v>
      </c>
      <c r="Y11" s="141">
        <f t="shared" si="13"/>
        <v>0</v>
      </c>
      <c r="Z11" s="141">
        <f t="shared" si="14"/>
        <v>166300</v>
      </c>
      <c r="AA11" s="141">
        <f t="shared" si="15"/>
        <v>487690</v>
      </c>
      <c r="AB11" s="141">
        <f t="shared" si="16"/>
        <v>0</v>
      </c>
      <c r="AC11" s="141">
        <f t="shared" si="17"/>
        <v>157007</v>
      </c>
      <c r="AD11" s="141">
        <f t="shared" si="18"/>
        <v>1362069</v>
      </c>
      <c r="AE11" s="141">
        <f t="shared" si="19"/>
        <v>307650</v>
      </c>
      <c r="AF11" s="141">
        <f t="shared" si="20"/>
        <v>307650</v>
      </c>
      <c r="AG11" s="141">
        <v>0</v>
      </c>
      <c r="AH11" s="141">
        <v>307650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2614098</v>
      </c>
      <c r="AN11" s="141">
        <f t="shared" si="22"/>
        <v>182068</v>
      </c>
      <c r="AO11" s="141">
        <v>63328</v>
      </c>
      <c r="AP11" s="141">
        <v>39580</v>
      </c>
      <c r="AQ11" s="141">
        <v>71244</v>
      </c>
      <c r="AR11" s="141">
        <v>7916</v>
      </c>
      <c r="AS11" s="141">
        <f t="shared" si="23"/>
        <v>297957</v>
      </c>
      <c r="AT11" s="141">
        <v>5197</v>
      </c>
      <c r="AU11" s="141">
        <v>270559</v>
      </c>
      <c r="AV11" s="141">
        <v>22201</v>
      </c>
      <c r="AW11" s="141">
        <v>0</v>
      </c>
      <c r="AX11" s="141">
        <f t="shared" si="24"/>
        <v>2134073</v>
      </c>
      <c r="AY11" s="141">
        <v>215171</v>
      </c>
      <c r="AZ11" s="141">
        <v>65122</v>
      </c>
      <c r="BA11" s="141">
        <v>13860</v>
      </c>
      <c r="BB11" s="141">
        <v>1839920</v>
      </c>
      <c r="BC11" s="141">
        <v>0</v>
      </c>
      <c r="BD11" s="141">
        <v>0</v>
      </c>
      <c r="BE11" s="141">
        <v>41530</v>
      </c>
      <c r="BF11" s="141">
        <f t="shared" si="25"/>
        <v>2963278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127889</v>
      </c>
      <c r="BP11" s="141">
        <f t="shared" si="29"/>
        <v>31664</v>
      </c>
      <c r="BQ11" s="141">
        <v>7916</v>
      </c>
      <c r="BR11" s="141">
        <v>0</v>
      </c>
      <c r="BS11" s="141">
        <v>23748</v>
      </c>
      <c r="BT11" s="141">
        <v>0</v>
      </c>
      <c r="BU11" s="141">
        <f t="shared" si="30"/>
        <v>76897</v>
      </c>
      <c r="BV11" s="141">
        <v>8263</v>
      </c>
      <c r="BW11" s="141">
        <v>68634</v>
      </c>
      <c r="BX11" s="141">
        <v>0</v>
      </c>
      <c r="BY11" s="141">
        <v>0</v>
      </c>
      <c r="BZ11" s="141">
        <f t="shared" si="31"/>
        <v>19328</v>
      </c>
      <c r="CA11" s="141">
        <v>0</v>
      </c>
      <c r="CB11" s="141">
        <v>17307</v>
      </c>
      <c r="CC11" s="141">
        <v>0</v>
      </c>
      <c r="CD11" s="141">
        <v>2021</v>
      </c>
      <c r="CE11" s="141">
        <v>0</v>
      </c>
      <c r="CF11" s="141">
        <v>0</v>
      </c>
      <c r="CG11" s="141">
        <v>0</v>
      </c>
      <c r="CH11" s="141">
        <f t="shared" si="32"/>
        <v>127889</v>
      </c>
      <c r="CI11" s="141">
        <f t="shared" si="33"/>
        <v>307650</v>
      </c>
      <c r="CJ11" s="141">
        <f t="shared" si="34"/>
        <v>307650</v>
      </c>
      <c r="CK11" s="141">
        <f t="shared" si="35"/>
        <v>0</v>
      </c>
      <c r="CL11" s="141">
        <f t="shared" si="36"/>
        <v>307650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2741987</v>
      </c>
      <c r="CR11" s="141">
        <f t="shared" si="42"/>
        <v>213732</v>
      </c>
      <c r="CS11" s="141">
        <f t="shared" si="43"/>
        <v>71244</v>
      </c>
      <c r="CT11" s="141">
        <f t="shared" si="44"/>
        <v>39580</v>
      </c>
      <c r="CU11" s="141">
        <f t="shared" si="45"/>
        <v>94992</v>
      </c>
      <c r="CV11" s="141">
        <f t="shared" si="46"/>
        <v>7916</v>
      </c>
      <c r="CW11" s="141">
        <f t="shared" si="47"/>
        <v>374854</v>
      </c>
      <c r="CX11" s="141">
        <f t="shared" si="48"/>
        <v>13460</v>
      </c>
      <c r="CY11" s="141">
        <f t="shared" si="49"/>
        <v>339193</v>
      </c>
      <c r="CZ11" s="141">
        <f t="shared" si="50"/>
        <v>22201</v>
      </c>
      <c r="DA11" s="141">
        <f t="shared" si="51"/>
        <v>0</v>
      </c>
      <c r="DB11" s="141">
        <f t="shared" si="52"/>
        <v>2153401</v>
      </c>
      <c r="DC11" s="141">
        <f t="shared" si="53"/>
        <v>215171</v>
      </c>
      <c r="DD11" s="141">
        <f t="shared" si="54"/>
        <v>82429</v>
      </c>
      <c r="DE11" s="141">
        <f t="shared" si="55"/>
        <v>13860</v>
      </c>
      <c r="DF11" s="141">
        <f t="shared" si="56"/>
        <v>1841941</v>
      </c>
      <c r="DG11" s="141">
        <f t="shared" si="57"/>
        <v>0</v>
      </c>
      <c r="DH11" s="141">
        <f t="shared" si="58"/>
        <v>0</v>
      </c>
      <c r="DI11" s="141">
        <f t="shared" si="59"/>
        <v>41530</v>
      </c>
      <c r="DJ11" s="141">
        <f t="shared" si="60"/>
        <v>3091167</v>
      </c>
    </row>
    <row r="12" spans="1:114" ht="12" customHeight="1">
      <c r="A12" s="142" t="s">
        <v>93</v>
      </c>
      <c r="B12" s="140" t="s">
        <v>330</v>
      </c>
      <c r="C12" s="142" t="s">
        <v>361</v>
      </c>
      <c r="D12" s="141">
        <f t="shared" si="6"/>
        <v>557088</v>
      </c>
      <c r="E12" s="141">
        <f t="shared" si="7"/>
        <v>160113</v>
      </c>
      <c r="F12" s="141">
        <v>0</v>
      </c>
      <c r="G12" s="141">
        <v>0</v>
      </c>
      <c r="H12" s="141">
        <v>0</v>
      </c>
      <c r="I12" s="141">
        <v>160113</v>
      </c>
      <c r="J12" s="141"/>
      <c r="K12" s="141">
        <v>0</v>
      </c>
      <c r="L12" s="141">
        <v>396975</v>
      </c>
      <c r="M12" s="141">
        <f t="shared" si="8"/>
        <v>385244</v>
      </c>
      <c r="N12" s="141">
        <f t="shared" si="9"/>
        <v>117075</v>
      </c>
      <c r="O12" s="141">
        <v>0</v>
      </c>
      <c r="P12" s="141">
        <v>0</v>
      </c>
      <c r="Q12" s="141">
        <v>0</v>
      </c>
      <c r="R12" s="141">
        <v>117075</v>
      </c>
      <c r="S12" s="141"/>
      <c r="T12" s="141">
        <v>0</v>
      </c>
      <c r="U12" s="141">
        <v>268169</v>
      </c>
      <c r="V12" s="141">
        <f t="shared" si="10"/>
        <v>942332</v>
      </c>
      <c r="W12" s="141">
        <f t="shared" si="11"/>
        <v>277188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277188</v>
      </c>
      <c r="AB12" s="141">
        <f t="shared" si="16"/>
        <v>0</v>
      </c>
      <c r="AC12" s="141">
        <f t="shared" si="17"/>
        <v>0</v>
      </c>
      <c r="AD12" s="141">
        <f t="shared" si="18"/>
        <v>665144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179995</v>
      </c>
      <c r="AN12" s="141">
        <f t="shared" si="22"/>
        <v>25614</v>
      </c>
      <c r="AO12" s="141">
        <v>25614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154381</v>
      </c>
      <c r="AY12" s="141">
        <v>154381</v>
      </c>
      <c r="AZ12" s="141">
        <v>0</v>
      </c>
      <c r="BA12" s="141">
        <v>0</v>
      </c>
      <c r="BB12" s="141">
        <v>0</v>
      </c>
      <c r="BC12" s="141">
        <v>377093</v>
      </c>
      <c r="BD12" s="141">
        <v>0</v>
      </c>
      <c r="BE12" s="141">
        <v>0</v>
      </c>
      <c r="BF12" s="141">
        <f t="shared" si="25"/>
        <v>179995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141376</v>
      </c>
      <c r="BP12" s="141">
        <f t="shared" si="29"/>
        <v>12806</v>
      </c>
      <c r="BQ12" s="141">
        <v>12806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128570</v>
      </c>
      <c r="CA12" s="141">
        <v>128570</v>
      </c>
      <c r="CB12" s="141">
        <v>0</v>
      </c>
      <c r="CC12" s="141">
        <v>0</v>
      </c>
      <c r="CD12" s="141">
        <v>0</v>
      </c>
      <c r="CE12" s="141">
        <v>243868</v>
      </c>
      <c r="CF12" s="141">
        <v>0</v>
      </c>
      <c r="CG12" s="141">
        <v>0</v>
      </c>
      <c r="CH12" s="141">
        <f t="shared" si="32"/>
        <v>141376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321371</v>
      </c>
      <c r="CR12" s="141">
        <f t="shared" si="42"/>
        <v>38420</v>
      </c>
      <c r="CS12" s="141">
        <f t="shared" si="43"/>
        <v>38420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0</v>
      </c>
      <c r="DB12" s="141">
        <f t="shared" si="52"/>
        <v>282951</v>
      </c>
      <c r="DC12" s="141">
        <f t="shared" si="53"/>
        <v>282951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620961</v>
      </c>
      <c r="DH12" s="141">
        <f t="shared" si="58"/>
        <v>0</v>
      </c>
      <c r="DI12" s="141">
        <f t="shared" si="59"/>
        <v>0</v>
      </c>
      <c r="DJ12" s="141">
        <f t="shared" si="60"/>
        <v>321371</v>
      </c>
    </row>
    <row r="13" spans="1:114" ht="12" customHeight="1">
      <c r="A13" s="142" t="s">
        <v>93</v>
      </c>
      <c r="B13" s="140" t="s">
        <v>331</v>
      </c>
      <c r="C13" s="142" t="s">
        <v>362</v>
      </c>
      <c r="D13" s="141">
        <f t="shared" si="6"/>
        <v>492421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492421</v>
      </c>
      <c r="M13" s="141">
        <f t="shared" si="8"/>
        <v>97163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97163</v>
      </c>
      <c r="V13" s="141">
        <f t="shared" si="10"/>
        <v>589584</v>
      </c>
      <c r="W13" s="141">
        <f t="shared" si="11"/>
        <v>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0</v>
      </c>
      <c r="AC13" s="141">
        <f t="shared" si="17"/>
        <v>0</v>
      </c>
      <c r="AD13" s="141">
        <f t="shared" si="18"/>
        <v>589584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107205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107205</v>
      </c>
      <c r="AY13" s="141">
        <v>107205</v>
      </c>
      <c r="AZ13" s="141">
        <v>0</v>
      </c>
      <c r="BA13" s="141">
        <v>0</v>
      </c>
      <c r="BB13" s="141">
        <v>0</v>
      </c>
      <c r="BC13" s="141">
        <v>385216</v>
      </c>
      <c r="BD13" s="141">
        <v>0</v>
      </c>
      <c r="BE13" s="141">
        <v>0</v>
      </c>
      <c r="BF13" s="141">
        <f t="shared" si="25"/>
        <v>107205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97163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107205</v>
      </c>
      <c r="CR13" s="141">
        <f t="shared" si="42"/>
        <v>0</v>
      </c>
      <c r="CS13" s="141">
        <f t="shared" si="43"/>
        <v>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107205</v>
      </c>
      <c r="DC13" s="141">
        <f t="shared" si="53"/>
        <v>107205</v>
      </c>
      <c r="DD13" s="141">
        <f t="shared" si="54"/>
        <v>0</v>
      </c>
      <c r="DE13" s="141">
        <f t="shared" si="55"/>
        <v>0</v>
      </c>
      <c r="DF13" s="141">
        <f t="shared" si="56"/>
        <v>0</v>
      </c>
      <c r="DG13" s="141">
        <f t="shared" si="57"/>
        <v>482379</v>
      </c>
      <c r="DH13" s="141">
        <f t="shared" si="58"/>
        <v>0</v>
      </c>
      <c r="DI13" s="141">
        <f t="shared" si="59"/>
        <v>0</v>
      </c>
      <c r="DJ13" s="141">
        <f t="shared" si="60"/>
        <v>107205</v>
      </c>
    </row>
    <row r="14" spans="1:114" ht="12" customHeight="1">
      <c r="A14" s="142" t="s">
        <v>93</v>
      </c>
      <c r="B14" s="140" t="s">
        <v>332</v>
      </c>
      <c r="C14" s="142" t="s">
        <v>363</v>
      </c>
      <c r="D14" s="141">
        <f t="shared" si="6"/>
        <v>277042</v>
      </c>
      <c r="E14" s="141">
        <f t="shared" si="7"/>
        <v>423</v>
      </c>
      <c r="F14" s="141">
        <v>0</v>
      </c>
      <c r="G14" s="141">
        <v>0</v>
      </c>
      <c r="H14" s="141">
        <v>0</v>
      </c>
      <c r="I14" s="141">
        <v>374</v>
      </c>
      <c r="J14" s="141"/>
      <c r="K14" s="141">
        <v>49</v>
      </c>
      <c r="L14" s="141">
        <v>276619</v>
      </c>
      <c r="M14" s="141">
        <f t="shared" si="8"/>
        <v>68279</v>
      </c>
      <c r="N14" s="141">
        <f t="shared" si="9"/>
        <v>13192</v>
      </c>
      <c r="O14" s="141">
        <v>0</v>
      </c>
      <c r="P14" s="141">
        <v>0</v>
      </c>
      <c r="Q14" s="141">
        <v>0</v>
      </c>
      <c r="R14" s="141">
        <v>13192</v>
      </c>
      <c r="S14" s="141"/>
      <c r="T14" s="141">
        <v>0</v>
      </c>
      <c r="U14" s="141">
        <v>55087</v>
      </c>
      <c r="V14" s="141">
        <f t="shared" si="10"/>
        <v>345321</v>
      </c>
      <c r="W14" s="141">
        <f t="shared" si="11"/>
        <v>13615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13566</v>
      </c>
      <c r="AB14" s="141">
        <f t="shared" si="16"/>
        <v>0</v>
      </c>
      <c r="AC14" s="141">
        <f t="shared" si="17"/>
        <v>49</v>
      </c>
      <c r="AD14" s="141">
        <f t="shared" si="18"/>
        <v>331706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96141</v>
      </c>
      <c r="AN14" s="141">
        <f t="shared" si="22"/>
        <v>21675</v>
      </c>
      <c r="AO14" s="141">
        <v>21675</v>
      </c>
      <c r="AP14" s="141">
        <v>0</v>
      </c>
      <c r="AQ14" s="141">
        <v>0</v>
      </c>
      <c r="AR14" s="141">
        <v>0</v>
      </c>
      <c r="AS14" s="141">
        <f t="shared" si="23"/>
        <v>475</v>
      </c>
      <c r="AT14" s="141">
        <v>0</v>
      </c>
      <c r="AU14" s="141">
        <v>0</v>
      </c>
      <c r="AV14" s="141">
        <v>475</v>
      </c>
      <c r="AW14" s="141">
        <v>0</v>
      </c>
      <c r="AX14" s="141">
        <f t="shared" si="24"/>
        <v>73991</v>
      </c>
      <c r="AY14" s="141">
        <v>70319</v>
      </c>
      <c r="AZ14" s="141">
        <v>0</v>
      </c>
      <c r="BA14" s="141">
        <v>3672</v>
      </c>
      <c r="BB14" s="141">
        <v>0</v>
      </c>
      <c r="BC14" s="141">
        <v>180901</v>
      </c>
      <c r="BD14" s="141">
        <v>0</v>
      </c>
      <c r="BE14" s="141">
        <v>0</v>
      </c>
      <c r="BF14" s="141">
        <f t="shared" si="25"/>
        <v>96141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20417</v>
      </c>
      <c r="BP14" s="141">
        <f t="shared" si="29"/>
        <v>7225</v>
      </c>
      <c r="BQ14" s="141">
        <v>7225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13192</v>
      </c>
      <c r="CA14" s="141">
        <v>13192</v>
      </c>
      <c r="CB14" s="141">
        <v>0</v>
      </c>
      <c r="CC14" s="141">
        <v>0</v>
      </c>
      <c r="CD14" s="141">
        <v>0</v>
      </c>
      <c r="CE14" s="141">
        <v>47862</v>
      </c>
      <c r="CF14" s="141">
        <v>0</v>
      </c>
      <c r="CG14" s="141">
        <v>0</v>
      </c>
      <c r="CH14" s="141">
        <f t="shared" si="32"/>
        <v>20417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116558</v>
      </c>
      <c r="CR14" s="141">
        <f t="shared" si="42"/>
        <v>28900</v>
      </c>
      <c r="CS14" s="141">
        <f t="shared" si="43"/>
        <v>28900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475</v>
      </c>
      <c r="CX14" s="141">
        <f t="shared" si="48"/>
        <v>0</v>
      </c>
      <c r="CY14" s="141">
        <f t="shared" si="49"/>
        <v>0</v>
      </c>
      <c r="CZ14" s="141">
        <f t="shared" si="50"/>
        <v>475</v>
      </c>
      <c r="DA14" s="141">
        <f t="shared" si="51"/>
        <v>0</v>
      </c>
      <c r="DB14" s="141">
        <f t="shared" si="52"/>
        <v>87183</v>
      </c>
      <c r="DC14" s="141">
        <f t="shared" si="53"/>
        <v>83511</v>
      </c>
      <c r="DD14" s="141">
        <f t="shared" si="54"/>
        <v>0</v>
      </c>
      <c r="DE14" s="141">
        <f t="shared" si="55"/>
        <v>3672</v>
      </c>
      <c r="DF14" s="141">
        <f t="shared" si="56"/>
        <v>0</v>
      </c>
      <c r="DG14" s="141">
        <f t="shared" si="57"/>
        <v>228763</v>
      </c>
      <c r="DH14" s="141">
        <f t="shared" si="58"/>
        <v>0</v>
      </c>
      <c r="DI14" s="141">
        <f t="shared" si="59"/>
        <v>0</v>
      </c>
      <c r="DJ14" s="141">
        <f t="shared" si="60"/>
        <v>116558</v>
      </c>
    </row>
    <row r="15" spans="1:114" ht="12" customHeight="1">
      <c r="A15" s="142" t="s">
        <v>93</v>
      </c>
      <c r="B15" s="140" t="s">
        <v>333</v>
      </c>
      <c r="C15" s="142" t="s">
        <v>364</v>
      </c>
      <c r="D15" s="141">
        <f t="shared" si="6"/>
        <v>475271</v>
      </c>
      <c r="E15" s="141">
        <f t="shared" si="7"/>
        <v>189148</v>
      </c>
      <c r="F15" s="141">
        <v>0</v>
      </c>
      <c r="G15" s="141">
        <v>0</v>
      </c>
      <c r="H15" s="141">
        <v>39100</v>
      </c>
      <c r="I15" s="141">
        <v>150042</v>
      </c>
      <c r="J15" s="141"/>
      <c r="K15" s="141">
        <v>6</v>
      </c>
      <c r="L15" s="141">
        <v>286123</v>
      </c>
      <c r="M15" s="141">
        <f t="shared" si="8"/>
        <v>126109</v>
      </c>
      <c r="N15" s="141">
        <f t="shared" si="9"/>
        <v>29669</v>
      </c>
      <c r="O15" s="141">
        <v>0</v>
      </c>
      <c r="P15" s="141">
        <v>0</v>
      </c>
      <c r="Q15" s="141">
        <v>0</v>
      </c>
      <c r="R15" s="141">
        <v>29669</v>
      </c>
      <c r="S15" s="141"/>
      <c r="T15" s="141">
        <v>0</v>
      </c>
      <c r="U15" s="141">
        <v>96440</v>
      </c>
      <c r="V15" s="141">
        <f t="shared" si="10"/>
        <v>601380</v>
      </c>
      <c r="W15" s="141">
        <f t="shared" si="11"/>
        <v>218817</v>
      </c>
      <c r="X15" s="141">
        <f t="shared" si="12"/>
        <v>0</v>
      </c>
      <c r="Y15" s="141">
        <f t="shared" si="13"/>
        <v>0</v>
      </c>
      <c r="Z15" s="141">
        <f t="shared" si="14"/>
        <v>39100</v>
      </c>
      <c r="AA15" s="141">
        <f t="shared" si="15"/>
        <v>179711</v>
      </c>
      <c r="AB15" s="141">
        <f t="shared" si="16"/>
        <v>0</v>
      </c>
      <c r="AC15" s="141">
        <f t="shared" si="17"/>
        <v>6</v>
      </c>
      <c r="AD15" s="141">
        <f t="shared" si="18"/>
        <v>382563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426235</v>
      </c>
      <c r="AN15" s="141">
        <f t="shared" si="22"/>
        <v>65224</v>
      </c>
      <c r="AO15" s="141">
        <v>58453</v>
      </c>
      <c r="AP15" s="141">
        <v>0</v>
      </c>
      <c r="AQ15" s="141">
        <v>6771</v>
      </c>
      <c r="AR15" s="141">
        <v>0</v>
      </c>
      <c r="AS15" s="141">
        <f t="shared" si="23"/>
        <v>177621</v>
      </c>
      <c r="AT15" s="141">
        <v>33373</v>
      </c>
      <c r="AU15" s="141">
        <v>134653</v>
      </c>
      <c r="AV15" s="141">
        <v>9595</v>
      </c>
      <c r="AW15" s="141">
        <v>0</v>
      </c>
      <c r="AX15" s="141">
        <f t="shared" si="24"/>
        <v>183390</v>
      </c>
      <c r="AY15" s="141">
        <v>118358</v>
      </c>
      <c r="AZ15" s="141">
        <v>35592</v>
      </c>
      <c r="BA15" s="141">
        <v>7276</v>
      </c>
      <c r="BB15" s="141">
        <v>22164</v>
      </c>
      <c r="BC15" s="141">
        <v>47156</v>
      </c>
      <c r="BD15" s="141">
        <v>0</v>
      </c>
      <c r="BE15" s="141">
        <v>1880</v>
      </c>
      <c r="BF15" s="141">
        <f t="shared" si="25"/>
        <v>428115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106419</v>
      </c>
      <c r="BP15" s="141">
        <f t="shared" si="29"/>
        <v>31832</v>
      </c>
      <c r="BQ15" s="141">
        <v>25177</v>
      </c>
      <c r="BR15" s="141">
        <v>0</v>
      </c>
      <c r="BS15" s="141">
        <v>6655</v>
      </c>
      <c r="BT15" s="141">
        <v>0</v>
      </c>
      <c r="BU15" s="141">
        <f t="shared" si="30"/>
        <v>31259</v>
      </c>
      <c r="BV15" s="141">
        <v>488</v>
      </c>
      <c r="BW15" s="141">
        <v>30368</v>
      </c>
      <c r="BX15" s="141">
        <v>403</v>
      </c>
      <c r="BY15" s="141">
        <v>0</v>
      </c>
      <c r="BZ15" s="141">
        <f t="shared" si="31"/>
        <v>43328</v>
      </c>
      <c r="CA15" s="141">
        <v>33770</v>
      </c>
      <c r="CB15" s="141">
        <v>8398</v>
      </c>
      <c r="CC15" s="141">
        <v>0</v>
      </c>
      <c r="CD15" s="141">
        <v>1160</v>
      </c>
      <c r="CE15" s="141">
        <v>19221</v>
      </c>
      <c r="CF15" s="141">
        <v>0</v>
      </c>
      <c r="CG15" s="141">
        <v>469</v>
      </c>
      <c r="CH15" s="141">
        <f t="shared" si="32"/>
        <v>106888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532654</v>
      </c>
      <c r="CR15" s="141">
        <f t="shared" si="42"/>
        <v>97056</v>
      </c>
      <c r="CS15" s="141">
        <f t="shared" si="43"/>
        <v>83630</v>
      </c>
      <c r="CT15" s="141">
        <f t="shared" si="44"/>
        <v>0</v>
      </c>
      <c r="CU15" s="141">
        <f t="shared" si="45"/>
        <v>13426</v>
      </c>
      <c r="CV15" s="141">
        <f t="shared" si="46"/>
        <v>0</v>
      </c>
      <c r="CW15" s="141">
        <f t="shared" si="47"/>
        <v>208880</v>
      </c>
      <c r="CX15" s="141">
        <f t="shared" si="48"/>
        <v>33861</v>
      </c>
      <c r="CY15" s="141">
        <f t="shared" si="49"/>
        <v>165021</v>
      </c>
      <c r="CZ15" s="141">
        <f t="shared" si="50"/>
        <v>9998</v>
      </c>
      <c r="DA15" s="141">
        <f t="shared" si="51"/>
        <v>0</v>
      </c>
      <c r="DB15" s="141">
        <f t="shared" si="52"/>
        <v>226718</v>
      </c>
      <c r="DC15" s="141">
        <f t="shared" si="53"/>
        <v>152128</v>
      </c>
      <c r="DD15" s="141">
        <f t="shared" si="54"/>
        <v>43990</v>
      </c>
      <c r="DE15" s="141">
        <f t="shared" si="55"/>
        <v>7276</v>
      </c>
      <c r="DF15" s="141">
        <f t="shared" si="56"/>
        <v>23324</v>
      </c>
      <c r="DG15" s="141">
        <f t="shared" si="57"/>
        <v>66377</v>
      </c>
      <c r="DH15" s="141">
        <f t="shared" si="58"/>
        <v>0</v>
      </c>
      <c r="DI15" s="141">
        <f t="shared" si="59"/>
        <v>2349</v>
      </c>
      <c r="DJ15" s="141">
        <f t="shared" si="60"/>
        <v>535003</v>
      </c>
    </row>
    <row r="16" spans="1:114" ht="12" customHeight="1">
      <c r="A16" s="142" t="s">
        <v>93</v>
      </c>
      <c r="B16" s="140" t="s">
        <v>334</v>
      </c>
      <c r="C16" s="142" t="s">
        <v>365</v>
      </c>
      <c r="D16" s="141">
        <f t="shared" si="6"/>
        <v>484386</v>
      </c>
      <c r="E16" s="141">
        <f t="shared" si="7"/>
        <v>142099</v>
      </c>
      <c r="F16" s="141">
        <v>0</v>
      </c>
      <c r="G16" s="141">
        <v>6440</v>
      </c>
      <c r="H16" s="141">
        <v>0</v>
      </c>
      <c r="I16" s="141">
        <v>97085</v>
      </c>
      <c r="J16" s="141"/>
      <c r="K16" s="141">
        <v>38574</v>
      </c>
      <c r="L16" s="141">
        <v>342287</v>
      </c>
      <c r="M16" s="141">
        <f t="shared" si="8"/>
        <v>21508</v>
      </c>
      <c r="N16" s="141">
        <f t="shared" si="9"/>
        <v>16134</v>
      </c>
      <c r="O16" s="141">
        <v>0</v>
      </c>
      <c r="P16" s="141">
        <v>0</v>
      </c>
      <c r="Q16" s="141">
        <v>0</v>
      </c>
      <c r="R16" s="141">
        <v>16132</v>
      </c>
      <c r="S16" s="141"/>
      <c r="T16" s="141">
        <v>2</v>
      </c>
      <c r="U16" s="141">
        <v>5374</v>
      </c>
      <c r="V16" s="141">
        <f t="shared" si="10"/>
        <v>505894</v>
      </c>
      <c r="W16" s="141">
        <f t="shared" si="11"/>
        <v>158233</v>
      </c>
      <c r="X16" s="141">
        <f t="shared" si="12"/>
        <v>0</v>
      </c>
      <c r="Y16" s="141">
        <f t="shared" si="13"/>
        <v>6440</v>
      </c>
      <c r="Z16" s="141">
        <f t="shared" si="14"/>
        <v>0</v>
      </c>
      <c r="AA16" s="141">
        <f t="shared" si="15"/>
        <v>113217</v>
      </c>
      <c r="AB16" s="141">
        <f t="shared" si="16"/>
        <v>0</v>
      </c>
      <c r="AC16" s="141">
        <f t="shared" si="17"/>
        <v>38576</v>
      </c>
      <c r="AD16" s="141">
        <f t="shared" si="18"/>
        <v>347661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472834</v>
      </c>
      <c r="AN16" s="141">
        <f t="shared" si="22"/>
        <v>49374</v>
      </c>
      <c r="AO16" s="141">
        <v>49374</v>
      </c>
      <c r="AP16" s="141">
        <v>0</v>
      </c>
      <c r="AQ16" s="141">
        <v>0</v>
      </c>
      <c r="AR16" s="141">
        <v>0</v>
      </c>
      <c r="AS16" s="141">
        <f t="shared" si="23"/>
        <v>178263</v>
      </c>
      <c r="AT16" s="141">
        <v>224</v>
      </c>
      <c r="AU16" s="141">
        <v>170311</v>
      </c>
      <c r="AV16" s="141">
        <v>7728</v>
      </c>
      <c r="AW16" s="141">
        <v>0</v>
      </c>
      <c r="AX16" s="141">
        <f t="shared" si="24"/>
        <v>245197</v>
      </c>
      <c r="AY16" s="141">
        <v>97616</v>
      </c>
      <c r="AZ16" s="141">
        <v>123797</v>
      </c>
      <c r="BA16" s="141">
        <v>23784</v>
      </c>
      <c r="BB16" s="141">
        <v>0</v>
      </c>
      <c r="BC16" s="141">
        <v>0</v>
      </c>
      <c r="BD16" s="141">
        <v>0</v>
      </c>
      <c r="BE16" s="141">
        <v>11552</v>
      </c>
      <c r="BF16" s="141">
        <f t="shared" si="25"/>
        <v>484386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21508</v>
      </c>
      <c r="BP16" s="141">
        <f t="shared" si="29"/>
        <v>1573</v>
      </c>
      <c r="BQ16" s="141">
        <v>1573</v>
      </c>
      <c r="BR16" s="141">
        <v>0</v>
      </c>
      <c r="BS16" s="141">
        <v>0</v>
      </c>
      <c r="BT16" s="141">
        <v>0</v>
      </c>
      <c r="BU16" s="141">
        <f t="shared" si="30"/>
        <v>5988</v>
      </c>
      <c r="BV16" s="141">
        <v>143</v>
      </c>
      <c r="BW16" s="141">
        <v>5845</v>
      </c>
      <c r="BX16" s="141">
        <v>0</v>
      </c>
      <c r="BY16" s="141">
        <v>0</v>
      </c>
      <c r="BZ16" s="141">
        <f t="shared" si="31"/>
        <v>13947</v>
      </c>
      <c r="CA16" s="141">
        <v>13947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21508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494342</v>
      </c>
      <c r="CR16" s="141">
        <f t="shared" si="42"/>
        <v>50947</v>
      </c>
      <c r="CS16" s="141">
        <f t="shared" si="43"/>
        <v>50947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184251</v>
      </c>
      <c r="CX16" s="141">
        <f t="shared" si="48"/>
        <v>367</v>
      </c>
      <c r="CY16" s="141">
        <f t="shared" si="49"/>
        <v>176156</v>
      </c>
      <c r="CZ16" s="141">
        <f t="shared" si="50"/>
        <v>7728</v>
      </c>
      <c r="DA16" s="141">
        <f t="shared" si="51"/>
        <v>0</v>
      </c>
      <c r="DB16" s="141">
        <f t="shared" si="52"/>
        <v>259144</v>
      </c>
      <c r="DC16" s="141">
        <f t="shared" si="53"/>
        <v>111563</v>
      </c>
      <c r="DD16" s="141">
        <f t="shared" si="54"/>
        <v>123797</v>
      </c>
      <c r="DE16" s="141">
        <f t="shared" si="55"/>
        <v>23784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11552</v>
      </c>
      <c r="DJ16" s="141">
        <f t="shared" si="60"/>
        <v>505894</v>
      </c>
    </row>
    <row r="17" spans="1:114" ht="12" customHeight="1">
      <c r="A17" s="142" t="s">
        <v>93</v>
      </c>
      <c r="B17" s="140" t="s">
        <v>335</v>
      </c>
      <c r="C17" s="142" t="s">
        <v>366</v>
      </c>
      <c r="D17" s="141">
        <f t="shared" si="6"/>
        <v>740728</v>
      </c>
      <c r="E17" s="141">
        <f t="shared" si="7"/>
        <v>243486</v>
      </c>
      <c r="F17" s="141">
        <v>0</v>
      </c>
      <c r="G17" s="141">
        <v>0</v>
      </c>
      <c r="H17" s="141">
        <v>0</v>
      </c>
      <c r="I17" s="141">
        <v>156457</v>
      </c>
      <c r="J17" s="141"/>
      <c r="K17" s="141">
        <v>87029</v>
      </c>
      <c r="L17" s="141">
        <v>497242</v>
      </c>
      <c r="M17" s="141">
        <f t="shared" si="8"/>
        <v>251917</v>
      </c>
      <c r="N17" s="141">
        <f t="shared" si="9"/>
        <v>45394</v>
      </c>
      <c r="O17" s="141">
        <v>0</v>
      </c>
      <c r="P17" s="141">
        <v>0</v>
      </c>
      <c r="Q17" s="141">
        <v>0</v>
      </c>
      <c r="R17" s="141">
        <v>45394</v>
      </c>
      <c r="S17" s="141"/>
      <c r="T17" s="141">
        <v>0</v>
      </c>
      <c r="U17" s="141">
        <v>206523</v>
      </c>
      <c r="V17" s="141">
        <f t="shared" si="10"/>
        <v>992645</v>
      </c>
      <c r="W17" s="141">
        <f t="shared" si="11"/>
        <v>288880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201851</v>
      </c>
      <c r="AB17" s="141">
        <f t="shared" si="16"/>
        <v>0</v>
      </c>
      <c r="AC17" s="141">
        <f t="shared" si="17"/>
        <v>87029</v>
      </c>
      <c r="AD17" s="141">
        <f t="shared" si="18"/>
        <v>703765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740728</v>
      </c>
      <c r="AN17" s="141">
        <f t="shared" si="22"/>
        <v>205639</v>
      </c>
      <c r="AO17" s="141">
        <v>74112</v>
      </c>
      <c r="AP17" s="141">
        <v>0</v>
      </c>
      <c r="AQ17" s="141">
        <v>124220</v>
      </c>
      <c r="AR17" s="141">
        <v>7307</v>
      </c>
      <c r="AS17" s="141">
        <f t="shared" si="23"/>
        <v>278446</v>
      </c>
      <c r="AT17" s="141">
        <v>40175</v>
      </c>
      <c r="AU17" s="141">
        <v>214588</v>
      </c>
      <c r="AV17" s="141">
        <v>23683</v>
      </c>
      <c r="AW17" s="141">
        <v>0</v>
      </c>
      <c r="AX17" s="141">
        <f t="shared" si="24"/>
        <v>256643</v>
      </c>
      <c r="AY17" s="141">
        <v>205057</v>
      </c>
      <c r="AZ17" s="141">
        <v>24841</v>
      </c>
      <c r="BA17" s="141">
        <v>26745</v>
      </c>
      <c r="BB17" s="141">
        <v>0</v>
      </c>
      <c r="BC17" s="141">
        <v>0</v>
      </c>
      <c r="BD17" s="141">
        <v>0</v>
      </c>
      <c r="BE17" s="141">
        <v>0</v>
      </c>
      <c r="BF17" s="141">
        <f t="shared" si="25"/>
        <v>740728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229431</v>
      </c>
      <c r="BP17" s="141">
        <f t="shared" si="29"/>
        <v>48821</v>
      </c>
      <c r="BQ17" s="141">
        <v>8235</v>
      </c>
      <c r="BR17" s="141">
        <v>0</v>
      </c>
      <c r="BS17" s="141">
        <v>40586</v>
      </c>
      <c r="BT17" s="141">
        <v>0</v>
      </c>
      <c r="BU17" s="141">
        <f t="shared" si="30"/>
        <v>140368</v>
      </c>
      <c r="BV17" s="141">
        <v>17609</v>
      </c>
      <c r="BW17" s="141">
        <v>122759</v>
      </c>
      <c r="BX17" s="141">
        <v>0</v>
      </c>
      <c r="BY17" s="141">
        <v>0</v>
      </c>
      <c r="BZ17" s="141">
        <f t="shared" si="31"/>
        <v>40242</v>
      </c>
      <c r="CA17" s="141">
        <v>36042</v>
      </c>
      <c r="CB17" s="141">
        <v>4200</v>
      </c>
      <c r="CC17" s="141">
        <v>0</v>
      </c>
      <c r="CD17" s="141">
        <v>0</v>
      </c>
      <c r="CE17" s="141">
        <v>22486</v>
      </c>
      <c r="CF17" s="141">
        <v>0</v>
      </c>
      <c r="CG17" s="141">
        <v>0</v>
      </c>
      <c r="CH17" s="141">
        <f t="shared" si="32"/>
        <v>229431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970159</v>
      </c>
      <c r="CR17" s="141">
        <f t="shared" si="42"/>
        <v>254460</v>
      </c>
      <c r="CS17" s="141">
        <f t="shared" si="43"/>
        <v>82347</v>
      </c>
      <c r="CT17" s="141">
        <f t="shared" si="44"/>
        <v>0</v>
      </c>
      <c r="CU17" s="141">
        <f t="shared" si="45"/>
        <v>164806</v>
      </c>
      <c r="CV17" s="141">
        <f t="shared" si="46"/>
        <v>7307</v>
      </c>
      <c r="CW17" s="141">
        <f t="shared" si="47"/>
        <v>418814</v>
      </c>
      <c r="CX17" s="141">
        <f t="shared" si="48"/>
        <v>57784</v>
      </c>
      <c r="CY17" s="141">
        <f t="shared" si="49"/>
        <v>337347</v>
      </c>
      <c r="CZ17" s="141">
        <f t="shared" si="50"/>
        <v>23683</v>
      </c>
      <c r="DA17" s="141">
        <f t="shared" si="51"/>
        <v>0</v>
      </c>
      <c r="DB17" s="141">
        <f t="shared" si="52"/>
        <v>296885</v>
      </c>
      <c r="DC17" s="141">
        <f t="shared" si="53"/>
        <v>241099</v>
      </c>
      <c r="DD17" s="141">
        <f t="shared" si="54"/>
        <v>29041</v>
      </c>
      <c r="DE17" s="141">
        <f t="shared" si="55"/>
        <v>26745</v>
      </c>
      <c r="DF17" s="141">
        <f t="shared" si="56"/>
        <v>0</v>
      </c>
      <c r="DG17" s="141">
        <f t="shared" si="57"/>
        <v>22486</v>
      </c>
      <c r="DH17" s="141">
        <f t="shared" si="58"/>
        <v>0</v>
      </c>
      <c r="DI17" s="141">
        <f t="shared" si="59"/>
        <v>0</v>
      </c>
      <c r="DJ17" s="141">
        <f t="shared" si="60"/>
        <v>970159</v>
      </c>
    </row>
    <row r="18" spans="1:114" ht="12" customHeight="1">
      <c r="A18" s="142" t="s">
        <v>93</v>
      </c>
      <c r="B18" s="140" t="s">
        <v>336</v>
      </c>
      <c r="C18" s="142" t="s">
        <v>367</v>
      </c>
      <c r="D18" s="141">
        <f t="shared" si="6"/>
        <v>742397</v>
      </c>
      <c r="E18" s="141">
        <f t="shared" si="7"/>
        <v>144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144</v>
      </c>
      <c r="L18" s="141">
        <v>742253</v>
      </c>
      <c r="M18" s="141">
        <f t="shared" si="8"/>
        <v>302446</v>
      </c>
      <c r="N18" s="141">
        <f t="shared" si="9"/>
        <v>52182</v>
      </c>
      <c r="O18" s="141">
        <v>3987</v>
      </c>
      <c r="P18" s="141">
        <v>0</v>
      </c>
      <c r="Q18" s="141">
        <v>0</v>
      </c>
      <c r="R18" s="141">
        <v>48195</v>
      </c>
      <c r="S18" s="141"/>
      <c r="T18" s="141">
        <v>0</v>
      </c>
      <c r="U18" s="141">
        <v>250264</v>
      </c>
      <c r="V18" s="141">
        <f t="shared" si="10"/>
        <v>1044843</v>
      </c>
      <c r="W18" s="141">
        <f t="shared" si="11"/>
        <v>52326</v>
      </c>
      <c r="X18" s="141">
        <f t="shared" si="12"/>
        <v>3987</v>
      </c>
      <c r="Y18" s="141">
        <f t="shared" si="13"/>
        <v>0</v>
      </c>
      <c r="Z18" s="141">
        <f t="shared" si="14"/>
        <v>0</v>
      </c>
      <c r="AA18" s="141">
        <f t="shared" si="15"/>
        <v>48195</v>
      </c>
      <c r="AB18" s="141">
        <f t="shared" si="16"/>
        <v>0</v>
      </c>
      <c r="AC18" s="141">
        <f t="shared" si="17"/>
        <v>144</v>
      </c>
      <c r="AD18" s="141">
        <f t="shared" si="18"/>
        <v>992517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146018</v>
      </c>
      <c r="AM18" s="141">
        <f t="shared" si="21"/>
        <v>371813</v>
      </c>
      <c r="AN18" s="141">
        <f t="shared" si="22"/>
        <v>54608</v>
      </c>
      <c r="AO18" s="141">
        <v>54608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317205</v>
      </c>
      <c r="AY18" s="141">
        <v>301369</v>
      </c>
      <c r="AZ18" s="141">
        <v>14905</v>
      </c>
      <c r="BA18" s="141">
        <v>931</v>
      </c>
      <c r="BB18" s="141">
        <v>0</v>
      </c>
      <c r="BC18" s="141">
        <v>224566</v>
      </c>
      <c r="BD18" s="141">
        <v>0</v>
      </c>
      <c r="BE18" s="141">
        <v>0</v>
      </c>
      <c r="BF18" s="141">
        <f t="shared" si="25"/>
        <v>371813</v>
      </c>
      <c r="BG18" s="141">
        <f t="shared" si="26"/>
        <v>8516</v>
      </c>
      <c r="BH18" s="141">
        <f t="shared" si="27"/>
        <v>3507</v>
      </c>
      <c r="BI18" s="141">
        <v>0</v>
      </c>
      <c r="BJ18" s="141">
        <v>3507</v>
      </c>
      <c r="BK18" s="141">
        <v>0</v>
      </c>
      <c r="BL18" s="141">
        <v>0</v>
      </c>
      <c r="BM18" s="141">
        <v>5009</v>
      </c>
      <c r="BN18" s="141">
        <v>0</v>
      </c>
      <c r="BO18" s="141">
        <f t="shared" si="28"/>
        <v>224247</v>
      </c>
      <c r="BP18" s="141">
        <f t="shared" si="29"/>
        <v>52349</v>
      </c>
      <c r="BQ18" s="141">
        <v>0</v>
      </c>
      <c r="BR18" s="141">
        <v>0</v>
      </c>
      <c r="BS18" s="141">
        <v>52349</v>
      </c>
      <c r="BT18" s="141">
        <v>0</v>
      </c>
      <c r="BU18" s="141">
        <f t="shared" si="30"/>
        <v>78746</v>
      </c>
      <c r="BV18" s="141">
        <v>0</v>
      </c>
      <c r="BW18" s="141">
        <v>78746</v>
      </c>
      <c r="BX18" s="141">
        <v>0</v>
      </c>
      <c r="BY18" s="141">
        <v>0</v>
      </c>
      <c r="BZ18" s="141">
        <f t="shared" si="31"/>
        <v>93152</v>
      </c>
      <c r="CA18" s="141">
        <v>90122</v>
      </c>
      <c r="CB18" s="141">
        <v>3030</v>
      </c>
      <c r="CC18" s="141">
        <v>0</v>
      </c>
      <c r="CD18" s="141">
        <v>0</v>
      </c>
      <c r="CE18" s="141">
        <v>59513</v>
      </c>
      <c r="CF18" s="141">
        <v>0</v>
      </c>
      <c r="CG18" s="141">
        <v>10170</v>
      </c>
      <c r="CH18" s="141">
        <f t="shared" si="32"/>
        <v>242933</v>
      </c>
      <c r="CI18" s="141">
        <f t="shared" si="33"/>
        <v>8516</v>
      </c>
      <c r="CJ18" s="141">
        <f t="shared" si="34"/>
        <v>3507</v>
      </c>
      <c r="CK18" s="141">
        <f t="shared" si="35"/>
        <v>0</v>
      </c>
      <c r="CL18" s="141">
        <f t="shared" si="36"/>
        <v>3507</v>
      </c>
      <c r="CM18" s="141">
        <f t="shared" si="37"/>
        <v>0</v>
      </c>
      <c r="CN18" s="141">
        <f t="shared" si="38"/>
        <v>0</v>
      </c>
      <c r="CO18" s="141">
        <f t="shared" si="39"/>
        <v>5009</v>
      </c>
      <c r="CP18" s="141">
        <f t="shared" si="40"/>
        <v>146018</v>
      </c>
      <c r="CQ18" s="141">
        <f t="shared" si="41"/>
        <v>596060</v>
      </c>
      <c r="CR18" s="141">
        <f t="shared" si="42"/>
        <v>106957</v>
      </c>
      <c r="CS18" s="141">
        <f t="shared" si="43"/>
        <v>54608</v>
      </c>
      <c r="CT18" s="141">
        <f t="shared" si="44"/>
        <v>0</v>
      </c>
      <c r="CU18" s="141">
        <f t="shared" si="45"/>
        <v>52349</v>
      </c>
      <c r="CV18" s="141">
        <f t="shared" si="46"/>
        <v>0</v>
      </c>
      <c r="CW18" s="141">
        <f t="shared" si="47"/>
        <v>78746</v>
      </c>
      <c r="CX18" s="141">
        <f t="shared" si="48"/>
        <v>0</v>
      </c>
      <c r="CY18" s="141">
        <f t="shared" si="49"/>
        <v>78746</v>
      </c>
      <c r="CZ18" s="141">
        <f t="shared" si="50"/>
        <v>0</v>
      </c>
      <c r="DA18" s="141">
        <f t="shared" si="51"/>
        <v>0</v>
      </c>
      <c r="DB18" s="141">
        <f t="shared" si="52"/>
        <v>410357</v>
      </c>
      <c r="DC18" s="141">
        <f t="shared" si="53"/>
        <v>391491</v>
      </c>
      <c r="DD18" s="141">
        <f t="shared" si="54"/>
        <v>17935</v>
      </c>
      <c r="DE18" s="141">
        <f t="shared" si="55"/>
        <v>931</v>
      </c>
      <c r="DF18" s="141">
        <f t="shared" si="56"/>
        <v>0</v>
      </c>
      <c r="DG18" s="141">
        <f t="shared" si="57"/>
        <v>284079</v>
      </c>
      <c r="DH18" s="141">
        <f t="shared" si="58"/>
        <v>0</v>
      </c>
      <c r="DI18" s="141">
        <f t="shared" si="59"/>
        <v>10170</v>
      </c>
      <c r="DJ18" s="141">
        <f t="shared" si="60"/>
        <v>614746</v>
      </c>
    </row>
    <row r="19" spans="1:114" ht="12" customHeight="1">
      <c r="A19" s="142" t="s">
        <v>93</v>
      </c>
      <c r="B19" s="140" t="s">
        <v>337</v>
      </c>
      <c r="C19" s="142" t="s">
        <v>368</v>
      </c>
      <c r="D19" s="141">
        <f t="shared" si="6"/>
        <v>586228</v>
      </c>
      <c r="E19" s="141">
        <f t="shared" si="7"/>
        <v>32721</v>
      </c>
      <c r="F19" s="141">
        <v>0</v>
      </c>
      <c r="G19" s="141">
        <v>0</v>
      </c>
      <c r="H19" s="141">
        <v>0</v>
      </c>
      <c r="I19" s="141">
        <v>18923</v>
      </c>
      <c r="J19" s="141"/>
      <c r="K19" s="141">
        <v>13798</v>
      </c>
      <c r="L19" s="141">
        <v>553507</v>
      </c>
      <c r="M19" s="141">
        <f t="shared" si="8"/>
        <v>83869</v>
      </c>
      <c r="N19" s="141">
        <f t="shared" si="9"/>
        <v>30500</v>
      </c>
      <c r="O19" s="141">
        <v>0</v>
      </c>
      <c r="P19" s="141">
        <v>0</v>
      </c>
      <c r="Q19" s="141">
        <v>0</v>
      </c>
      <c r="R19" s="141">
        <v>30500</v>
      </c>
      <c r="S19" s="141"/>
      <c r="T19" s="141">
        <v>0</v>
      </c>
      <c r="U19" s="141">
        <v>53369</v>
      </c>
      <c r="V19" s="141">
        <f t="shared" si="10"/>
        <v>670097</v>
      </c>
      <c r="W19" s="141">
        <f t="shared" si="11"/>
        <v>63221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49423</v>
      </c>
      <c r="AB19" s="141">
        <f t="shared" si="16"/>
        <v>0</v>
      </c>
      <c r="AC19" s="141">
        <f t="shared" si="17"/>
        <v>13798</v>
      </c>
      <c r="AD19" s="141">
        <f t="shared" si="18"/>
        <v>606876</v>
      </c>
      <c r="AE19" s="141">
        <f t="shared" si="19"/>
        <v>68588</v>
      </c>
      <c r="AF19" s="141">
        <f t="shared" si="20"/>
        <v>68588</v>
      </c>
      <c r="AG19" s="141">
        <v>0</v>
      </c>
      <c r="AH19" s="141">
        <v>60608</v>
      </c>
      <c r="AI19" s="141">
        <v>7980</v>
      </c>
      <c r="AJ19" s="141">
        <v>0</v>
      </c>
      <c r="AK19" s="141">
        <v>0</v>
      </c>
      <c r="AL19" s="141">
        <v>0</v>
      </c>
      <c r="AM19" s="141">
        <f t="shared" si="21"/>
        <v>517640</v>
      </c>
      <c r="AN19" s="141">
        <f t="shared" si="22"/>
        <v>51833</v>
      </c>
      <c r="AO19" s="141">
        <v>43713</v>
      </c>
      <c r="AP19" s="141">
        <v>0</v>
      </c>
      <c r="AQ19" s="141">
        <v>8120</v>
      </c>
      <c r="AR19" s="141">
        <v>0</v>
      </c>
      <c r="AS19" s="141">
        <f t="shared" si="23"/>
        <v>148630</v>
      </c>
      <c r="AT19" s="141">
        <v>0</v>
      </c>
      <c r="AU19" s="141">
        <v>144688</v>
      </c>
      <c r="AV19" s="141">
        <v>3942</v>
      </c>
      <c r="AW19" s="141">
        <v>0</v>
      </c>
      <c r="AX19" s="141">
        <f t="shared" si="24"/>
        <v>317177</v>
      </c>
      <c r="AY19" s="141">
        <v>161762</v>
      </c>
      <c r="AZ19" s="141">
        <v>146161</v>
      </c>
      <c r="BA19" s="141">
        <v>9254</v>
      </c>
      <c r="BB19" s="141">
        <v>0</v>
      </c>
      <c r="BC19" s="141">
        <v>0</v>
      </c>
      <c r="BD19" s="141">
        <v>0</v>
      </c>
      <c r="BE19" s="141">
        <v>0</v>
      </c>
      <c r="BF19" s="141">
        <f t="shared" si="25"/>
        <v>586228</v>
      </c>
      <c r="BG19" s="141">
        <f t="shared" si="26"/>
        <v>3665</v>
      </c>
      <c r="BH19" s="141">
        <f t="shared" si="27"/>
        <v>3665</v>
      </c>
      <c r="BI19" s="141">
        <v>0</v>
      </c>
      <c r="BJ19" s="141">
        <v>3665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80204</v>
      </c>
      <c r="BP19" s="141">
        <f t="shared" si="29"/>
        <v>19759</v>
      </c>
      <c r="BQ19" s="141">
        <v>3519</v>
      </c>
      <c r="BR19" s="141">
        <v>0</v>
      </c>
      <c r="BS19" s="141">
        <v>16240</v>
      </c>
      <c r="BT19" s="141">
        <v>0</v>
      </c>
      <c r="BU19" s="141">
        <f t="shared" si="30"/>
        <v>29264</v>
      </c>
      <c r="BV19" s="141">
        <v>0</v>
      </c>
      <c r="BW19" s="141">
        <v>29264</v>
      </c>
      <c r="BX19" s="141">
        <v>0</v>
      </c>
      <c r="BY19" s="141">
        <v>0</v>
      </c>
      <c r="BZ19" s="141">
        <f t="shared" si="31"/>
        <v>31181</v>
      </c>
      <c r="CA19" s="141">
        <v>26242</v>
      </c>
      <c r="CB19" s="141">
        <v>4939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83869</v>
      </c>
      <c r="CI19" s="141">
        <f t="shared" si="33"/>
        <v>72253</v>
      </c>
      <c r="CJ19" s="141">
        <f t="shared" si="34"/>
        <v>72253</v>
      </c>
      <c r="CK19" s="141">
        <f t="shared" si="35"/>
        <v>0</v>
      </c>
      <c r="CL19" s="141">
        <f t="shared" si="36"/>
        <v>64273</v>
      </c>
      <c r="CM19" s="141">
        <f t="shared" si="37"/>
        <v>7980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597844</v>
      </c>
      <c r="CR19" s="141">
        <f t="shared" si="42"/>
        <v>71592</v>
      </c>
      <c r="CS19" s="141">
        <f t="shared" si="43"/>
        <v>47232</v>
      </c>
      <c r="CT19" s="141">
        <f t="shared" si="44"/>
        <v>0</v>
      </c>
      <c r="CU19" s="141">
        <f t="shared" si="45"/>
        <v>24360</v>
      </c>
      <c r="CV19" s="141">
        <f t="shared" si="46"/>
        <v>0</v>
      </c>
      <c r="CW19" s="141">
        <f t="shared" si="47"/>
        <v>177894</v>
      </c>
      <c r="CX19" s="141">
        <f t="shared" si="48"/>
        <v>0</v>
      </c>
      <c r="CY19" s="141">
        <f t="shared" si="49"/>
        <v>173952</v>
      </c>
      <c r="CZ19" s="141">
        <f t="shared" si="50"/>
        <v>3942</v>
      </c>
      <c r="DA19" s="141">
        <f t="shared" si="51"/>
        <v>0</v>
      </c>
      <c r="DB19" s="141">
        <f t="shared" si="52"/>
        <v>348358</v>
      </c>
      <c r="DC19" s="141">
        <f t="shared" si="53"/>
        <v>188004</v>
      </c>
      <c r="DD19" s="141">
        <f t="shared" si="54"/>
        <v>151100</v>
      </c>
      <c r="DE19" s="141">
        <f t="shared" si="55"/>
        <v>9254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670097</v>
      </c>
    </row>
    <row r="20" spans="1:114" ht="12" customHeight="1">
      <c r="A20" s="142" t="s">
        <v>93</v>
      </c>
      <c r="B20" s="140" t="s">
        <v>338</v>
      </c>
      <c r="C20" s="142" t="s">
        <v>369</v>
      </c>
      <c r="D20" s="141">
        <f t="shared" si="6"/>
        <v>365928</v>
      </c>
      <c r="E20" s="141">
        <f t="shared" si="7"/>
        <v>150583</v>
      </c>
      <c r="F20" s="141">
        <v>0</v>
      </c>
      <c r="G20" s="141">
        <v>0</v>
      </c>
      <c r="H20" s="141">
        <v>0</v>
      </c>
      <c r="I20" s="141">
        <v>113537</v>
      </c>
      <c r="J20" s="141"/>
      <c r="K20" s="141">
        <v>37046</v>
      </c>
      <c r="L20" s="141">
        <v>215345</v>
      </c>
      <c r="M20" s="141">
        <f t="shared" si="8"/>
        <v>55446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55446</v>
      </c>
      <c r="V20" s="141">
        <f t="shared" si="10"/>
        <v>421374</v>
      </c>
      <c r="W20" s="141">
        <f t="shared" si="11"/>
        <v>150583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113537</v>
      </c>
      <c r="AB20" s="141">
        <f t="shared" si="16"/>
        <v>0</v>
      </c>
      <c r="AC20" s="141">
        <f t="shared" si="17"/>
        <v>37046</v>
      </c>
      <c r="AD20" s="141">
        <f t="shared" si="18"/>
        <v>270791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182154</v>
      </c>
      <c r="AN20" s="141">
        <f t="shared" si="22"/>
        <v>31950</v>
      </c>
      <c r="AO20" s="141">
        <v>31950</v>
      </c>
      <c r="AP20" s="141">
        <v>0</v>
      </c>
      <c r="AQ20" s="141">
        <v>0</v>
      </c>
      <c r="AR20" s="141">
        <v>0</v>
      </c>
      <c r="AS20" s="141">
        <f t="shared" si="23"/>
        <v>16124</v>
      </c>
      <c r="AT20" s="141">
        <v>1980</v>
      </c>
      <c r="AU20" s="141">
        <v>12762</v>
      </c>
      <c r="AV20" s="141">
        <v>1382</v>
      </c>
      <c r="AW20" s="141">
        <v>0</v>
      </c>
      <c r="AX20" s="141">
        <f t="shared" si="24"/>
        <v>134080</v>
      </c>
      <c r="AY20" s="141">
        <v>87379</v>
      </c>
      <c r="AZ20" s="141">
        <v>29876</v>
      </c>
      <c r="BA20" s="141">
        <v>0</v>
      </c>
      <c r="BB20" s="141">
        <v>16825</v>
      </c>
      <c r="BC20" s="141">
        <v>189175</v>
      </c>
      <c r="BD20" s="141">
        <v>0</v>
      </c>
      <c r="BE20" s="141">
        <v>0</v>
      </c>
      <c r="BF20" s="141">
        <f t="shared" si="25"/>
        <v>182154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3000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52446</v>
      </c>
      <c r="CF20" s="141">
        <v>3000</v>
      </c>
      <c r="CG20" s="141">
        <v>0</v>
      </c>
      <c r="CH20" s="141">
        <f t="shared" si="32"/>
        <v>3000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185154</v>
      </c>
      <c r="CR20" s="141">
        <f t="shared" si="42"/>
        <v>31950</v>
      </c>
      <c r="CS20" s="141">
        <f t="shared" si="43"/>
        <v>31950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16124</v>
      </c>
      <c r="CX20" s="141">
        <f t="shared" si="48"/>
        <v>1980</v>
      </c>
      <c r="CY20" s="141">
        <f t="shared" si="49"/>
        <v>12762</v>
      </c>
      <c r="CZ20" s="141">
        <f t="shared" si="50"/>
        <v>1382</v>
      </c>
      <c r="DA20" s="141">
        <f t="shared" si="51"/>
        <v>0</v>
      </c>
      <c r="DB20" s="141">
        <f t="shared" si="52"/>
        <v>134080</v>
      </c>
      <c r="DC20" s="141">
        <f t="shared" si="53"/>
        <v>87379</v>
      </c>
      <c r="DD20" s="141">
        <f t="shared" si="54"/>
        <v>29876</v>
      </c>
      <c r="DE20" s="141">
        <f t="shared" si="55"/>
        <v>0</v>
      </c>
      <c r="DF20" s="141">
        <f t="shared" si="56"/>
        <v>16825</v>
      </c>
      <c r="DG20" s="141">
        <f t="shared" si="57"/>
        <v>241621</v>
      </c>
      <c r="DH20" s="141">
        <f t="shared" si="58"/>
        <v>3000</v>
      </c>
      <c r="DI20" s="141">
        <f t="shared" si="59"/>
        <v>0</v>
      </c>
      <c r="DJ20" s="141">
        <f t="shared" si="60"/>
        <v>185154</v>
      </c>
    </row>
    <row r="21" spans="1:114" ht="12" customHeight="1">
      <c r="A21" s="142" t="s">
        <v>93</v>
      </c>
      <c r="B21" s="140" t="s">
        <v>339</v>
      </c>
      <c r="C21" s="142" t="s">
        <v>370</v>
      </c>
      <c r="D21" s="141">
        <f t="shared" si="6"/>
        <v>366520</v>
      </c>
      <c r="E21" s="141">
        <f t="shared" si="7"/>
        <v>15916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15916</v>
      </c>
      <c r="L21" s="141">
        <v>350604</v>
      </c>
      <c r="M21" s="141">
        <f t="shared" si="8"/>
        <v>168752</v>
      </c>
      <c r="N21" s="141">
        <f t="shared" si="9"/>
        <v>54986</v>
      </c>
      <c r="O21" s="141">
        <v>0</v>
      </c>
      <c r="P21" s="141">
        <v>0</v>
      </c>
      <c r="Q21" s="141">
        <v>0</v>
      </c>
      <c r="R21" s="141">
        <v>54986</v>
      </c>
      <c r="S21" s="141"/>
      <c r="T21" s="141">
        <v>0</v>
      </c>
      <c r="U21" s="141">
        <v>113766</v>
      </c>
      <c r="V21" s="141">
        <f t="shared" si="10"/>
        <v>535272</v>
      </c>
      <c r="W21" s="141">
        <f t="shared" si="11"/>
        <v>70902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54986</v>
      </c>
      <c r="AB21" s="141">
        <f t="shared" si="16"/>
        <v>0</v>
      </c>
      <c r="AC21" s="141">
        <f t="shared" si="17"/>
        <v>15916</v>
      </c>
      <c r="AD21" s="141">
        <f t="shared" si="18"/>
        <v>464370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197592</v>
      </c>
      <c r="AN21" s="141">
        <f t="shared" si="22"/>
        <v>15350</v>
      </c>
      <c r="AO21" s="141">
        <v>7547</v>
      </c>
      <c r="AP21" s="141">
        <v>7803</v>
      </c>
      <c r="AQ21" s="141">
        <v>0</v>
      </c>
      <c r="AR21" s="141">
        <v>0</v>
      </c>
      <c r="AS21" s="141">
        <f t="shared" si="23"/>
        <v>935</v>
      </c>
      <c r="AT21" s="141">
        <v>246</v>
      </c>
      <c r="AU21" s="141">
        <v>0</v>
      </c>
      <c r="AV21" s="141">
        <v>689</v>
      </c>
      <c r="AW21" s="141">
        <v>0</v>
      </c>
      <c r="AX21" s="141">
        <f t="shared" si="24"/>
        <v>181307</v>
      </c>
      <c r="AY21" s="141">
        <v>173758</v>
      </c>
      <c r="AZ21" s="141">
        <v>6025</v>
      </c>
      <c r="BA21" s="141">
        <v>1524</v>
      </c>
      <c r="BB21" s="141">
        <v>0</v>
      </c>
      <c r="BC21" s="141">
        <v>168928</v>
      </c>
      <c r="BD21" s="141">
        <v>0</v>
      </c>
      <c r="BE21" s="141">
        <v>0</v>
      </c>
      <c r="BF21" s="141">
        <f t="shared" si="25"/>
        <v>197592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65344</v>
      </c>
      <c r="BP21" s="141">
        <f t="shared" si="29"/>
        <v>7172</v>
      </c>
      <c r="BQ21" s="141">
        <v>7172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58172</v>
      </c>
      <c r="CA21" s="141">
        <v>58172</v>
      </c>
      <c r="CB21" s="141">
        <v>0</v>
      </c>
      <c r="CC21" s="141">
        <v>0</v>
      </c>
      <c r="CD21" s="141">
        <v>0</v>
      </c>
      <c r="CE21" s="141">
        <v>103408</v>
      </c>
      <c r="CF21" s="141">
        <v>0</v>
      </c>
      <c r="CG21" s="141">
        <v>0</v>
      </c>
      <c r="CH21" s="141">
        <f t="shared" si="32"/>
        <v>65344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262936</v>
      </c>
      <c r="CR21" s="141">
        <f t="shared" si="42"/>
        <v>22522</v>
      </c>
      <c r="CS21" s="141">
        <f t="shared" si="43"/>
        <v>14719</v>
      </c>
      <c r="CT21" s="141">
        <f t="shared" si="44"/>
        <v>7803</v>
      </c>
      <c r="CU21" s="141">
        <f t="shared" si="45"/>
        <v>0</v>
      </c>
      <c r="CV21" s="141">
        <f t="shared" si="46"/>
        <v>0</v>
      </c>
      <c r="CW21" s="141">
        <f t="shared" si="47"/>
        <v>935</v>
      </c>
      <c r="CX21" s="141">
        <f t="shared" si="48"/>
        <v>246</v>
      </c>
      <c r="CY21" s="141">
        <f t="shared" si="49"/>
        <v>0</v>
      </c>
      <c r="CZ21" s="141">
        <f t="shared" si="50"/>
        <v>689</v>
      </c>
      <c r="DA21" s="141">
        <f t="shared" si="51"/>
        <v>0</v>
      </c>
      <c r="DB21" s="141">
        <f t="shared" si="52"/>
        <v>239479</v>
      </c>
      <c r="DC21" s="141">
        <f t="shared" si="53"/>
        <v>231930</v>
      </c>
      <c r="DD21" s="141">
        <f t="shared" si="54"/>
        <v>6025</v>
      </c>
      <c r="DE21" s="141">
        <f t="shared" si="55"/>
        <v>1524</v>
      </c>
      <c r="DF21" s="141">
        <f t="shared" si="56"/>
        <v>0</v>
      </c>
      <c r="DG21" s="141">
        <f t="shared" si="57"/>
        <v>272336</v>
      </c>
      <c r="DH21" s="141">
        <f t="shared" si="58"/>
        <v>0</v>
      </c>
      <c r="DI21" s="141">
        <f t="shared" si="59"/>
        <v>0</v>
      </c>
      <c r="DJ21" s="141">
        <f t="shared" si="60"/>
        <v>262936</v>
      </c>
    </row>
    <row r="22" spans="1:114" ht="12" customHeight="1">
      <c r="A22" s="142" t="s">
        <v>93</v>
      </c>
      <c r="B22" s="140" t="s">
        <v>340</v>
      </c>
      <c r="C22" s="142" t="s">
        <v>371</v>
      </c>
      <c r="D22" s="141">
        <f t="shared" si="6"/>
        <v>2536298</v>
      </c>
      <c r="E22" s="141">
        <f t="shared" si="7"/>
        <v>597812</v>
      </c>
      <c r="F22" s="141">
        <v>4330</v>
      </c>
      <c r="G22" s="141">
        <v>0</v>
      </c>
      <c r="H22" s="141">
        <v>0</v>
      </c>
      <c r="I22" s="141">
        <v>534097</v>
      </c>
      <c r="J22" s="141"/>
      <c r="K22" s="141">
        <v>59385</v>
      </c>
      <c r="L22" s="141">
        <v>1938486</v>
      </c>
      <c r="M22" s="141">
        <f t="shared" si="8"/>
        <v>764583</v>
      </c>
      <c r="N22" s="141">
        <f t="shared" si="9"/>
        <v>140701</v>
      </c>
      <c r="O22" s="141">
        <v>17496</v>
      </c>
      <c r="P22" s="141">
        <v>5190</v>
      </c>
      <c r="Q22" s="141">
        <v>0</v>
      </c>
      <c r="R22" s="141">
        <v>114940</v>
      </c>
      <c r="S22" s="141"/>
      <c r="T22" s="141">
        <v>3075</v>
      </c>
      <c r="U22" s="141">
        <v>623882</v>
      </c>
      <c r="V22" s="141">
        <f t="shared" si="10"/>
        <v>3300881</v>
      </c>
      <c r="W22" s="141">
        <f t="shared" si="11"/>
        <v>738513</v>
      </c>
      <c r="X22" s="141">
        <f t="shared" si="12"/>
        <v>21826</v>
      </c>
      <c r="Y22" s="141">
        <f t="shared" si="13"/>
        <v>5190</v>
      </c>
      <c r="Z22" s="141">
        <f t="shared" si="14"/>
        <v>0</v>
      </c>
      <c r="AA22" s="141">
        <f t="shared" si="15"/>
        <v>649037</v>
      </c>
      <c r="AB22" s="141">
        <f t="shared" si="16"/>
        <v>0</v>
      </c>
      <c r="AC22" s="141">
        <f t="shared" si="17"/>
        <v>62460</v>
      </c>
      <c r="AD22" s="141">
        <f t="shared" si="18"/>
        <v>2562368</v>
      </c>
      <c r="AE22" s="141">
        <f t="shared" si="19"/>
        <v>494</v>
      </c>
      <c r="AF22" s="141">
        <f t="shared" si="20"/>
        <v>494</v>
      </c>
      <c r="AG22" s="141">
        <v>0</v>
      </c>
      <c r="AH22" s="141">
        <v>0</v>
      </c>
      <c r="AI22" s="141">
        <v>494</v>
      </c>
      <c r="AJ22" s="141">
        <v>0</v>
      </c>
      <c r="AK22" s="141">
        <v>0</v>
      </c>
      <c r="AL22" s="141">
        <v>0</v>
      </c>
      <c r="AM22" s="141">
        <f t="shared" si="21"/>
        <v>2100237</v>
      </c>
      <c r="AN22" s="141">
        <f t="shared" si="22"/>
        <v>297516</v>
      </c>
      <c r="AO22" s="141">
        <v>133402</v>
      </c>
      <c r="AP22" s="141">
        <v>0</v>
      </c>
      <c r="AQ22" s="141">
        <v>164114</v>
      </c>
      <c r="AR22" s="141">
        <v>0</v>
      </c>
      <c r="AS22" s="141">
        <f t="shared" si="23"/>
        <v>383688</v>
      </c>
      <c r="AT22" s="141">
        <v>6742</v>
      </c>
      <c r="AU22" s="141">
        <v>361660</v>
      </c>
      <c r="AV22" s="141">
        <v>15286</v>
      </c>
      <c r="AW22" s="141">
        <v>0</v>
      </c>
      <c r="AX22" s="141">
        <f t="shared" si="24"/>
        <v>1419033</v>
      </c>
      <c r="AY22" s="141">
        <v>768008</v>
      </c>
      <c r="AZ22" s="141">
        <v>259901</v>
      </c>
      <c r="BA22" s="141">
        <v>368665</v>
      </c>
      <c r="BB22" s="141">
        <v>22459</v>
      </c>
      <c r="BC22" s="141">
        <v>52870</v>
      </c>
      <c r="BD22" s="141">
        <v>0</v>
      </c>
      <c r="BE22" s="141">
        <v>382697</v>
      </c>
      <c r="BF22" s="141">
        <f t="shared" si="25"/>
        <v>2483428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689792</v>
      </c>
      <c r="BP22" s="141">
        <f t="shared" si="29"/>
        <v>115838</v>
      </c>
      <c r="BQ22" s="141">
        <v>26892</v>
      </c>
      <c r="BR22" s="141">
        <v>0</v>
      </c>
      <c r="BS22" s="141">
        <v>88946</v>
      </c>
      <c r="BT22" s="141">
        <v>0</v>
      </c>
      <c r="BU22" s="141">
        <f t="shared" si="30"/>
        <v>345722</v>
      </c>
      <c r="BV22" s="141">
        <v>0</v>
      </c>
      <c r="BW22" s="141">
        <v>345722</v>
      </c>
      <c r="BX22" s="141">
        <v>0</v>
      </c>
      <c r="BY22" s="141">
        <v>0</v>
      </c>
      <c r="BZ22" s="141">
        <f t="shared" si="31"/>
        <v>228232</v>
      </c>
      <c r="CA22" s="141">
        <v>79559</v>
      </c>
      <c r="CB22" s="141">
        <v>147058</v>
      </c>
      <c r="CC22" s="141">
        <v>1615</v>
      </c>
      <c r="CD22" s="141">
        <v>0</v>
      </c>
      <c r="CE22" s="141">
        <v>17674</v>
      </c>
      <c r="CF22" s="141">
        <v>0</v>
      </c>
      <c r="CG22" s="141">
        <v>57117</v>
      </c>
      <c r="CH22" s="141">
        <f t="shared" si="32"/>
        <v>746909</v>
      </c>
      <c r="CI22" s="141">
        <f t="shared" si="33"/>
        <v>494</v>
      </c>
      <c r="CJ22" s="141">
        <f t="shared" si="34"/>
        <v>494</v>
      </c>
      <c r="CK22" s="141">
        <f t="shared" si="35"/>
        <v>0</v>
      </c>
      <c r="CL22" s="141">
        <f t="shared" si="36"/>
        <v>0</v>
      </c>
      <c r="CM22" s="141">
        <f t="shared" si="37"/>
        <v>494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2790029</v>
      </c>
      <c r="CR22" s="141">
        <f t="shared" si="42"/>
        <v>413354</v>
      </c>
      <c r="CS22" s="141">
        <f t="shared" si="43"/>
        <v>160294</v>
      </c>
      <c r="CT22" s="141">
        <f t="shared" si="44"/>
        <v>0</v>
      </c>
      <c r="CU22" s="141">
        <f t="shared" si="45"/>
        <v>253060</v>
      </c>
      <c r="CV22" s="141">
        <f t="shared" si="46"/>
        <v>0</v>
      </c>
      <c r="CW22" s="141">
        <f t="shared" si="47"/>
        <v>729410</v>
      </c>
      <c r="CX22" s="141">
        <f t="shared" si="48"/>
        <v>6742</v>
      </c>
      <c r="CY22" s="141">
        <f t="shared" si="49"/>
        <v>707382</v>
      </c>
      <c r="CZ22" s="141">
        <f t="shared" si="50"/>
        <v>15286</v>
      </c>
      <c r="DA22" s="141">
        <f t="shared" si="51"/>
        <v>0</v>
      </c>
      <c r="DB22" s="141">
        <f t="shared" si="52"/>
        <v>1647265</v>
      </c>
      <c r="DC22" s="141">
        <f t="shared" si="53"/>
        <v>847567</v>
      </c>
      <c r="DD22" s="141">
        <f t="shared" si="54"/>
        <v>406959</v>
      </c>
      <c r="DE22" s="141">
        <f t="shared" si="55"/>
        <v>370280</v>
      </c>
      <c r="DF22" s="141">
        <f t="shared" si="56"/>
        <v>22459</v>
      </c>
      <c r="DG22" s="141">
        <f t="shared" si="57"/>
        <v>70544</v>
      </c>
      <c r="DH22" s="141">
        <f t="shared" si="58"/>
        <v>0</v>
      </c>
      <c r="DI22" s="141">
        <f t="shared" si="59"/>
        <v>439814</v>
      </c>
      <c r="DJ22" s="141">
        <f t="shared" si="60"/>
        <v>3230337</v>
      </c>
    </row>
    <row r="23" spans="1:114" ht="12" customHeight="1">
      <c r="A23" s="142" t="s">
        <v>93</v>
      </c>
      <c r="B23" s="140" t="s">
        <v>341</v>
      </c>
      <c r="C23" s="142" t="s">
        <v>372</v>
      </c>
      <c r="D23" s="141">
        <f t="shared" si="6"/>
        <v>415355</v>
      </c>
      <c r="E23" s="141">
        <f t="shared" si="7"/>
        <v>24927</v>
      </c>
      <c r="F23" s="141">
        <v>0</v>
      </c>
      <c r="G23" s="141">
        <v>0</v>
      </c>
      <c r="H23" s="141">
        <v>0</v>
      </c>
      <c r="I23" s="141">
        <v>24927</v>
      </c>
      <c r="J23" s="141"/>
      <c r="K23" s="141">
        <v>0</v>
      </c>
      <c r="L23" s="141">
        <v>390428</v>
      </c>
      <c r="M23" s="141">
        <f t="shared" si="8"/>
        <v>195616</v>
      </c>
      <c r="N23" s="141">
        <f t="shared" si="9"/>
        <v>54773</v>
      </c>
      <c r="O23" s="141">
        <v>0</v>
      </c>
      <c r="P23" s="141">
        <v>0</v>
      </c>
      <c r="Q23" s="141">
        <v>0</v>
      </c>
      <c r="R23" s="141">
        <v>54773</v>
      </c>
      <c r="S23" s="141"/>
      <c r="T23" s="141">
        <v>0</v>
      </c>
      <c r="U23" s="141">
        <v>140843</v>
      </c>
      <c r="V23" s="141">
        <f t="shared" si="10"/>
        <v>610971</v>
      </c>
      <c r="W23" s="141">
        <f t="shared" si="11"/>
        <v>79700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79700</v>
      </c>
      <c r="AB23" s="141">
        <f t="shared" si="16"/>
        <v>0</v>
      </c>
      <c r="AC23" s="141">
        <f t="shared" si="17"/>
        <v>0</v>
      </c>
      <c r="AD23" s="141">
        <f t="shared" si="18"/>
        <v>531271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378148</v>
      </c>
      <c r="AN23" s="141">
        <f t="shared" si="22"/>
        <v>73903</v>
      </c>
      <c r="AO23" s="141">
        <v>16578</v>
      </c>
      <c r="AP23" s="141">
        <v>0</v>
      </c>
      <c r="AQ23" s="141">
        <v>0</v>
      </c>
      <c r="AR23" s="141">
        <v>57325</v>
      </c>
      <c r="AS23" s="141">
        <f t="shared" si="23"/>
        <v>71394</v>
      </c>
      <c r="AT23" s="141">
        <v>0</v>
      </c>
      <c r="AU23" s="141">
        <v>54882</v>
      </c>
      <c r="AV23" s="141">
        <v>16512</v>
      </c>
      <c r="AW23" s="141">
        <v>0</v>
      </c>
      <c r="AX23" s="141">
        <f t="shared" si="24"/>
        <v>232851</v>
      </c>
      <c r="AY23" s="141">
        <v>195619</v>
      </c>
      <c r="AZ23" s="141">
        <v>16292</v>
      </c>
      <c r="BA23" s="141">
        <v>4145</v>
      </c>
      <c r="BB23" s="141">
        <v>16795</v>
      </c>
      <c r="BC23" s="141">
        <v>28273</v>
      </c>
      <c r="BD23" s="141">
        <v>0</v>
      </c>
      <c r="BE23" s="141">
        <v>8934</v>
      </c>
      <c r="BF23" s="141">
        <f t="shared" si="25"/>
        <v>387082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74006</v>
      </c>
      <c r="BP23" s="141">
        <f t="shared" si="29"/>
        <v>8289</v>
      </c>
      <c r="BQ23" s="141">
        <v>8289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65717</v>
      </c>
      <c r="CA23" s="141">
        <v>65717</v>
      </c>
      <c r="CB23" s="141">
        <v>0</v>
      </c>
      <c r="CC23" s="141">
        <v>0</v>
      </c>
      <c r="CD23" s="141">
        <v>0</v>
      </c>
      <c r="CE23" s="141">
        <v>121610</v>
      </c>
      <c r="CF23" s="141">
        <v>0</v>
      </c>
      <c r="CG23" s="141">
        <v>0</v>
      </c>
      <c r="CH23" s="141">
        <f t="shared" si="32"/>
        <v>74006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452154</v>
      </c>
      <c r="CR23" s="141">
        <f t="shared" si="42"/>
        <v>82192</v>
      </c>
      <c r="CS23" s="141">
        <f t="shared" si="43"/>
        <v>24867</v>
      </c>
      <c r="CT23" s="141">
        <f t="shared" si="44"/>
        <v>0</v>
      </c>
      <c r="CU23" s="141">
        <f t="shared" si="45"/>
        <v>0</v>
      </c>
      <c r="CV23" s="141">
        <f t="shared" si="46"/>
        <v>57325</v>
      </c>
      <c r="CW23" s="141">
        <f t="shared" si="47"/>
        <v>71394</v>
      </c>
      <c r="CX23" s="141">
        <f t="shared" si="48"/>
        <v>0</v>
      </c>
      <c r="CY23" s="141">
        <f t="shared" si="49"/>
        <v>54882</v>
      </c>
      <c r="CZ23" s="141">
        <f t="shared" si="50"/>
        <v>16512</v>
      </c>
      <c r="DA23" s="141">
        <f t="shared" si="51"/>
        <v>0</v>
      </c>
      <c r="DB23" s="141">
        <f t="shared" si="52"/>
        <v>298568</v>
      </c>
      <c r="DC23" s="141">
        <f t="shared" si="53"/>
        <v>261336</v>
      </c>
      <c r="DD23" s="141">
        <f t="shared" si="54"/>
        <v>16292</v>
      </c>
      <c r="DE23" s="141">
        <f t="shared" si="55"/>
        <v>4145</v>
      </c>
      <c r="DF23" s="141">
        <f t="shared" si="56"/>
        <v>16795</v>
      </c>
      <c r="DG23" s="141">
        <f t="shared" si="57"/>
        <v>149883</v>
      </c>
      <c r="DH23" s="141">
        <f t="shared" si="58"/>
        <v>0</v>
      </c>
      <c r="DI23" s="141">
        <f t="shared" si="59"/>
        <v>8934</v>
      </c>
      <c r="DJ23" s="141">
        <f t="shared" si="60"/>
        <v>461088</v>
      </c>
    </row>
    <row r="24" spans="1:114" ht="12" customHeight="1">
      <c r="A24" s="142" t="s">
        <v>93</v>
      </c>
      <c r="B24" s="140" t="s">
        <v>342</v>
      </c>
      <c r="C24" s="142" t="s">
        <v>373</v>
      </c>
      <c r="D24" s="141">
        <f t="shared" si="6"/>
        <v>1668773</v>
      </c>
      <c r="E24" s="141">
        <f t="shared" si="7"/>
        <v>208595</v>
      </c>
      <c r="F24" s="141">
        <v>23256</v>
      </c>
      <c r="G24" s="141">
        <v>0</v>
      </c>
      <c r="H24" s="141">
        <v>0</v>
      </c>
      <c r="I24" s="141">
        <v>114586</v>
      </c>
      <c r="J24" s="141"/>
      <c r="K24" s="141">
        <v>70753</v>
      </c>
      <c r="L24" s="141">
        <v>1460178</v>
      </c>
      <c r="M24" s="141">
        <f t="shared" si="8"/>
        <v>452479</v>
      </c>
      <c r="N24" s="141">
        <f t="shared" si="9"/>
        <v>85830</v>
      </c>
      <c r="O24" s="141">
        <v>0</v>
      </c>
      <c r="P24" s="141">
        <v>0</v>
      </c>
      <c r="Q24" s="141">
        <v>0</v>
      </c>
      <c r="R24" s="141">
        <v>85830</v>
      </c>
      <c r="S24" s="141"/>
      <c r="T24" s="141">
        <v>0</v>
      </c>
      <c r="U24" s="141">
        <v>366649</v>
      </c>
      <c r="V24" s="141">
        <f t="shared" si="10"/>
        <v>2121252</v>
      </c>
      <c r="W24" s="141">
        <f t="shared" si="11"/>
        <v>294425</v>
      </c>
      <c r="X24" s="141">
        <f t="shared" si="12"/>
        <v>23256</v>
      </c>
      <c r="Y24" s="141">
        <f t="shared" si="13"/>
        <v>0</v>
      </c>
      <c r="Z24" s="141">
        <f t="shared" si="14"/>
        <v>0</v>
      </c>
      <c r="AA24" s="141">
        <f t="shared" si="15"/>
        <v>200416</v>
      </c>
      <c r="AB24" s="141">
        <f t="shared" si="16"/>
        <v>0</v>
      </c>
      <c r="AC24" s="141">
        <f t="shared" si="17"/>
        <v>70753</v>
      </c>
      <c r="AD24" s="141">
        <f t="shared" si="18"/>
        <v>1826827</v>
      </c>
      <c r="AE24" s="141">
        <f t="shared" si="19"/>
        <v>90569</v>
      </c>
      <c r="AF24" s="141">
        <f t="shared" si="20"/>
        <v>90569</v>
      </c>
      <c r="AG24" s="141">
        <v>0</v>
      </c>
      <c r="AH24" s="141">
        <v>0</v>
      </c>
      <c r="AI24" s="141">
        <v>0</v>
      </c>
      <c r="AJ24" s="141">
        <v>90569</v>
      </c>
      <c r="AK24" s="141">
        <v>0</v>
      </c>
      <c r="AL24" s="141">
        <v>0</v>
      </c>
      <c r="AM24" s="141">
        <f t="shared" si="21"/>
        <v>1578204</v>
      </c>
      <c r="AN24" s="141">
        <f t="shared" si="22"/>
        <v>166403</v>
      </c>
      <c r="AO24" s="141">
        <v>73325</v>
      </c>
      <c r="AP24" s="141">
        <v>0</v>
      </c>
      <c r="AQ24" s="141">
        <v>88362</v>
      </c>
      <c r="AR24" s="141">
        <v>4716</v>
      </c>
      <c r="AS24" s="141">
        <f t="shared" si="23"/>
        <v>629386</v>
      </c>
      <c r="AT24" s="141">
        <v>0</v>
      </c>
      <c r="AU24" s="141">
        <v>595790</v>
      </c>
      <c r="AV24" s="141">
        <v>33596</v>
      </c>
      <c r="AW24" s="141">
        <v>0</v>
      </c>
      <c r="AX24" s="141">
        <f t="shared" si="24"/>
        <v>782415</v>
      </c>
      <c r="AY24" s="141">
        <v>359082</v>
      </c>
      <c r="AZ24" s="141">
        <v>237072</v>
      </c>
      <c r="BA24" s="141">
        <v>16147</v>
      </c>
      <c r="BB24" s="141">
        <v>170114</v>
      </c>
      <c r="BC24" s="141">
        <v>0</v>
      </c>
      <c r="BD24" s="141">
        <v>0</v>
      </c>
      <c r="BE24" s="141">
        <v>0</v>
      </c>
      <c r="BF24" s="141">
        <f t="shared" si="25"/>
        <v>1668773</v>
      </c>
      <c r="BG24" s="141">
        <f t="shared" si="26"/>
        <v>92077</v>
      </c>
      <c r="BH24" s="141">
        <f t="shared" si="27"/>
        <v>88139</v>
      </c>
      <c r="BI24" s="141">
        <v>0</v>
      </c>
      <c r="BJ24" s="141">
        <v>0</v>
      </c>
      <c r="BK24" s="141">
        <v>0</v>
      </c>
      <c r="BL24" s="141">
        <v>88139</v>
      </c>
      <c r="BM24" s="141">
        <v>3938</v>
      </c>
      <c r="BN24" s="141">
        <v>0</v>
      </c>
      <c r="BO24" s="141">
        <f t="shared" si="28"/>
        <v>360402</v>
      </c>
      <c r="BP24" s="141">
        <f t="shared" si="29"/>
        <v>89568</v>
      </c>
      <c r="BQ24" s="141">
        <v>41192</v>
      </c>
      <c r="BR24" s="141">
        <v>0</v>
      </c>
      <c r="BS24" s="141">
        <v>48376</v>
      </c>
      <c r="BT24" s="141">
        <v>0</v>
      </c>
      <c r="BU24" s="141">
        <f t="shared" si="30"/>
        <v>125794</v>
      </c>
      <c r="BV24" s="141">
        <v>0</v>
      </c>
      <c r="BW24" s="141">
        <v>125794</v>
      </c>
      <c r="BX24" s="141">
        <v>0</v>
      </c>
      <c r="BY24" s="141">
        <v>0</v>
      </c>
      <c r="BZ24" s="141">
        <f t="shared" si="31"/>
        <v>145040</v>
      </c>
      <c r="CA24" s="141">
        <v>124583</v>
      </c>
      <c r="CB24" s="141">
        <v>3161</v>
      </c>
      <c r="CC24" s="141">
        <v>0</v>
      </c>
      <c r="CD24" s="141">
        <v>17296</v>
      </c>
      <c r="CE24" s="141">
        <v>0</v>
      </c>
      <c r="CF24" s="141">
        <v>0</v>
      </c>
      <c r="CG24" s="141">
        <v>0</v>
      </c>
      <c r="CH24" s="141">
        <f t="shared" si="32"/>
        <v>452479</v>
      </c>
      <c r="CI24" s="141">
        <f t="shared" si="33"/>
        <v>182646</v>
      </c>
      <c r="CJ24" s="141">
        <f t="shared" si="34"/>
        <v>178708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178708</v>
      </c>
      <c r="CO24" s="141">
        <f t="shared" si="39"/>
        <v>3938</v>
      </c>
      <c r="CP24" s="141">
        <f t="shared" si="40"/>
        <v>0</v>
      </c>
      <c r="CQ24" s="141">
        <f t="shared" si="41"/>
        <v>1938606</v>
      </c>
      <c r="CR24" s="141">
        <f t="shared" si="42"/>
        <v>255971</v>
      </c>
      <c r="CS24" s="141">
        <f t="shared" si="43"/>
        <v>114517</v>
      </c>
      <c r="CT24" s="141">
        <f t="shared" si="44"/>
        <v>0</v>
      </c>
      <c r="CU24" s="141">
        <f t="shared" si="45"/>
        <v>136738</v>
      </c>
      <c r="CV24" s="141">
        <f t="shared" si="46"/>
        <v>4716</v>
      </c>
      <c r="CW24" s="141">
        <f t="shared" si="47"/>
        <v>755180</v>
      </c>
      <c r="CX24" s="141">
        <f t="shared" si="48"/>
        <v>0</v>
      </c>
      <c r="CY24" s="141">
        <f t="shared" si="49"/>
        <v>721584</v>
      </c>
      <c r="CZ24" s="141">
        <f t="shared" si="50"/>
        <v>33596</v>
      </c>
      <c r="DA24" s="141">
        <f t="shared" si="51"/>
        <v>0</v>
      </c>
      <c r="DB24" s="141">
        <f t="shared" si="52"/>
        <v>927455</v>
      </c>
      <c r="DC24" s="141">
        <f t="shared" si="53"/>
        <v>483665</v>
      </c>
      <c r="DD24" s="141">
        <f t="shared" si="54"/>
        <v>240233</v>
      </c>
      <c r="DE24" s="141">
        <f t="shared" si="55"/>
        <v>16147</v>
      </c>
      <c r="DF24" s="141">
        <f t="shared" si="56"/>
        <v>187410</v>
      </c>
      <c r="DG24" s="141">
        <f t="shared" si="57"/>
        <v>0</v>
      </c>
      <c r="DH24" s="141">
        <f t="shared" si="58"/>
        <v>0</v>
      </c>
      <c r="DI24" s="141">
        <f t="shared" si="59"/>
        <v>0</v>
      </c>
      <c r="DJ24" s="141">
        <f t="shared" si="60"/>
        <v>2121252</v>
      </c>
    </row>
    <row r="25" spans="1:114" ht="12" customHeight="1">
      <c r="A25" s="142" t="s">
        <v>93</v>
      </c>
      <c r="B25" s="140" t="s">
        <v>343</v>
      </c>
      <c r="C25" s="142" t="s">
        <v>374</v>
      </c>
      <c r="D25" s="141">
        <f t="shared" si="6"/>
        <v>772566</v>
      </c>
      <c r="E25" s="141">
        <f t="shared" si="7"/>
        <v>557165</v>
      </c>
      <c r="F25" s="141">
        <v>0</v>
      </c>
      <c r="G25" s="141">
        <v>0</v>
      </c>
      <c r="H25" s="141">
        <v>160600</v>
      </c>
      <c r="I25" s="141">
        <v>213778</v>
      </c>
      <c r="J25" s="141"/>
      <c r="K25" s="141">
        <v>182787</v>
      </c>
      <c r="L25" s="141">
        <v>215401</v>
      </c>
      <c r="M25" s="141">
        <f t="shared" si="8"/>
        <v>58898</v>
      </c>
      <c r="N25" s="141">
        <f t="shared" si="9"/>
        <v>21573</v>
      </c>
      <c r="O25" s="141">
        <v>0</v>
      </c>
      <c r="P25" s="141">
        <v>0</v>
      </c>
      <c r="Q25" s="141">
        <v>0</v>
      </c>
      <c r="R25" s="141">
        <v>21573</v>
      </c>
      <c r="S25" s="141"/>
      <c r="T25" s="141">
        <v>0</v>
      </c>
      <c r="U25" s="141">
        <v>37325</v>
      </c>
      <c r="V25" s="141">
        <f t="shared" si="10"/>
        <v>831464</v>
      </c>
      <c r="W25" s="141">
        <f t="shared" si="11"/>
        <v>578738</v>
      </c>
      <c r="X25" s="141">
        <f t="shared" si="12"/>
        <v>0</v>
      </c>
      <c r="Y25" s="141">
        <f t="shared" si="13"/>
        <v>0</v>
      </c>
      <c r="Z25" s="141">
        <f t="shared" si="14"/>
        <v>160600</v>
      </c>
      <c r="AA25" s="141">
        <f t="shared" si="15"/>
        <v>235351</v>
      </c>
      <c r="AB25" s="141">
        <f t="shared" si="16"/>
        <v>0</v>
      </c>
      <c r="AC25" s="141">
        <f t="shared" si="17"/>
        <v>182787</v>
      </c>
      <c r="AD25" s="141">
        <f t="shared" si="18"/>
        <v>252726</v>
      </c>
      <c r="AE25" s="141">
        <f t="shared" si="19"/>
        <v>169124</v>
      </c>
      <c r="AF25" s="141">
        <f t="shared" si="20"/>
        <v>168525</v>
      </c>
      <c r="AG25" s="141">
        <v>0</v>
      </c>
      <c r="AH25" s="141">
        <v>168525</v>
      </c>
      <c r="AI25" s="141">
        <v>0</v>
      </c>
      <c r="AJ25" s="141">
        <v>0</v>
      </c>
      <c r="AK25" s="141">
        <v>599</v>
      </c>
      <c r="AL25" s="141">
        <v>0</v>
      </c>
      <c r="AM25" s="141">
        <f t="shared" si="21"/>
        <v>603137</v>
      </c>
      <c r="AN25" s="141">
        <f t="shared" si="22"/>
        <v>107714</v>
      </c>
      <c r="AO25" s="141">
        <v>63888</v>
      </c>
      <c r="AP25" s="141">
        <v>0</v>
      </c>
      <c r="AQ25" s="141">
        <v>43826</v>
      </c>
      <c r="AR25" s="141">
        <v>0</v>
      </c>
      <c r="AS25" s="141">
        <f t="shared" si="23"/>
        <v>246784</v>
      </c>
      <c r="AT25" s="141">
        <v>25993</v>
      </c>
      <c r="AU25" s="141">
        <v>220773</v>
      </c>
      <c r="AV25" s="141">
        <v>18</v>
      </c>
      <c r="AW25" s="141">
        <v>0</v>
      </c>
      <c r="AX25" s="141">
        <f t="shared" si="24"/>
        <v>248123</v>
      </c>
      <c r="AY25" s="141">
        <v>119460</v>
      </c>
      <c r="AZ25" s="141">
        <v>48983</v>
      </c>
      <c r="BA25" s="141">
        <v>68820</v>
      </c>
      <c r="BB25" s="141">
        <v>10860</v>
      </c>
      <c r="BC25" s="141">
        <v>0</v>
      </c>
      <c r="BD25" s="141">
        <v>516</v>
      </c>
      <c r="BE25" s="141">
        <v>305</v>
      </c>
      <c r="BF25" s="141">
        <f t="shared" si="25"/>
        <v>772566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57918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57918</v>
      </c>
      <c r="CA25" s="141">
        <v>39732</v>
      </c>
      <c r="CB25" s="141">
        <v>0</v>
      </c>
      <c r="CC25" s="141">
        <v>18186</v>
      </c>
      <c r="CD25" s="141">
        <v>0</v>
      </c>
      <c r="CE25" s="141">
        <v>0</v>
      </c>
      <c r="CF25" s="141">
        <v>0</v>
      </c>
      <c r="CG25" s="141">
        <v>980</v>
      </c>
      <c r="CH25" s="141">
        <f t="shared" si="32"/>
        <v>58898</v>
      </c>
      <c r="CI25" s="141">
        <f t="shared" si="33"/>
        <v>169124</v>
      </c>
      <c r="CJ25" s="141">
        <f t="shared" si="34"/>
        <v>168525</v>
      </c>
      <c r="CK25" s="141">
        <f t="shared" si="35"/>
        <v>0</v>
      </c>
      <c r="CL25" s="141">
        <f t="shared" si="36"/>
        <v>168525</v>
      </c>
      <c r="CM25" s="141">
        <f t="shared" si="37"/>
        <v>0</v>
      </c>
      <c r="CN25" s="141">
        <f t="shared" si="38"/>
        <v>0</v>
      </c>
      <c r="CO25" s="141">
        <f t="shared" si="39"/>
        <v>599</v>
      </c>
      <c r="CP25" s="141">
        <f t="shared" si="40"/>
        <v>0</v>
      </c>
      <c r="CQ25" s="141">
        <f t="shared" si="41"/>
        <v>661055</v>
      </c>
      <c r="CR25" s="141">
        <f t="shared" si="42"/>
        <v>107714</v>
      </c>
      <c r="CS25" s="141">
        <f t="shared" si="43"/>
        <v>63888</v>
      </c>
      <c r="CT25" s="141">
        <f t="shared" si="44"/>
        <v>0</v>
      </c>
      <c r="CU25" s="141">
        <f t="shared" si="45"/>
        <v>43826</v>
      </c>
      <c r="CV25" s="141">
        <f t="shared" si="46"/>
        <v>0</v>
      </c>
      <c r="CW25" s="141">
        <f t="shared" si="47"/>
        <v>246784</v>
      </c>
      <c r="CX25" s="141">
        <f t="shared" si="48"/>
        <v>25993</v>
      </c>
      <c r="CY25" s="141">
        <f t="shared" si="49"/>
        <v>220773</v>
      </c>
      <c r="CZ25" s="141">
        <f t="shared" si="50"/>
        <v>18</v>
      </c>
      <c r="DA25" s="141">
        <f t="shared" si="51"/>
        <v>0</v>
      </c>
      <c r="DB25" s="141">
        <f t="shared" si="52"/>
        <v>306041</v>
      </c>
      <c r="DC25" s="141">
        <f t="shared" si="53"/>
        <v>159192</v>
      </c>
      <c r="DD25" s="141">
        <f t="shared" si="54"/>
        <v>48983</v>
      </c>
      <c r="DE25" s="141">
        <f t="shared" si="55"/>
        <v>87006</v>
      </c>
      <c r="DF25" s="141">
        <f t="shared" si="56"/>
        <v>10860</v>
      </c>
      <c r="DG25" s="141">
        <f t="shared" si="57"/>
        <v>0</v>
      </c>
      <c r="DH25" s="141">
        <f t="shared" si="58"/>
        <v>516</v>
      </c>
      <c r="DI25" s="141">
        <f t="shared" si="59"/>
        <v>1285</v>
      </c>
      <c r="DJ25" s="141">
        <f t="shared" si="60"/>
        <v>831464</v>
      </c>
    </row>
    <row r="26" spans="1:114" ht="12" customHeight="1">
      <c r="A26" s="142" t="s">
        <v>93</v>
      </c>
      <c r="B26" s="140" t="s">
        <v>344</v>
      </c>
      <c r="C26" s="142" t="s">
        <v>375</v>
      </c>
      <c r="D26" s="141">
        <f t="shared" si="6"/>
        <v>1138614</v>
      </c>
      <c r="E26" s="141">
        <f t="shared" si="7"/>
        <v>421777</v>
      </c>
      <c r="F26" s="141">
        <v>0</v>
      </c>
      <c r="G26" s="141">
        <v>0</v>
      </c>
      <c r="H26" s="141">
        <v>0</v>
      </c>
      <c r="I26" s="141">
        <v>269260</v>
      </c>
      <c r="J26" s="141"/>
      <c r="K26" s="141">
        <v>152517</v>
      </c>
      <c r="L26" s="141">
        <v>716837</v>
      </c>
      <c r="M26" s="141">
        <f t="shared" si="8"/>
        <v>299139</v>
      </c>
      <c r="N26" s="141">
        <f t="shared" si="9"/>
        <v>176946</v>
      </c>
      <c r="O26" s="141">
        <v>0</v>
      </c>
      <c r="P26" s="141">
        <v>0</v>
      </c>
      <c r="Q26" s="141">
        <v>0</v>
      </c>
      <c r="R26" s="141">
        <v>130667</v>
      </c>
      <c r="S26" s="141"/>
      <c r="T26" s="141">
        <v>46279</v>
      </c>
      <c r="U26" s="141">
        <v>122193</v>
      </c>
      <c r="V26" s="141">
        <f t="shared" si="10"/>
        <v>1437753</v>
      </c>
      <c r="W26" s="141">
        <f t="shared" si="11"/>
        <v>598723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399927</v>
      </c>
      <c r="AB26" s="141">
        <f t="shared" si="16"/>
        <v>0</v>
      </c>
      <c r="AC26" s="141">
        <f t="shared" si="17"/>
        <v>198796</v>
      </c>
      <c r="AD26" s="141">
        <f t="shared" si="18"/>
        <v>839030</v>
      </c>
      <c r="AE26" s="141">
        <f t="shared" si="19"/>
        <v>9629</v>
      </c>
      <c r="AF26" s="141">
        <f t="shared" si="20"/>
        <v>9629</v>
      </c>
      <c r="AG26" s="141">
        <v>0</v>
      </c>
      <c r="AH26" s="141">
        <v>9629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1121681</v>
      </c>
      <c r="AN26" s="141">
        <f t="shared" si="22"/>
        <v>184549</v>
      </c>
      <c r="AO26" s="141">
        <v>135360</v>
      </c>
      <c r="AP26" s="141">
        <v>0</v>
      </c>
      <c r="AQ26" s="141">
        <v>45676</v>
      </c>
      <c r="AR26" s="141">
        <v>3513</v>
      </c>
      <c r="AS26" s="141">
        <f t="shared" si="23"/>
        <v>440064</v>
      </c>
      <c r="AT26" s="141">
        <v>0</v>
      </c>
      <c r="AU26" s="141">
        <v>431688</v>
      </c>
      <c r="AV26" s="141">
        <v>8376</v>
      </c>
      <c r="AW26" s="141">
        <v>0</v>
      </c>
      <c r="AX26" s="141">
        <f t="shared" si="24"/>
        <v>497068</v>
      </c>
      <c r="AY26" s="141">
        <v>144387</v>
      </c>
      <c r="AZ26" s="141">
        <v>301543</v>
      </c>
      <c r="BA26" s="141">
        <v>51138</v>
      </c>
      <c r="BB26" s="141">
        <v>0</v>
      </c>
      <c r="BC26" s="141">
        <v>0</v>
      </c>
      <c r="BD26" s="141">
        <v>0</v>
      </c>
      <c r="BE26" s="141">
        <v>7304</v>
      </c>
      <c r="BF26" s="141">
        <f t="shared" si="25"/>
        <v>1138614</v>
      </c>
      <c r="BG26" s="141">
        <f t="shared" si="26"/>
        <v>124159</v>
      </c>
      <c r="BH26" s="141">
        <f t="shared" si="27"/>
        <v>124159</v>
      </c>
      <c r="BI26" s="141">
        <v>0</v>
      </c>
      <c r="BJ26" s="141">
        <v>124159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173374</v>
      </c>
      <c r="BP26" s="141">
        <f t="shared" si="29"/>
        <v>36991</v>
      </c>
      <c r="BQ26" s="141">
        <v>32752</v>
      </c>
      <c r="BR26" s="141">
        <v>0</v>
      </c>
      <c r="BS26" s="141">
        <v>4239</v>
      </c>
      <c r="BT26" s="141">
        <v>0</v>
      </c>
      <c r="BU26" s="141">
        <f t="shared" si="30"/>
        <v>95269</v>
      </c>
      <c r="BV26" s="141">
        <v>0</v>
      </c>
      <c r="BW26" s="141">
        <v>95269</v>
      </c>
      <c r="BX26" s="141">
        <v>0</v>
      </c>
      <c r="BY26" s="141">
        <v>0</v>
      </c>
      <c r="BZ26" s="141">
        <f t="shared" si="31"/>
        <v>41114</v>
      </c>
      <c r="CA26" s="141">
        <v>39760</v>
      </c>
      <c r="CB26" s="141">
        <v>1354</v>
      </c>
      <c r="CC26" s="141">
        <v>0</v>
      </c>
      <c r="CD26" s="141">
        <v>0</v>
      </c>
      <c r="CE26" s="141">
        <v>0</v>
      </c>
      <c r="CF26" s="141">
        <v>0</v>
      </c>
      <c r="CG26" s="141">
        <v>1606</v>
      </c>
      <c r="CH26" s="141">
        <f t="shared" si="32"/>
        <v>299139</v>
      </c>
      <c r="CI26" s="141">
        <f t="shared" si="33"/>
        <v>133788</v>
      </c>
      <c r="CJ26" s="141">
        <f t="shared" si="34"/>
        <v>133788</v>
      </c>
      <c r="CK26" s="141">
        <f t="shared" si="35"/>
        <v>0</v>
      </c>
      <c r="CL26" s="141">
        <f t="shared" si="36"/>
        <v>133788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1295055</v>
      </c>
      <c r="CR26" s="141">
        <f t="shared" si="42"/>
        <v>221540</v>
      </c>
      <c r="CS26" s="141">
        <f t="shared" si="43"/>
        <v>168112</v>
      </c>
      <c r="CT26" s="141">
        <f t="shared" si="44"/>
        <v>0</v>
      </c>
      <c r="CU26" s="141">
        <f t="shared" si="45"/>
        <v>49915</v>
      </c>
      <c r="CV26" s="141">
        <f t="shared" si="46"/>
        <v>3513</v>
      </c>
      <c r="CW26" s="141">
        <f t="shared" si="47"/>
        <v>535333</v>
      </c>
      <c r="CX26" s="141">
        <f t="shared" si="48"/>
        <v>0</v>
      </c>
      <c r="CY26" s="141">
        <f t="shared" si="49"/>
        <v>526957</v>
      </c>
      <c r="CZ26" s="141">
        <f t="shared" si="50"/>
        <v>8376</v>
      </c>
      <c r="DA26" s="141">
        <f t="shared" si="51"/>
        <v>0</v>
      </c>
      <c r="DB26" s="141">
        <f t="shared" si="52"/>
        <v>538182</v>
      </c>
      <c r="DC26" s="141">
        <f t="shared" si="53"/>
        <v>184147</v>
      </c>
      <c r="DD26" s="141">
        <f t="shared" si="54"/>
        <v>302897</v>
      </c>
      <c r="DE26" s="141">
        <f t="shared" si="55"/>
        <v>51138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8910</v>
      </c>
      <c r="DJ26" s="141">
        <f t="shared" si="60"/>
        <v>1437753</v>
      </c>
    </row>
    <row r="27" spans="1:114" ht="12" customHeight="1">
      <c r="A27" s="142" t="s">
        <v>93</v>
      </c>
      <c r="B27" s="140" t="s">
        <v>345</v>
      </c>
      <c r="C27" s="142" t="s">
        <v>376</v>
      </c>
      <c r="D27" s="141">
        <f t="shared" si="6"/>
        <v>250011</v>
      </c>
      <c r="E27" s="141">
        <f t="shared" si="7"/>
        <v>63977</v>
      </c>
      <c r="F27" s="141">
        <v>0</v>
      </c>
      <c r="G27" s="141">
        <v>0</v>
      </c>
      <c r="H27" s="141">
        <v>0</v>
      </c>
      <c r="I27" s="141">
        <v>46500</v>
      </c>
      <c r="J27" s="141"/>
      <c r="K27" s="141">
        <v>17477</v>
      </c>
      <c r="L27" s="141">
        <v>186034</v>
      </c>
      <c r="M27" s="141">
        <f t="shared" si="8"/>
        <v>50941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50941</v>
      </c>
      <c r="V27" s="141">
        <f t="shared" si="10"/>
        <v>300952</v>
      </c>
      <c r="W27" s="141">
        <f t="shared" si="11"/>
        <v>63977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46500</v>
      </c>
      <c r="AB27" s="141">
        <f t="shared" si="16"/>
        <v>0</v>
      </c>
      <c r="AC27" s="141">
        <f t="shared" si="17"/>
        <v>17477</v>
      </c>
      <c r="AD27" s="141">
        <f t="shared" si="18"/>
        <v>236975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124493</v>
      </c>
      <c r="AN27" s="141">
        <f t="shared" si="22"/>
        <v>50</v>
      </c>
      <c r="AO27" s="141">
        <v>50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124443</v>
      </c>
      <c r="AY27" s="141">
        <v>124443</v>
      </c>
      <c r="AZ27" s="141">
        <v>0</v>
      </c>
      <c r="BA27" s="141">
        <v>0</v>
      </c>
      <c r="BB27" s="141">
        <v>0</v>
      </c>
      <c r="BC27" s="141">
        <v>125518</v>
      </c>
      <c r="BD27" s="141">
        <v>0</v>
      </c>
      <c r="BE27" s="141">
        <v>0</v>
      </c>
      <c r="BF27" s="141">
        <f t="shared" si="25"/>
        <v>124493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50941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124493</v>
      </c>
      <c r="CR27" s="141">
        <f t="shared" si="42"/>
        <v>50</v>
      </c>
      <c r="CS27" s="141">
        <f t="shared" si="43"/>
        <v>50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124443</v>
      </c>
      <c r="DC27" s="141">
        <f t="shared" si="53"/>
        <v>124443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176459</v>
      </c>
      <c r="DH27" s="141">
        <f t="shared" si="58"/>
        <v>0</v>
      </c>
      <c r="DI27" s="141">
        <f t="shared" si="59"/>
        <v>0</v>
      </c>
      <c r="DJ27" s="141">
        <f t="shared" si="60"/>
        <v>124493</v>
      </c>
    </row>
    <row r="28" spans="1:114" ht="12" customHeight="1">
      <c r="A28" s="142" t="s">
        <v>93</v>
      </c>
      <c r="B28" s="140" t="s">
        <v>346</v>
      </c>
      <c r="C28" s="142" t="s">
        <v>377</v>
      </c>
      <c r="D28" s="141">
        <f t="shared" si="6"/>
        <v>169291</v>
      </c>
      <c r="E28" s="141">
        <f t="shared" si="7"/>
        <v>9305</v>
      </c>
      <c r="F28" s="141">
        <v>0</v>
      </c>
      <c r="G28" s="141">
        <v>0</v>
      </c>
      <c r="H28" s="141">
        <v>0</v>
      </c>
      <c r="I28" s="141">
        <v>1817</v>
      </c>
      <c r="J28" s="141"/>
      <c r="K28" s="141">
        <v>7488</v>
      </c>
      <c r="L28" s="141">
        <v>159986</v>
      </c>
      <c r="M28" s="141">
        <f t="shared" si="8"/>
        <v>52049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52049</v>
      </c>
      <c r="V28" s="141">
        <f t="shared" si="10"/>
        <v>221340</v>
      </c>
      <c r="W28" s="141">
        <f t="shared" si="11"/>
        <v>9305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1817</v>
      </c>
      <c r="AB28" s="141">
        <f t="shared" si="16"/>
        <v>0</v>
      </c>
      <c r="AC28" s="141">
        <f t="shared" si="17"/>
        <v>7488</v>
      </c>
      <c r="AD28" s="141">
        <f t="shared" si="18"/>
        <v>212035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54152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54152</v>
      </c>
      <c r="AY28" s="141">
        <v>52289</v>
      </c>
      <c r="AZ28" s="141">
        <v>1101</v>
      </c>
      <c r="BA28" s="141">
        <v>0</v>
      </c>
      <c r="BB28" s="141">
        <v>762</v>
      </c>
      <c r="BC28" s="141">
        <v>97934</v>
      </c>
      <c r="BD28" s="141">
        <v>0</v>
      </c>
      <c r="BE28" s="141">
        <v>17205</v>
      </c>
      <c r="BF28" s="141">
        <f t="shared" si="25"/>
        <v>71357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52025</v>
      </c>
      <c r="CF28" s="141">
        <v>0</v>
      </c>
      <c r="CG28" s="141">
        <v>24</v>
      </c>
      <c r="CH28" s="141">
        <f t="shared" si="32"/>
        <v>24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54152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54152</v>
      </c>
      <c r="DC28" s="141">
        <f t="shared" si="53"/>
        <v>52289</v>
      </c>
      <c r="DD28" s="141">
        <f t="shared" si="54"/>
        <v>1101</v>
      </c>
      <c r="DE28" s="141">
        <f t="shared" si="55"/>
        <v>0</v>
      </c>
      <c r="DF28" s="141">
        <f t="shared" si="56"/>
        <v>762</v>
      </c>
      <c r="DG28" s="141">
        <f t="shared" si="57"/>
        <v>149959</v>
      </c>
      <c r="DH28" s="141">
        <f t="shared" si="58"/>
        <v>0</v>
      </c>
      <c r="DI28" s="141">
        <f t="shared" si="59"/>
        <v>17229</v>
      </c>
      <c r="DJ28" s="141">
        <f t="shared" si="60"/>
        <v>71381</v>
      </c>
    </row>
    <row r="29" spans="1:114" ht="12" customHeight="1">
      <c r="A29" s="142" t="s">
        <v>93</v>
      </c>
      <c r="B29" s="140" t="s">
        <v>347</v>
      </c>
      <c r="C29" s="142" t="s">
        <v>378</v>
      </c>
      <c r="D29" s="141">
        <f t="shared" si="6"/>
        <v>55408</v>
      </c>
      <c r="E29" s="141">
        <f t="shared" si="7"/>
        <v>391</v>
      </c>
      <c r="F29" s="141">
        <v>0</v>
      </c>
      <c r="G29" s="141">
        <v>0</v>
      </c>
      <c r="H29" s="141">
        <v>0</v>
      </c>
      <c r="I29" s="141">
        <v>360</v>
      </c>
      <c r="J29" s="141"/>
      <c r="K29" s="141">
        <v>31</v>
      </c>
      <c r="L29" s="141">
        <v>55017</v>
      </c>
      <c r="M29" s="141">
        <f t="shared" si="8"/>
        <v>13947</v>
      </c>
      <c r="N29" s="141">
        <f t="shared" si="9"/>
        <v>3285</v>
      </c>
      <c r="O29" s="141">
        <v>0</v>
      </c>
      <c r="P29" s="141">
        <v>0</v>
      </c>
      <c r="Q29" s="141">
        <v>0</v>
      </c>
      <c r="R29" s="141">
        <v>3229</v>
      </c>
      <c r="S29" s="141"/>
      <c r="T29" s="141">
        <v>56</v>
      </c>
      <c r="U29" s="141">
        <v>10662</v>
      </c>
      <c r="V29" s="141">
        <f t="shared" si="10"/>
        <v>69355</v>
      </c>
      <c r="W29" s="141">
        <f t="shared" si="11"/>
        <v>3676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3589</v>
      </c>
      <c r="AB29" s="141">
        <f t="shared" si="16"/>
        <v>0</v>
      </c>
      <c r="AC29" s="141">
        <f t="shared" si="17"/>
        <v>87</v>
      </c>
      <c r="AD29" s="141">
        <f t="shared" si="18"/>
        <v>65679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11720</v>
      </c>
      <c r="AM29" s="141">
        <f t="shared" si="21"/>
        <v>24700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24700</v>
      </c>
      <c r="AY29" s="141">
        <v>24700</v>
      </c>
      <c r="AZ29" s="141">
        <v>0</v>
      </c>
      <c r="BA29" s="141">
        <v>0</v>
      </c>
      <c r="BB29" s="141">
        <v>0</v>
      </c>
      <c r="BC29" s="141">
        <v>18024</v>
      </c>
      <c r="BD29" s="141">
        <v>0</v>
      </c>
      <c r="BE29" s="141">
        <v>964</v>
      </c>
      <c r="BF29" s="141">
        <f t="shared" si="25"/>
        <v>25664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13947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13947</v>
      </c>
      <c r="CA29" s="141">
        <v>6268</v>
      </c>
      <c r="CB29" s="141">
        <v>0</v>
      </c>
      <c r="CC29" s="141">
        <v>7679</v>
      </c>
      <c r="CD29" s="141">
        <v>0</v>
      </c>
      <c r="CE29" s="141">
        <v>0</v>
      </c>
      <c r="CF29" s="141">
        <v>0</v>
      </c>
      <c r="CG29" s="141">
        <v>0</v>
      </c>
      <c r="CH29" s="141">
        <f t="shared" si="32"/>
        <v>13947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11720</v>
      </c>
      <c r="CQ29" s="141">
        <f t="shared" si="41"/>
        <v>38647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38647</v>
      </c>
      <c r="DC29" s="141">
        <f t="shared" si="53"/>
        <v>30968</v>
      </c>
      <c r="DD29" s="141">
        <f t="shared" si="54"/>
        <v>0</v>
      </c>
      <c r="DE29" s="141">
        <f t="shared" si="55"/>
        <v>7679</v>
      </c>
      <c r="DF29" s="141">
        <f t="shared" si="56"/>
        <v>0</v>
      </c>
      <c r="DG29" s="141">
        <f t="shared" si="57"/>
        <v>18024</v>
      </c>
      <c r="DH29" s="141">
        <f t="shared" si="58"/>
        <v>0</v>
      </c>
      <c r="DI29" s="141">
        <f t="shared" si="59"/>
        <v>964</v>
      </c>
      <c r="DJ29" s="141">
        <f t="shared" si="60"/>
        <v>39611</v>
      </c>
    </row>
    <row r="30" spans="1:114" ht="12" customHeight="1">
      <c r="A30" s="142" t="s">
        <v>93</v>
      </c>
      <c r="B30" s="140" t="s">
        <v>348</v>
      </c>
      <c r="C30" s="142" t="s">
        <v>379</v>
      </c>
      <c r="D30" s="141">
        <f t="shared" si="6"/>
        <v>107434</v>
      </c>
      <c r="E30" s="141">
        <f t="shared" si="7"/>
        <v>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6</v>
      </c>
      <c r="L30" s="141">
        <v>107428</v>
      </c>
      <c r="M30" s="141">
        <f t="shared" si="8"/>
        <v>35377</v>
      </c>
      <c r="N30" s="141">
        <f t="shared" si="9"/>
        <v>7446</v>
      </c>
      <c r="O30" s="141">
        <v>0</v>
      </c>
      <c r="P30" s="141">
        <v>0</v>
      </c>
      <c r="Q30" s="141">
        <v>0</v>
      </c>
      <c r="R30" s="141">
        <v>7446</v>
      </c>
      <c r="S30" s="141"/>
      <c r="T30" s="141">
        <v>0</v>
      </c>
      <c r="U30" s="141">
        <v>27931</v>
      </c>
      <c r="V30" s="141">
        <f t="shared" si="10"/>
        <v>142811</v>
      </c>
      <c r="W30" s="141">
        <f t="shared" si="11"/>
        <v>7452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7446</v>
      </c>
      <c r="AB30" s="141">
        <f t="shared" si="16"/>
        <v>0</v>
      </c>
      <c r="AC30" s="141">
        <f t="shared" si="17"/>
        <v>6</v>
      </c>
      <c r="AD30" s="141">
        <f t="shared" si="18"/>
        <v>135359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31354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31354</v>
      </c>
      <c r="AY30" s="141">
        <v>31354</v>
      </c>
      <c r="AZ30" s="141">
        <v>0</v>
      </c>
      <c r="BA30" s="141">
        <v>0</v>
      </c>
      <c r="BB30" s="141">
        <v>0</v>
      </c>
      <c r="BC30" s="141">
        <v>76080</v>
      </c>
      <c r="BD30" s="141">
        <v>0</v>
      </c>
      <c r="BE30" s="141">
        <v>0</v>
      </c>
      <c r="BF30" s="141">
        <f t="shared" si="25"/>
        <v>31354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7447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7447</v>
      </c>
      <c r="CA30" s="141">
        <v>7447</v>
      </c>
      <c r="CB30" s="141">
        <v>0</v>
      </c>
      <c r="CC30" s="141">
        <v>0</v>
      </c>
      <c r="CD30" s="141">
        <v>0</v>
      </c>
      <c r="CE30" s="141">
        <v>27930</v>
      </c>
      <c r="CF30" s="141">
        <v>0</v>
      </c>
      <c r="CG30" s="141">
        <v>0</v>
      </c>
      <c r="CH30" s="141">
        <f t="shared" si="32"/>
        <v>7447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38801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38801</v>
      </c>
      <c r="DC30" s="141">
        <f t="shared" si="53"/>
        <v>38801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104010</v>
      </c>
      <c r="DH30" s="141">
        <f t="shared" si="58"/>
        <v>0</v>
      </c>
      <c r="DI30" s="141">
        <f t="shared" si="59"/>
        <v>0</v>
      </c>
      <c r="DJ30" s="141">
        <f t="shared" si="60"/>
        <v>38801</v>
      </c>
    </row>
    <row r="31" spans="1:114" ht="12" customHeight="1">
      <c r="A31" s="142" t="s">
        <v>93</v>
      </c>
      <c r="B31" s="140" t="s">
        <v>349</v>
      </c>
      <c r="C31" s="142" t="s">
        <v>380</v>
      </c>
      <c r="D31" s="141">
        <f t="shared" si="6"/>
        <v>352429</v>
      </c>
      <c r="E31" s="141">
        <f t="shared" si="7"/>
        <v>11544</v>
      </c>
      <c r="F31" s="141">
        <v>0</v>
      </c>
      <c r="G31" s="141">
        <v>0</v>
      </c>
      <c r="H31" s="141">
        <v>0</v>
      </c>
      <c r="I31" s="141">
        <v>8692</v>
      </c>
      <c r="J31" s="141"/>
      <c r="K31" s="141">
        <v>2852</v>
      </c>
      <c r="L31" s="141">
        <v>340885</v>
      </c>
      <c r="M31" s="141">
        <f t="shared" si="8"/>
        <v>108972</v>
      </c>
      <c r="N31" s="141">
        <f t="shared" si="9"/>
        <v>13201</v>
      </c>
      <c r="O31" s="141">
        <v>0</v>
      </c>
      <c r="P31" s="141">
        <v>0</v>
      </c>
      <c r="Q31" s="141">
        <v>0</v>
      </c>
      <c r="R31" s="141">
        <v>12644</v>
      </c>
      <c r="S31" s="141"/>
      <c r="T31" s="141">
        <v>557</v>
      </c>
      <c r="U31" s="141">
        <v>95771</v>
      </c>
      <c r="V31" s="141">
        <f t="shared" si="10"/>
        <v>461401</v>
      </c>
      <c r="W31" s="141">
        <f t="shared" si="11"/>
        <v>24745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21336</v>
      </c>
      <c r="AB31" s="141">
        <f t="shared" si="16"/>
        <v>0</v>
      </c>
      <c r="AC31" s="141">
        <f t="shared" si="17"/>
        <v>3409</v>
      </c>
      <c r="AD31" s="141">
        <f t="shared" si="18"/>
        <v>436656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344511</v>
      </c>
      <c r="AN31" s="141">
        <f t="shared" si="22"/>
        <v>14842</v>
      </c>
      <c r="AO31" s="141">
        <v>14842</v>
      </c>
      <c r="AP31" s="141">
        <v>0</v>
      </c>
      <c r="AQ31" s="141">
        <v>0</v>
      </c>
      <c r="AR31" s="141">
        <v>0</v>
      </c>
      <c r="AS31" s="141">
        <f t="shared" si="23"/>
        <v>179902</v>
      </c>
      <c r="AT31" s="141">
        <v>0</v>
      </c>
      <c r="AU31" s="141">
        <v>163523</v>
      </c>
      <c r="AV31" s="141">
        <v>16379</v>
      </c>
      <c r="AW31" s="141">
        <v>0</v>
      </c>
      <c r="AX31" s="141">
        <f t="shared" si="24"/>
        <v>149767</v>
      </c>
      <c r="AY31" s="141">
        <v>110055</v>
      </c>
      <c r="AZ31" s="141">
        <v>29278</v>
      </c>
      <c r="BA31" s="141">
        <v>10434</v>
      </c>
      <c r="BB31" s="141">
        <v>0</v>
      </c>
      <c r="BC31" s="141">
        <v>7918</v>
      </c>
      <c r="BD31" s="141">
        <v>0</v>
      </c>
      <c r="BE31" s="141">
        <v>0</v>
      </c>
      <c r="BF31" s="141">
        <f t="shared" si="25"/>
        <v>344511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108972</v>
      </c>
      <c r="BP31" s="141">
        <f t="shared" si="29"/>
        <v>1534</v>
      </c>
      <c r="BQ31" s="141">
        <v>1534</v>
      </c>
      <c r="BR31" s="141">
        <v>0</v>
      </c>
      <c r="BS31" s="141">
        <v>0</v>
      </c>
      <c r="BT31" s="141">
        <v>0</v>
      </c>
      <c r="BU31" s="141">
        <f t="shared" si="30"/>
        <v>73852</v>
      </c>
      <c r="BV31" s="141">
        <v>0</v>
      </c>
      <c r="BW31" s="141">
        <v>73852</v>
      </c>
      <c r="BX31" s="141">
        <v>0</v>
      </c>
      <c r="BY31" s="141">
        <v>0</v>
      </c>
      <c r="BZ31" s="141">
        <f t="shared" si="31"/>
        <v>33586</v>
      </c>
      <c r="CA31" s="141">
        <v>11977</v>
      </c>
      <c r="CB31" s="141">
        <v>21609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f t="shared" si="32"/>
        <v>108972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453483</v>
      </c>
      <c r="CR31" s="141">
        <f t="shared" si="42"/>
        <v>16376</v>
      </c>
      <c r="CS31" s="141">
        <f t="shared" si="43"/>
        <v>16376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253754</v>
      </c>
      <c r="CX31" s="141">
        <f t="shared" si="48"/>
        <v>0</v>
      </c>
      <c r="CY31" s="141">
        <f t="shared" si="49"/>
        <v>237375</v>
      </c>
      <c r="CZ31" s="141">
        <f t="shared" si="50"/>
        <v>16379</v>
      </c>
      <c r="DA31" s="141">
        <f t="shared" si="51"/>
        <v>0</v>
      </c>
      <c r="DB31" s="141">
        <f t="shared" si="52"/>
        <v>183353</v>
      </c>
      <c r="DC31" s="141">
        <f t="shared" si="53"/>
        <v>122032</v>
      </c>
      <c r="DD31" s="141">
        <f t="shared" si="54"/>
        <v>50887</v>
      </c>
      <c r="DE31" s="141">
        <f t="shared" si="55"/>
        <v>10434</v>
      </c>
      <c r="DF31" s="141">
        <f t="shared" si="56"/>
        <v>0</v>
      </c>
      <c r="DG31" s="141">
        <f t="shared" si="57"/>
        <v>7918</v>
      </c>
      <c r="DH31" s="141">
        <f t="shared" si="58"/>
        <v>0</v>
      </c>
      <c r="DI31" s="141">
        <f t="shared" si="59"/>
        <v>0</v>
      </c>
      <c r="DJ31" s="141">
        <f t="shared" si="60"/>
        <v>453483</v>
      </c>
    </row>
    <row r="32" spans="1:114" ht="12" customHeight="1">
      <c r="A32" s="142" t="s">
        <v>93</v>
      </c>
      <c r="B32" s="140" t="s">
        <v>350</v>
      </c>
      <c r="C32" s="142" t="s">
        <v>381</v>
      </c>
      <c r="D32" s="141">
        <f t="shared" si="6"/>
        <v>84167</v>
      </c>
      <c r="E32" s="141">
        <f t="shared" si="7"/>
        <v>13796</v>
      </c>
      <c r="F32" s="141">
        <v>11753</v>
      </c>
      <c r="G32" s="141">
        <v>0</v>
      </c>
      <c r="H32" s="141">
        <v>0</v>
      </c>
      <c r="I32" s="141">
        <v>0</v>
      </c>
      <c r="J32" s="141"/>
      <c r="K32" s="141">
        <v>2043</v>
      </c>
      <c r="L32" s="141">
        <v>70371</v>
      </c>
      <c r="M32" s="141">
        <f t="shared" si="8"/>
        <v>17173</v>
      </c>
      <c r="N32" s="141">
        <f t="shared" si="9"/>
        <v>7059</v>
      </c>
      <c r="O32" s="141">
        <v>0</v>
      </c>
      <c r="P32" s="141">
        <v>0</v>
      </c>
      <c r="Q32" s="141">
        <v>0</v>
      </c>
      <c r="R32" s="141">
        <v>7049</v>
      </c>
      <c r="S32" s="141"/>
      <c r="T32" s="141">
        <v>10</v>
      </c>
      <c r="U32" s="141">
        <v>10114</v>
      </c>
      <c r="V32" s="141">
        <f t="shared" si="10"/>
        <v>101340</v>
      </c>
      <c r="W32" s="141">
        <f t="shared" si="11"/>
        <v>20855</v>
      </c>
      <c r="X32" s="141">
        <f t="shared" si="12"/>
        <v>11753</v>
      </c>
      <c r="Y32" s="141">
        <f t="shared" si="13"/>
        <v>0</v>
      </c>
      <c r="Z32" s="141">
        <f t="shared" si="14"/>
        <v>0</v>
      </c>
      <c r="AA32" s="141">
        <f t="shared" si="15"/>
        <v>7049</v>
      </c>
      <c r="AB32" s="141">
        <f t="shared" si="16"/>
        <v>0</v>
      </c>
      <c r="AC32" s="141">
        <f t="shared" si="17"/>
        <v>2053</v>
      </c>
      <c r="AD32" s="141">
        <f t="shared" si="18"/>
        <v>80485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84167</v>
      </c>
      <c r="AN32" s="141">
        <f t="shared" si="22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84167</v>
      </c>
      <c r="AY32" s="141">
        <v>35611</v>
      </c>
      <c r="AZ32" s="141">
        <v>0</v>
      </c>
      <c r="BA32" s="141">
        <v>44913</v>
      </c>
      <c r="BB32" s="141">
        <v>3643</v>
      </c>
      <c r="BC32" s="141">
        <v>0</v>
      </c>
      <c r="BD32" s="141">
        <v>0</v>
      </c>
      <c r="BE32" s="141">
        <v>0</v>
      </c>
      <c r="BF32" s="141">
        <f t="shared" si="25"/>
        <v>84167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17173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17173</v>
      </c>
      <c r="CA32" s="141">
        <v>7049</v>
      </c>
      <c r="CB32" s="141">
        <v>0</v>
      </c>
      <c r="CC32" s="141">
        <v>10124</v>
      </c>
      <c r="CD32" s="141">
        <v>0</v>
      </c>
      <c r="CE32" s="141">
        <v>0</v>
      </c>
      <c r="CF32" s="141">
        <v>0</v>
      </c>
      <c r="CG32" s="141">
        <v>0</v>
      </c>
      <c r="CH32" s="141">
        <f t="shared" si="32"/>
        <v>17173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101340</v>
      </c>
      <c r="CR32" s="141">
        <f t="shared" si="42"/>
        <v>0</v>
      </c>
      <c r="CS32" s="141">
        <f t="shared" si="43"/>
        <v>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101340</v>
      </c>
      <c r="DC32" s="141">
        <f t="shared" si="53"/>
        <v>42660</v>
      </c>
      <c r="DD32" s="141">
        <f t="shared" si="54"/>
        <v>0</v>
      </c>
      <c r="DE32" s="141">
        <f t="shared" si="55"/>
        <v>55037</v>
      </c>
      <c r="DF32" s="141">
        <f t="shared" si="56"/>
        <v>3643</v>
      </c>
      <c r="DG32" s="141">
        <f t="shared" si="57"/>
        <v>0</v>
      </c>
      <c r="DH32" s="141">
        <f t="shared" si="58"/>
        <v>0</v>
      </c>
      <c r="DI32" s="141">
        <f t="shared" si="59"/>
        <v>0</v>
      </c>
      <c r="DJ32" s="141">
        <f t="shared" si="60"/>
        <v>101340</v>
      </c>
    </row>
    <row r="33" spans="1:114" ht="12" customHeight="1">
      <c r="A33" s="142" t="s">
        <v>93</v>
      </c>
      <c r="B33" s="140" t="s">
        <v>351</v>
      </c>
      <c r="C33" s="142" t="s">
        <v>382</v>
      </c>
      <c r="D33" s="141">
        <f t="shared" si="6"/>
        <v>66082</v>
      </c>
      <c r="E33" s="141">
        <f t="shared" si="7"/>
        <v>5234</v>
      </c>
      <c r="F33" s="141">
        <v>0</v>
      </c>
      <c r="G33" s="141">
        <v>0</v>
      </c>
      <c r="H33" s="141">
        <v>0</v>
      </c>
      <c r="I33" s="141">
        <v>5234</v>
      </c>
      <c r="J33" s="141"/>
      <c r="K33" s="141">
        <v>0</v>
      </c>
      <c r="L33" s="141">
        <v>60848</v>
      </c>
      <c r="M33" s="141">
        <f t="shared" si="8"/>
        <v>11102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11102</v>
      </c>
      <c r="V33" s="141">
        <f t="shared" si="10"/>
        <v>77184</v>
      </c>
      <c r="W33" s="141">
        <f t="shared" si="11"/>
        <v>5234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5234</v>
      </c>
      <c r="AB33" s="141">
        <f t="shared" si="16"/>
        <v>0</v>
      </c>
      <c r="AC33" s="141">
        <f t="shared" si="17"/>
        <v>0</v>
      </c>
      <c r="AD33" s="141">
        <f t="shared" si="18"/>
        <v>71950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16216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16216</v>
      </c>
      <c r="AY33" s="141">
        <v>15960</v>
      </c>
      <c r="AZ33" s="141">
        <v>256</v>
      </c>
      <c r="BA33" s="141">
        <v>0</v>
      </c>
      <c r="BB33" s="141">
        <v>0</v>
      </c>
      <c r="BC33" s="141">
        <v>49866</v>
      </c>
      <c r="BD33" s="141">
        <v>0</v>
      </c>
      <c r="BE33" s="141">
        <v>0</v>
      </c>
      <c r="BF33" s="141">
        <f t="shared" si="25"/>
        <v>16216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11102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16216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16216</v>
      </c>
      <c r="DC33" s="141">
        <f t="shared" si="53"/>
        <v>15960</v>
      </c>
      <c r="DD33" s="141">
        <f t="shared" si="54"/>
        <v>256</v>
      </c>
      <c r="DE33" s="141">
        <f t="shared" si="55"/>
        <v>0</v>
      </c>
      <c r="DF33" s="141">
        <f t="shared" si="56"/>
        <v>0</v>
      </c>
      <c r="DG33" s="141">
        <f t="shared" si="57"/>
        <v>60968</v>
      </c>
      <c r="DH33" s="141">
        <f t="shared" si="58"/>
        <v>0</v>
      </c>
      <c r="DI33" s="141">
        <f t="shared" si="59"/>
        <v>0</v>
      </c>
      <c r="DJ33" s="141">
        <f t="shared" si="60"/>
        <v>16216</v>
      </c>
    </row>
    <row r="34" spans="1:114" ht="12" customHeight="1">
      <c r="A34" s="142" t="s">
        <v>93</v>
      </c>
      <c r="B34" s="140" t="s">
        <v>352</v>
      </c>
      <c r="C34" s="142" t="s">
        <v>383</v>
      </c>
      <c r="D34" s="141">
        <f t="shared" si="6"/>
        <v>184032</v>
      </c>
      <c r="E34" s="141">
        <f t="shared" si="7"/>
        <v>70</v>
      </c>
      <c r="F34" s="141">
        <v>0</v>
      </c>
      <c r="G34" s="141">
        <v>0</v>
      </c>
      <c r="H34" s="141">
        <v>0</v>
      </c>
      <c r="I34" s="141">
        <v>70</v>
      </c>
      <c r="J34" s="141"/>
      <c r="K34" s="141">
        <v>0</v>
      </c>
      <c r="L34" s="141">
        <v>183962</v>
      </c>
      <c r="M34" s="141">
        <f t="shared" si="8"/>
        <v>27213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27213</v>
      </c>
      <c r="V34" s="141">
        <f t="shared" si="10"/>
        <v>211245</v>
      </c>
      <c r="W34" s="141">
        <f t="shared" si="11"/>
        <v>70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70</v>
      </c>
      <c r="AB34" s="141">
        <f t="shared" si="16"/>
        <v>0</v>
      </c>
      <c r="AC34" s="141">
        <f t="shared" si="17"/>
        <v>0</v>
      </c>
      <c r="AD34" s="141">
        <f t="shared" si="18"/>
        <v>211175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184032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184032</v>
      </c>
      <c r="AY34" s="141">
        <v>61215</v>
      </c>
      <c r="AZ34" s="141">
        <v>113766</v>
      </c>
      <c r="BA34" s="141">
        <v>9051</v>
      </c>
      <c r="BB34" s="141">
        <v>0</v>
      </c>
      <c r="BC34" s="141">
        <v>0</v>
      </c>
      <c r="BD34" s="141">
        <v>0</v>
      </c>
      <c r="BE34" s="141">
        <v>0</v>
      </c>
      <c r="BF34" s="141">
        <f t="shared" si="25"/>
        <v>184032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27213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27213</v>
      </c>
      <c r="CA34" s="141">
        <v>4018</v>
      </c>
      <c r="CB34" s="141">
        <v>23195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f t="shared" si="32"/>
        <v>27213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211245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211245</v>
      </c>
      <c r="DC34" s="141">
        <f t="shared" si="53"/>
        <v>65233</v>
      </c>
      <c r="DD34" s="141">
        <f t="shared" si="54"/>
        <v>136961</v>
      </c>
      <c r="DE34" s="141">
        <f t="shared" si="55"/>
        <v>9051</v>
      </c>
      <c r="DF34" s="141">
        <f t="shared" si="56"/>
        <v>0</v>
      </c>
      <c r="DG34" s="141">
        <f t="shared" si="57"/>
        <v>0</v>
      </c>
      <c r="DH34" s="141">
        <f t="shared" si="58"/>
        <v>0</v>
      </c>
      <c r="DI34" s="141">
        <f t="shared" si="59"/>
        <v>0</v>
      </c>
      <c r="DJ34" s="141">
        <f t="shared" si="60"/>
        <v>211245</v>
      </c>
    </row>
    <row r="35" spans="1:114" ht="12" customHeight="1">
      <c r="A35" s="142" t="s">
        <v>93</v>
      </c>
      <c r="B35" s="140" t="s">
        <v>353</v>
      </c>
      <c r="C35" s="142" t="s">
        <v>384</v>
      </c>
      <c r="D35" s="141">
        <f t="shared" si="6"/>
        <v>64478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64478</v>
      </c>
      <c r="M35" s="141">
        <f t="shared" si="8"/>
        <v>25154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25154</v>
      </c>
      <c r="V35" s="141">
        <f t="shared" si="10"/>
        <v>89632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89632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0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64478</v>
      </c>
      <c r="BD35" s="141">
        <v>0</v>
      </c>
      <c r="BE35" s="141">
        <v>0</v>
      </c>
      <c r="BF35" s="141">
        <f t="shared" si="25"/>
        <v>0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25154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0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0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89632</v>
      </c>
      <c r="DH35" s="141">
        <f t="shared" si="58"/>
        <v>0</v>
      </c>
      <c r="DI35" s="141">
        <f t="shared" si="59"/>
        <v>0</v>
      </c>
      <c r="DJ35" s="141">
        <f t="shared" si="60"/>
        <v>0</v>
      </c>
    </row>
    <row r="36" spans="1:114" ht="12" customHeight="1">
      <c r="A36" s="142" t="s">
        <v>93</v>
      </c>
      <c r="B36" s="140" t="s">
        <v>354</v>
      </c>
      <c r="C36" s="142" t="s">
        <v>385</v>
      </c>
      <c r="D36" s="141">
        <f t="shared" si="6"/>
        <v>554858</v>
      </c>
      <c r="E36" s="141">
        <f t="shared" si="7"/>
        <v>225727</v>
      </c>
      <c r="F36" s="141">
        <v>219211</v>
      </c>
      <c r="G36" s="141">
        <v>0</v>
      </c>
      <c r="H36" s="141">
        <v>0</v>
      </c>
      <c r="I36" s="141">
        <v>0</v>
      </c>
      <c r="J36" s="141"/>
      <c r="K36" s="141">
        <v>6516</v>
      </c>
      <c r="L36" s="141">
        <v>329131</v>
      </c>
      <c r="M36" s="141">
        <f t="shared" si="8"/>
        <v>13754</v>
      </c>
      <c r="N36" s="141">
        <f t="shared" si="9"/>
        <v>4312</v>
      </c>
      <c r="O36" s="141">
        <v>4312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9442</v>
      </c>
      <c r="V36" s="141">
        <f t="shared" si="10"/>
        <v>568612</v>
      </c>
      <c r="W36" s="141">
        <f t="shared" si="11"/>
        <v>230039</v>
      </c>
      <c r="X36" s="141">
        <f t="shared" si="12"/>
        <v>223523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6516</v>
      </c>
      <c r="AD36" s="141">
        <f t="shared" si="18"/>
        <v>338573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553964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553964</v>
      </c>
      <c r="AY36" s="141">
        <v>70276</v>
      </c>
      <c r="AZ36" s="141">
        <v>352540</v>
      </c>
      <c r="BA36" s="141">
        <v>130367</v>
      </c>
      <c r="BB36" s="141">
        <v>781</v>
      </c>
      <c r="BC36" s="141">
        <v>0</v>
      </c>
      <c r="BD36" s="141">
        <v>0</v>
      </c>
      <c r="BE36" s="141">
        <v>894</v>
      </c>
      <c r="BF36" s="141">
        <f t="shared" si="25"/>
        <v>554858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13754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13754</v>
      </c>
      <c r="CA36" s="141">
        <v>1181</v>
      </c>
      <c r="CB36" s="141">
        <v>12573</v>
      </c>
      <c r="CC36" s="141">
        <v>0</v>
      </c>
      <c r="CD36" s="141">
        <v>0</v>
      </c>
      <c r="CE36" s="141">
        <v>0</v>
      </c>
      <c r="CF36" s="141">
        <v>0</v>
      </c>
      <c r="CG36" s="141">
        <v>0</v>
      </c>
      <c r="CH36" s="141">
        <f t="shared" si="32"/>
        <v>13754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567718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567718</v>
      </c>
      <c r="DC36" s="141">
        <f t="shared" si="53"/>
        <v>71457</v>
      </c>
      <c r="DD36" s="141">
        <f t="shared" si="54"/>
        <v>365113</v>
      </c>
      <c r="DE36" s="141">
        <f t="shared" si="55"/>
        <v>130367</v>
      </c>
      <c r="DF36" s="141">
        <f t="shared" si="56"/>
        <v>781</v>
      </c>
      <c r="DG36" s="141">
        <f t="shared" si="57"/>
        <v>0</v>
      </c>
      <c r="DH36" s="141">
        <f t="shared" si="58"/>
        <v>0</v>
      </c>
      <c r="DI36" s="141">
        <f t="shared" si="59"/>
        <v>894</v>
      </c>
      <c r="DJ36" s="141">
        <f t="shared" si="60"/>
        <v>568612</v>
      </c>
    </row>
    <row r="37" spans="1:114" ht="12" customHeight="1">
      <c r="A37" s="142" t="s">
        <v>93</v>
      </c>
      <c r="B37" s="140" t="s">
        <v>355</v>
      </c>
      <c r="C37" s="142" t="s">
        <v>386</v>
      </c>
      <c r="D37" s="141">
        <f t="shared" si="6"/>
        <v>20704</v>
      </c>
      <c r="E37" s="141">
        <f t="shared" si="7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20704</v>
      </c>
      <c r="M37" s="141">
        <f t="shared" si="8"/>
        <v>11442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11442</v>
      </c>
      <c r="V37" s="141">
        <f t="shared" si="10"/>
        <v>32146</v>
      </c>
      <c r="W37" s="141">
        <f t="shared" si="11"/>
        <v>0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0</v>
      </c>
      <c r="AB37" s="141">
        <f t="shared" si="16"/>
        <v>0</v>
      </c>
      <c r="AC37" s="141">
        <f t="shared" si="17"/>
        <v>0</v>
      </c>
      <c r="AD37" s="141">
        <f t="shared" si="18"/>
        <v>32146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0</v>
      </c>
      <c r="AN37" s="141">
        <f t="shared" si="22"/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20704</v>
      </c>
      <c r="BD37" s="141">
        <v>0</v>
      </c>
      <c r="BE37" s="141">
        <v>0</v>
      </c>
      <c r="BF37" s="141">
        <f t="shared" si="25"/>
        <v>0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11442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0</v>
      </c>
      <c r="CR37" s="141">
        <f t="shared" si="42"/>
        <v>0</v>
      </c>
      <c r="CS37" s="141">
        <f t="shared" si="43"/>
        <v>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0</v>
      </c>
      <c r="DC37" s="141">
        <f t="shared" si="53"/>
        <v>0</v>
      </c>
      <c r="DD37" s="141">
        <f t="shared" si="54"/>
        <v>0</v>
      </c>
      <c r="DE37" s="141">
        <f t="shared" si="55"/>
        <v>0</v>
      </c>
      <c r="DF37" s="141">
        <f t="shared" si="56"/>
        <v>0</v>
      </c>
      <c r="DG37" s="141">
        <f t="shared" si="57"/>
        <v>32146</v>
      </c>
      <c r="DH37" s="141">
        <f t="shared" si="58"/>
        <v>0</v>
      </c>
      <c r="DI37" s="141">
        <f t="shared" si="59"/>
        <v>0</v>
      </c>
      <c r="DJ37" s="141">
        <f t="shared" si="60"/>
        <v>0</v>
      </c>
    </row>
    <row r="38" spans="1:114" ht="12" customHeight="1">
      <c r="A38" s="142" t="s">
        <v>93</v>
      </c>
      <c r="B38" s="140" t="s">
        <v>356</v>
      </c>
      <c r="C38" s="142" t="s">
        <v>387</v>
      </c>
      <c r="D38" s="141">
        <f t="shared" si="6"/>
        <v>38965</v>
      </c>
      <c r="E38" s="141">
        <f t="shared" si="7"/>
        <v>1658</v>
      </c>
      <c r="F38" s="141">
        <v>0</v>
      </c>
      <c r="G38" s="141">
        <v>0</v>
      </c>
      <c r="H38" s="141">
        <v>0</v>
      </c>
      <c r="I38" s="141">
        <v>1658</v>
      </c>
      <c r="J38" s="141"/>
      <c r="K38" s="141">
        <v>0</v>
      </c>
      <c r="L38" s="141">
        <v>37307</v>
      </c>
      <c r="M38" s="141">
        <f t="shared" si="8"/>
        <v>0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0</v>
      </c>
      <c r="V38" s="141">
        <f t="shared" si="10"/>
        <v>38965</v>
      </c>
      <c r="W38" s="141">
        <f t="shared" si="11"/>
        <v>1658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1658</v>
      </c>
      <c r="AB38" s="141">
        <f t="shared" si="16"/>
        <v>0</v>
      </c>
      <c r="AC38" s="141">
        <f t="shared" si="17"/>
        <v>0</v>
      </c>
      <c r="AD38" s="141">
        <f t="shared" si="18"/>
        <v>37307</v>
      </c>
      <c r="AE38" s="141">
        <f t="shared" si="19"/>
        <v>8846</v>
      </c>
      <c r="AF38" s="141">
        <f t="shared" si="20"/>
        <v>8846</v>
      </c>
      <c r="AG38" s="141">
        <v>0</v>
      </c>
      <c r="AH38" s="141">
        <v>0</v>
      </c>
      <c r="AI38" s="141">
        <v>0</v>
      </c>
      <c r="AJ38" s="141">
        <v>8846</v>
      </c>
      <c r="AK38" s="141">
        <v>0</v>
      </c>
      <c r="AL38" s="141">
        <v>0</v>
      </c>
      <c r="AM38" s="141">
        <f t="shared" si="21"/>
        <v>28148</v>
      </c>
      <c r="AN38" s="141">
        <f t="shared" si="22"/>
        <v>8345</v>
      </c>
      <c r="AO38" s="141">
        <v>0</v>
      </c>
      <c r="AP38" s="141">
        <v>8345</v>
      </c>
      <c r="AQ38" s="141">
        <v>0</v>
      </c>
      <c r="AR38" s="141">
        <v>0</v>
      </c>
      <c r="AS38" s="141">
        <f t="shared" si="23"/>
        <v>12339</v>
      </c>
      <c r="AT38" s="141">
        <v>189</v>
      </c>
      <c r="AU38" s="141">
        <v>12150</v>
      </c>
      <c r="AV38" s="141">
        <v>0</v>
      </c>
      <c r="AW38" s="141">
        <v>0</v>
      </c>
      <c r="AX38" s="141">
        <f t="shared" si="24"/>
        <v>7464</v>
      </c>
      <c r="AY38" s="141">
        <v>2243</v>
      </c>
      <c r="AZ38" s="141">
        <v>0</v>
      </c>
      <c r="BA38" s="141">
        <v>3159</v>
      </c>
      <c r="BB38" s="141">
        <v>2062</v>
      </c>
      <c r="BC38" s="141">
        <v>0</v>
      </c>
      <c r="BD38" s="141">
        <v>0</v>
      </c>
      <c r="BE38" s="141">
        <v>1971</v>
      </c>
      <c r="BF38" s="141">
        <f t="shared" si="25"/>
        <v>38965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8846</v>
      </c>
      <c r="CJ38" s="141">
        <f t="shared" si="34"/>
        <v>8846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8846</v>
      </c>
      <c r="CO38" s="141">
        <f t="shared" si="39"/>
        <v>0</v>
      </c>
      <c r="CP38" s="141">
        <f t="shared" si="40"/>
        <v>0</v>
      </c>
      <c r="CQ38" s="141">
        <f t="shared" si="41"/>
        <v>28148</v>
      </c>
      <c r="CR38" s="141">
        <f t="shared" si="42"/>
        <v>8345</v>
      </c>
      <c r="CS38" s="141">
        <f t="shared" si="43"/>
        <v>0</v>
      </c>
      <c r="CT38" s="141">
        <f t="shared" si="44"/>
        <v>8345</v>
      </c>
      <c r="CU38" s="141">
        <f t="shared" si="45"/>
        <v>0</v>
      </c>
      <c r="CV38" s="141">
        <f t="shared" si="46"/>
        <v>0</v>
      </c>
      <c r="CW38" s="141">
        <f t="shared" si="47"/>
        <v>12339</v>
      </c>
      <c r="CX38" s="141">
        <f t="shared" si="48"/>
        <v>189</v>
      </c>
      <c r="CY38" s="141">
        <f t="shared" si="49"/>
        <v>12150</v>
      </c>
      <c r="CZ38" s="141">
        <f t="shared" si="50"/>
        <v>0</v>
      </c>
      <c r="DA38" s="141">
        <f t="shared" si="51"/>
        <v>0</v>
      </c>
      <c r="DB38" s="141">
        <f t="shared" si="52"/>
        <v>7464</v>
      </c>
      <c r="DC38" s="141">
        <f t="shared" si="53"/>
        <v>2243</v>
      </c>
      <c r="DD38" s="141">
        <f t="shared" si="54"/>
        <v>0</v>
      </c>
      <c r="DE38" s="141">
        <f t="shared" si="55"/>
        <v>3159</v>
      </c>
      <c r="DF38" s="141">
        <f t="shared" si="56"/>
        <v>2062</v>
      </c>
      <c r="DG38" s="141">
        <f t="shared" si="57"/>
        <v>0</v>
      </c>
      <c r="DH38" s="141">
        <f t="shared" si="58"/>
        <v>0</v>
      </c>
      <c r="DI38" s="141">
        <f t="shared" si="59"/>
        <v>1971</v>
      </c>
      <c r="DJ38" s="141">
        <f t="shared" si="60"/>
        <v>38965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424</v>
      </c>
      <c r="B7" s="140" t="s">
        <v>422</v>
      </c>
      <c r="C7" s="139" t="s">
        <v>423</v>
      </c>
      <c r="D7" s="141">
        <f aca="true" t="shared" si="0" ref="D7:AI7">SUM(D8:D18)</f>
        <v>976572</v>
      </c>
      <c r="E7" s="141">
        <f t="shared" si="0"/>
        <v>775262</v>
      </c>
      <c r="F7" s="141">
        <f t="shared" si="0"/>
        <v>305</v>
      </c>
      <c r="G7" s="141">
        <f t="shared" si="0"/>
        <v>0</v>
      </c>
      <c r="H7" s="141">
        <f t="shared" si="0"/>
        <v>65800</v>
      </c>
      <c r="I7" s="141">
        <f t="shared" si="0"/>
        <v>556334</v>
      </c>
      <c r="J7" s="141">
        <f t="shared" si="0"/>
        <v>2557345</v>
      </c>
      <c r="K7" s="141">
        <f t="shared" si="0"/>
        <v>152823</v>
      </c>
      <c r="L7" s="141">
        <f t="shared" si="0"/>
        <v>201310</v>
      </c>
      <c r="M7" s="141">
        <f t="shared" si="0"/>
        <v>255704</v>
      </c>
      <c r="N7" s="141">
        <f t="shared" si="0"/>
        <v>216129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97040</v>
      </c>
      <c r="S7" s="141">
        <f t="shared" si="0"/>
        <v>1200614</v>
      </c>
      <c r="T7" s="141">
        <f t="shared" si="0"/>
        <v>119089</v>
      </c>
      <c r="U7" s="141">
        <f t="shared" si="0"/>
        <v>39575</v>
      </c>
      <c r="V7" s="141">
        <f t="shared" si="0"/>
        <v>1232276</v>
      </c>
      <c r="W7" s="141">
        <f t="shared" si="0"/>
        <v>991391</v>
      </c>
      <c r="X7" s="141">
        <f t="shared" si="0"/>
        <v>305</v>
      </c>
      <c r="Y7" s="141">
        <f t="shared" si="0"/>
        <v>0</v>
      </c>
      <c r="Z7" s="141">
        <f t="shared" si="0"/>
        <v>65800</v>
      </c>
      <c r="AA7" s="141">
        <f t="shared" si="0"/>
        <v>653374</v>
      </c>
      <c r="AB7" s="141">
        <f t="shared" si="0"/>
        <v>3757959</v>
      </c>
      <c r="AC7" s="141">
        <f t="shared" si="0"/>
        <v>271912</v>
      </c>
      <c r="AD7" s="141">
        <f t="shared" si="0"/>
        <v>240885</v>
      </c>
      <c r="AE7" s="141">
        <f t="shared" si="0"/>
        <v>547509</v>
      </c>
      <c r="AF7" s="141">
        <f t="shared" si="0"/>
        <v>535564</v>
      </c>
      <c r="AG7" s="141">
        <f t="shared" si="0"/>
        <v>0</v>
      </c>
      <c r="AH7" s="141">
        <f t="shared" si="0"/>
        <v>532530</v>
      </c>
      <c r="AI7" s="141">
        <f t="shared" si="0"/>
        <v>3034</v>
      </c>
      <c r="AJ7" s="141">
        <f aca="true" t="shared" si="1" ref="AJ7:BO7">SUM(AJ8:AJ18)</f>
        <v>0</v>
      </c>
      <c r="AK7" s="141">
        <f t="shared" si="1"/>
        <v>11945</v>
      </c>
      <c r="AL7" s="141">
        <f t="shared" si="1"/>
        <v>0</v>
      </c>
      <c r="AM7" s="141">
        <f t="shared" si="1"/>
        <v>2931402</v>
      </c>
      <c r="AN7" s="141">
        <f t="shared" si="1"/>
        <v>602829</v>
      </c>
      <c r="AO7" s="141">
        <f t="shared" si="1"/>
        <v>357204</v>
      </c>
      <c r="AP7" s="141">
        <f t="shared" si="1"/>
        <v>0</v>
      </c>
      <c r="AQ7" s="141">
        <f t="shared" si="1"/>
        <v>208712</v>
      </c>
      <c r="AR7" s="141">
        <f t="shared" si="1"/>
        <v>36913</v>
      </c>
      <c r="AS7" s="141">
        <f t="shared" si="1"/>
        <v>1461513</v>
      </c>
      <c r="AT7" s="141">
        <f t="shared" si="1"/>
        <v>0</v>
      </c>
      <c r="AU7" s="141">
        <f t="shared" si="1"/>
        <v>1280709</v>
      </c>
      <c r="AV7" s="141">
        <f t="shared" si="1"/>
        <v>180804</v>
      </c>
      <c r="AW7" s="141">
        <f t="shared" si="1"/>
        <v>0</v>
      </c>
      <c r="AX7" s="141">
        <f t="shared" si="1"/>
        <v>867060</v>
      </c>
      <c r="AY7" s="141">
        <f t="shared" si="1"/>
        <v>44403</v>
      </c>
      <c r="AZ7" s="141">
        <f t="shared" si="1"/>
        <v>702924</v>
      </c>
      <c r="BA7" s="141">
        <f t="shared" si="1"/>
        <v>72004</v>
      </c>
      <c r="BB7" s="141">
        <f t="shared" si="1"/>
        <v>47729</v>
      </c>
      <c r="BC7" s="141">
        <f t="shared" si="1"/>
        <v>0</v>
      </c>
      <c r="BD7" s="141">
        <f t="shared" si="1"/>
        <v>0</v>
      </c>
      <c r="BE7" s="141">
        <f t="shared" si="1"/>
        <v>55006</v>
      </c>
      <c r="BF7" s="141">
        <f t="shared" si="1"/>
        <v>3533917</v>
      </c>
      <c r="BG7" s="141">
        <f t="shared" si="1"/>
        <v>27878</v>
      </c>
      <c r="BH7" s="141">
        <f t="shared" si="1"/>
        <v>27878</v>
      </c>
      <c r="BI7" s="141">
        <f t="shared" si="1"/>
        <v>0</v>
      </c>
      <c r="BJ7" s="141">
        <f t="shared" si="1"/>
        <v>27878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1384438</v>
      </c>
      <c r="BP7" s="141">
        <f aca="true" t="shared" si="2" ref="BP7:CU7">SUM(BP8:BP18)</f>
        <v>489277</v>
      </c>
      <c r="BQ7" s="141">
        <f t="shared" si="2"/>
        <v>333408</v>
      </c>
      <c r="BR7" s="141">
        <f t="shared" si="2"/>
        <v>0</v>
      </c>
      <c r="BS7" s="141">
        <f t="shared" si="2"/>
        <v>155869</v>
      </c>
      <c r="BT7" s="141">
        <f t="shared" si="2"/>
        <v>0</v>
      </c>
      <c r="BU7" s="141">
        <f t="shared" si="2"/>
        <v>702175</v>
      </c>
      <c r="BV7" s="141">
        <f t="shared" si="2"/>
        <v>0</v>
      </c>
      <c r="BW7" s="141">
        <f t="shared" si="2"/>
        <v>702175</v>
      </c>
      <c r="BX7" s="141">
        <f t="shared" si="2"/>
        <v>0</v>
      </c>
      <c r="BY7" s="141">
        <f t="shared" si="2"/>
        <v>0</v>
      </c>
      <c r="BZ7" s="141">
        <f t="shared" si="2"/>
        <v>192986</v>
      </c>
      <c r="CA7" s="141">
        <f t="shared" si="2"/>
        <v>65233</v>
      </c>
      <c r="CB7" s="141">
        <f t="shared" si="2"/>
        <v>120354</v>
      </c>
      <c r="CC7" s="141">
        <f t="shared" si="2"/>
        <v>0</v>
      </c>
      <c r="CD7" s="141">
        <f t="shared" si="2"/>
        <v>7399</v>
      </c>
      <c r="CE7" s="141">
        <f t="shared" si="2"/>
        <v>0</v>
      </c>
      <c r="CF7" s="141">
        <f t="shared" si="2"/>
        <v>0</v>
      </c>
      <c r="CG7" s="141">
        <f t="shared" si="2"/>
        <v>44002</v>
      </c>
      <c r="CH7" s="141">
        <f t="shared" si="2"/>
        <v>1456318</v>
      </c>
      <c r="CI7" s="141">
        <f t="shared" si="2"/>
        <v>575387</v>
      </c>
      <c r="CJ7" s="141">
        <f t="shared" si="2"/>
        <v>563442</v>
      </c>
      <c r="CK7" s="141">
        <f t="shared" si="2"/>
        <v>0</v>
      </c>
      <c r="CL7" s="141">
        <f t="shared" si="2"/>
        <v>560408</v>
      </c>
      <c r="CM7" s="141">
        <f t="shared" si="2"/>
        <v>3034</v>
      </c>
      <c r="CN7" s="141">
        <f t="shared" si="2"/>
        <v>0</v>
      </c>
      <c r="CO7" s="141">
        <f t="shared" si="2"/>
        <v>11945</v>
      </c>
      <c r="CP7" s="141">
        <f t="shared" si="2"/>
        <v>0</v>
      </c>
      <c r="CQ7" s="141">
        <f t="shared" si="2"/>
        <v>4315840</v>
      </c>
      <c r="CR7" s="141">
        <f t="shared" si="2"/>
        <v>1092106</v>
      </c>
      <c r="CS7" s="141">
        <f t="shared" si="2"/>
        <v>690612</v>
      </c>
      <c r="CT7" s="141">
        <f t="shared" si="2"/>
        <v>0</v>
      </c>
      <c r="CU7" s="141">
        <f t="shared" si="2"/>
        <v>364581</v>
      </c>
      <c r="CV7" s="141">
        <f aca="true" t="shared" si="3" ref="CV7:DJ7">SUM(CV8:CV18)</f>
        <v>36913</v>
      </c>
      <c r="CW7" s="141">
        <f t="shared" si="3"/>
        <v>2163688</v>
      </c>
      <c r="CX7" s="141">
        <f t="shared" si="3"/>
        <v>0</v>
      </c>
      <c r="CY7" s="141">
        <f t="shared" si="3"/>
        <v>1982884</v>
      </c>
      <c r="CZ7" s="141">
        <f t="shared" si="3"/>
        <v>180804</v>
      </c>
      <c r="DA7" s="141">
        <f t="shared" si="3"/>
        <v>0</v>
      </c>
      <c r="DB7" s="141">
        <f t="shared" si="3"/>
        <v>1060046</v>
      </c>
      <c r="DC7" s="141">
        <f t="shared" si="3"/>
        <v>109636</v>
      </c>
      <c r="DD7" s="141">
        <f t="shared" si="3"/>
        <v>823278</v>
      </c>
      <c r="DE7" s="141">
        <f t="shared" si="3"/>
        <v>72004</v>
      </c>
      <c r="DF7" s="141">
        <f t="shared" si="3"/>
        <v>55128</v>
      </c>
      <c r="DG7" s="141">
        <f t="shared" si="3"/>
        <v>0</v>
      </c>
      <c r="DH7" s="141">
        <f t="shared" si="3"/>
        <v>0</v>
      </c>
      <c r="DI7" s="141">
        <f t="shared" si="3"/>
        <v>99008</v>
      </c>
      <c r="DJ7" s="141">
        <f t="shared" si="3"/>
        <v>4990235</v>
      </c>
    </row>
    <row r="8" spans="1:114" ht="12" customHeight="1">
      <c r="A8" s="142" t="s">
        <v>93</v>
      </c>
      <c r="B8" s="140" t="s">
        <v>390</v>
      </c>
      <c r="C8" s="142" t="s">
        <v>401</v>
      </c>
      <c r="D8" s="141">
        <f>SUM(E8,+L8)</f>
        <v>30776</v>
      </c>
      <c r="E8" s="141">
        <f>SUM(F8:I8)+K8</f>
        <v>20499</v>
      </c>
      <c r="F8" s="141">
        <v>0</v>
      </c>
      <c r="G8" s="141">
        <v>0</v>
      </c>
      <c r="H8" s="141">
        <v>0</v>
      </c>
      <c r="I8" s="141">
        <v>20499</v>
      </c>
      <c r="J8" s="141">
        <v>435082</v>
      </c>
      <c r="K8" s="141">
        <v>0</v>
      </c>
      <c r="L8" s="141">
        <v>10277</v>
      </c>
      <c r="M8" s="141">
        <f>SUM(N8,+U8)</f>
        <v>4243</v>
      </c>
      <c r="N8" s="141">
        <f>SUM(O8:R8)+T8</f>
        <v>1108</v>
      </c>
      <c r="O8" s="141">
        <v>0</v>
      </c>
      <c r="P8" s="141">
        <v>0</v>
      </c>
      <c r="Q8" s="141">
        <v>0</v>
      </c>
      <c r="R8" s="141">
        <v>1108</v>
      </c>
      <c r="S8" s="141">
        <v>108265</v>
      </c>
      <c r="T8" s="141">
        <v>0</v>
      </c>
      <c r="U8" s="141">
        <v>3135</v>
      </c>
      <c r="V8" s="141">
        <f aca="true" t="shared" si="4" ref="V8:AD8">+SUM(D8,M8)</f>
        <v>35019</v>
      </c>
      <c r="W8" s="141">
        <f t="shared" si="4"/>
        <v>21607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21607</v>
      </c>
      <c r="AB8" s="141">
        <f t="shared" si="4"/>
        <v>543347</v>
      </c>
      <c r="AC8" s="141">
        <f t="shared" si="4"/>
        <v>0</v>
      </c>
      <c r="AD8" s="141">
        <f t="shared" si="4"/>
        <v>13412</v>
      </c>
      <c r="AE8" s="141">
        <f>SUM(AF8,+AK8)</f>
        <v>86635</v>
      </c>
      <c r="AF8" s="141">
        <f>SUM(AG8:AJ8)</f>
        <v>86635</v>
      </c>
      <c r="AG8" s="141">
        <v>0</v>
      </c>
      <c r="AH8" s="141">
        <v>86635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374765</v>
      </c>
      <c r="AN8" s="141">
        <f>SUM(AO8:AR8)</f>
        <v>48781</v>
      </c>
      <c r="AO8" s="141">
        <v>32431</v>
      </c>
      <c r="AP8" s="141">
        <v>0</v>
      </c>
      <c r="AQ8" s="141">
        <v>9375</v>
      </c>
      <c r="AR8" s="141">
        <v>6975</v>
      </c>
      <c r="AS8" s="141">
        <f>SUM(AT8:AV8)</f>
        <v>145762</v>
      </c>
      <c r="AT8" s="141">
        <v>0</v>
      </c>
      <c r="AU8" s="141">
        <v>134332</v>
      </c>
      <c r="AV8" s="141">
        <v>11430</v>
      </c>
      <c r="AW8" s="141">
        <v>0</v>
      </c>
      <c r="AX8" s="141">
        <f>SUM(AY8:BB8)</f>
        <v>180222</v>
      </c>
      <c r="AY8" s="141">
        <v>0</v>
      </c>
      <c r="AZ8" s="141">
        <v>133769</v>
      </c>
      <c r="BA8" s="141">
        <v>16489</v>
      </c>
      <c r="BB8" s="141">
        <v>29964</v>
      </c>
      <c r="BC8" s="141"/>
      <c r="BD8" s="141">
        <v>0</v>
      </c>
      <c r="BE8" s="141">
        <v>4458</v>
      </c>
      <c r="BF8" s="141">
        <f>SUM(AE8,+AM8,+BE8)</f>
        <v>465858</v>
      </c>
      <c r="BG8" s="141">
        <f>SUM(BH8,+BM8)</f>
        <v>20318</v>
      </c>
      <c r="BH8" s="141">
        <f>SUM(BI8:BL8)</f>
        <v>20318</v>
      </c>
      <c r="BI8" s="141">
        <v>0</v>
      </c>
      <c r="BJ8" s="141">
        <v>20318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91426</v>
      </c>
      <c r="BP8" s="141">
        <f>SUM(BQ8:BT8)</f>
        <v>13388</v>
      </c>
      <c r="BQ8" s="141">
        <v>7950</v>
      </c>
      <c r="BR8" s="141">
        <v>0</v>
      </c>
      <c r="BS8" s="141">
        <v>5438</v>
      </c>
      <c r="BT8" s="141">
        <v>0</v>
      </c>
      <c r="BU8" s="141">
        <f>SUM(BV8:BX8)</f>
        <v>52985</v>
      </c>
      <c r="BV8" s="141">
        <v>0</v>
      </c>
      <c r="BW8" s="141">
        <v>52985</v>
      </c>
      <c r="BX8" s="141">
        <v>0</v>
      </c>
      <c r="BY8" s="141">
        <v>0</v>
      </c>
      <c r="BZ8" s="141">
        <f>SUM(CA8:CD8)</f>
        <v>25053</v>
      </c>
      <c r="CA8" s="141">
        <v>0</v>
      </c>
      <c r="CB8" s="141">
        <v>25053</v>
      </c>
      <c r="CC8" s="141">
        <v>0</v>
      </c>
      <c r="CD8" s="141">
        <v>0</v>
      </c>
      <c r="CE8" s="141"/>
      <c r="CF8" s="141">
        <v>0</v>
      </c>
      <c r="CG8" s="141">
        <v>764</v>
      </c>
      <c r="CH8" s="141">
        <f>SUM(BG8,+BO8,+CG8)</f>
        <v>112508</v>
      </c>
      <c r="CI8" s="141">
        <f aca="true" t="shared" si="5" ref="CI8:DJ8">SUM(AE8,+BG8)</f>
        <v>106953</v>
      </c>
      <c r="CJ8" s="141">
        <f t="shared" si="5"/>
        <v>106953</v>
      </c>
      <c r="CK8" s="141">
        <f t="shared" si="5"/>
        <v>0</v>
      </c>
      <c r="CL8" s="141">
        <f t="shared" si="5"/>
        <v>106953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466191</v>
      </c>
      <c r="CR8" s="141">
        <f t="shared" si="5"/>
        <v>62169</v>
      </c>
      <c r="CS8" s="141">
        <f t="shared" si="5"/>
        <v>40381</v>
      </c>
      <c r="CT8" s="141">
        <f t="shared" si="5"/>
        <v>0</v>
      </c>
      <c r="CU8" s="141">
        <f t="shared" si="5"/>
        <v>14813</v>
      </c>
      <c r="CV8" s="141">
        <f t="shared" si="5"/>
        <v>6975</v>
      </c>
      <c r="CW8" s="141">
        <f t="shared" si="5"/>
        <v>198747</v>
      </c>
      <c r="CX8" s="141">
        <f t="shared" si="5"/>
        <v>0</v>
      </c>
      <c r="CY8" s="141">
        <f t="shared" si="5"/>
        <v>187317</v>
      </c>
      <c r="CZ8" s="141">
        <f t="shared" si="5"/>
        <v>11430</v>
      </c>
      <c r="DA8" s="141">
        <f t="shared" si="5"/>
        <v>0</v>
      </c>
      <c r="DB8" s="141">
        <f t="shared" si="5"/>
        <v>205275</v>
      </c>
      <c r="DC8" s="141">
        <f t="shared" si="5"/>
        <v>0</v>
      </c>
      <c r="DD8" s="141">
        <f t="shared" si="5"/>
        <v>158822</v>
      </c>
      <c r="DE8" s="141">
        <f t="shared" si="5"/>
        <v>16489</v>
      </c>
      <c r="DF8" s="141">
        <f t="shared" si="5"/>
        <v>29964</v>
      </c>
      <c r="DG8" s="141">
        <f t="shared" si="5"/>
        <v>0</v>
      </c>
      <c r="DH8" s="141">
        <f t="shared" si="5"/>
        <v>0</v>
      </c>
      <c r="DI8" s="141">
        <f t="shared" si="5"/>
        <v>5222</v>
      </c>
      <c r="DJ8" s="141">
        <f t="shared" si="5"/>
        <v>578366</v>
      </c>
    </row>
    <row r="9" spans="1:114" ht="12" customHeight="1">
      <c r="A9" s="142" t="s">
        <v>93</v>
      </c>
      <c r="B9" s="140" t="s">
        <v>391</v>
      </c>
      <c r="C9" s="142" t="s">
        <v>402</v>
      </c>
      <c r="D9" s="141">
        <f aca="true" t="shared" si="6" ref="D9:D18">SUM(E9,+L9)</f>
        <v>0</v>
      </c>
      <c r="E9" s="141">
        <f aca="true" t="shared" si="7" ref="E9:E18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8">SUM(N9,+U9)</f>
        <v>0</v>
      </c>
      <c r="N9" s="141">
        <f aca="true" t="shared" si="9" ref="N9:N18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226369</v>
      </c>
      <c r="T9" s="141">
        <v>0</v>
      </c>
      <c r="U9" s="141">
        <v>0</v>
      </c>
      <c r="V9" s="141">
        <f aca="true" t="shared" si="10" ref="V9:V18">+SUM(D9,M9)</f>
        <v>0</v>
      </c>
      <c r="W9" s="141">
        <f aca="true" t="shared" si="11" ref="W9:W18">+SUM(E9,N9)</f>
        <v>0</v>
      </c>
      <c r="X9" s="141">
        <f aca="true" t="shared" si="12" ref="X9:X18">+SUM(F9,O9)</f>
        <v>0</v>
      </c>
      <c r="Y9" s="141">
        <f aca="true" t="shared" si="13" ref="Y9:Y18">+SUM(G9,P9)</f>
        <v>0</v>
      </c>
      <c r="Z9" s="141">
        <f aca="true" t="shared" si="14" ref="Z9:Z18">+SUM(H9,Q9)</f>
        <v>0</v>
      </c>
      <c r="AA9" s="141">
        <f aca="true" t="shared" si="15" ref="AA9:AA18">+SUM(I9,R9)</f>
        <v>0</v>
      </c>
      <c r="AB9" s="141">
        <f aca="true" t="shared" si="16" ref="AB9:AB18">+SUM(J9,S9)</f>
        <v>226369</v>
      </c>
      <c r="AC9" s="141">
        <f aca="true" t="shared" si="17" ref="AC9:AC18">+SUM(K9,T9)</f>
        <v>0</v>
      </c>
      <c r="AD9" s="141">
        <f aca="true" t="shared" si="18" ref="AD9:AD18">+SUM(L9,U9)</f>
        <v>0</v>
      </c>
      <c r="AE9" s="141">
        <f aca="true" t="shared" si="19" ref="AE9:AE18">SUM(AF9,+AK9)</f>
        <v>0</v>
      </c>
      <c r="AF9" s="141">
        <f aca="true" t="shared" si="20" ref="AF9:AF18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8">SUM(AN9,AS9,AW9,AX9,BD9)</f>
        <v>0</v>
      </c>
      <c r="AN9" s="141">
        <f aca="true" t="shared" si="22" ref="AN9:AN18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8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8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8">SUM(AE9,+AM9,+BE9)</f>
        <v>0</v>
      </c>
      <c r="BG9" s="141">
        <f aca="true" t="shared" si="26" ref="BG9:BG18">SUM(BH9,+BM9)</f>
        <v>0</v>
      </c>
      <c r="BH9" s="141">
        <f aca="true" t="shared" si="27" ref="BH9:BH1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8">SUM(BP9,BU9,BY9,BZ9,CF9)</f>
        <v>226369</v>
      </c>
      <c r="BP9" s="141">
        <f aca="true" t="shared" si="29" ref="BP9:BP18">SUM(BQ9:BT9)</f>
        <v>221215</v>
      </c>
      <c r="BQ9" s="141">
        <v>89181</v>
      </c>
      <c r="BR9" s="141">
        <v>0</v>
      </c>
      <c r="BS9" s="141">
        <v>132034</v>
      </c>
      <c r="BT9" s="141">
        <v>0</v>
      </c>
      <c r="BU9" s="141">
        <f aca="true" t="shared" si="30" ref="BU9:BU18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18">SUM(CA9:CD9)</f>
        <v>5154</v>
      </c>
      <c r="CA9" s="141">
        <v>0</v>
      </c>
      <c r="CB9" s="141">
        <v>0</v>
      </c>
      <c r="CC9" s="141">
        <v>0</v>
      </c>
      <c r="CD9" s="141">
        <v>5154</v>
      </c>
      <c r="CE9" s="141"/>
      <c r="CF9" s="141">
        <v>0</v>
      </c>
      <c r="CG9" s="141">
        <v>0</v>
      </c>
      <c r="CH9" s="141">
        <f aca="true" t="shared" si="32" ref="CH9:CH18">SUM(BG9,+BO9,+CG9)</f>
        <v>226369</v>
      </c>
      <c r="CI9" s="141">
        <f aca="true" t="shared" si="33" ref="CI9:CI18">SUM(AE9,+BG9)</f>
        <v>0</v>
      </c>
      <c r="CJ9" s="141">
        <f aca="true" t="shared" si="34" ref="CJ9:CJ18">SUM(AF9,+BH9)</f>
        <v>0</v>
      </c>
      <c r="CK9" s="141">
        <f aca="true" t="shared" si="35" ref="CK9:CK18">SUM(AG9,+BI9)</f>
        <v>0</v>
      </c>
      <c r="CL9" s="141">
        <f aca="true" t="shared" si="36" ref="CL9:CL18">SUM(AH9,+BJ9)</f>
        <v>0</v>
      </c>
      <c r="CM9" s="141">
        <f aca="true" t="shared" si="37" ref="CM9:CM18">SUM(AI9,+BK9)</f>
        <v>0</v>
      </c>
      <c r="CN9" s="141">
        <f aca="true" t="shared" si="38" ref="CN9:CN18">SUM(AJ9,+BL9)</f>
        <v>0</v>
      </c>
      <c r="CO9" s="141">
        <f aca="true" t="shared" si="39" ref="CO9:CO18">SUM(AK9,+BM9)</f>
        <v>0</v>
      </c>
      <c r="CP9" s="141">
        <f aca="true" t="shared" si="40" ref="CP9:CP18">SUM(AL9,+BN9)</f>
        <v>0</v>
      </c>
      <c r="CQ9" s="141">
        <f aca="true" t="shared" si="41" ref="CQ9:CQ18">SUM(AM9,+BO9)</f>
        <v>226369</v>
      </c>
      <c r="CR9" s="141">
        <f aca="true" t="shared" si="42" ref="CR9:CR18">SUM(AN9,+BP9)</f>
        <v>221215</v>
      </c>
      <c r="CS9" s="141">
        <f aca="true" t="shared" si="43" ref="CS9:CS18">SUM(AO9,+BQ9)</f>
        <v>89181</v>
      </c>
      <c r="CT9" s="141">
        <f aca="true" t="shared" si="44" ref="CT9:CT18">SUM(AP9,+BR9)</f>
        <v>0</v>
      </c>
      <c r="CU9" s="141">
        <f aca="true" t="shared" si="45" ref="CU9:CU18">SUM(AQ9,+BS9)</f>
        <v>132034</v>
      </c>
      <c r="CV9" s="141">
        <f aca="true" t="shared" si="46" ref="CV9:CV18">SUM(AR9,+BT9)</f>
        <v>0</v>
      </c>
      <c r="CW9" s="141">
        <f aca="true" t="shared" si="47" ref="CW9:CW18">SUM(AS9,+BU9)</f>
        <v>0</v>
      </c>
      <c r="CX9" s="141">
        <f aca="true" t="shared" si="48" ref="CX9:CX18">SUM(AT9,+BV9)</f>
        <v>0</v>
      </c>
      <c r="CY9" s="141">
        <f aca="true" t="shared" si="49" ref="CY9:CY18">SUM(AU9,+BW9)</f>
        <v>0</v>
      </c>
      <c r="CZ9" s="141">
        <f aca="true" t="shared" si="50" ref="CZ9:CZ18">SUM(AV9,+BX9)</f>
        <v>0</v>
      </c>
      <c r="DA9" s="141">
        <f aca="true" t="shared" si="51" ref="DA9:DA18">SUM(AW9,+BY9)</f>
        <v>0</v>
      </c>
      <c r="DB9" s="141">
        <f aca="true" t="shared" si="52" ref="DB9:DB18">SUM(AX9,+BZ9)</f>
        <v>5154</v>
      </c>
      <c r="DC9" s="141">
        <f aca="true" t="shared" si="53" ref="DC9:DC18">SUM(AY9,+CA9)</f>
        <v>0</v>
      </c>
      <c r="DD9" s="141">
        <f aca="true" t="shared" si="54" ref="DD9:DD18">SUM(AZ9,+CB9)</f>
        <v>0</v>
      </c>
      <c r="DE9" s="141">
        <f aca="true" t="shared" si="55" ref="DE9:DE18">SUM(BA9,+CC9)</f>
        <v>0</v>
      </c>
      <c r="DF9" s="141">
        <f aca="true" t="shared" si="56" ref="DF9:DF18">SUM(BB9,+CD9)</f>
        <v>5154</v>
      </c>
      <c r="DG9" s="141">
        <f aca="true" t="shared" si="57" ref="DG9:DG18">SUM(BC9,+CE9)</f>
        <v>0</v>
      </c>
      <c r="DH9" s="141">
        <f aca="true" t="shared" si="58" ref="DH9:DH18">SUM(BD9,+CF9)</f>
        <v>0</v>
      </c>
      <c r="DI9" s="141">
        <f aca="true" t="shared" si="59" ref="DI9:DI18">SUM(BE9,+CG9)</f>
        <v>0</v>
      </c>
      <c r="DJ9" s="141">
        <f aca="true" t="shared" si="60" ref="DJ9:DJ18">SUM(BF9,+CH9)</f>
        <v>226369</v>
      </c>
    </row>
    <row r="10" spans="1:114" ht="12" customHeight="1">
      <c r="A10" s="142" t="s">
        <v>93</v>
      </c>
      <c r="B10" s="140" t="s">
        <v>392</v>
      </c>
      <c r="C10" s="142" t="s">
        <v>403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112094</v>
      </c>
      <c r="N10" s="141">
        <f t="shared" si="9"/>
        <v>112094</v>
      </c>
      <c r="O10" s="141">
        <v>0</v>
      </c>
      <c r="P10" s="141">
        <v>0</v>
      </c>
      <c r="Q10" s="141">
        <v>0</v>
      </c>
      <c r="R10" s="141">
        <v>0</v>
      </c>
      <c r="S10" s="141">
        <v>99495</v>
      </c>
      <c r="T10" s="141">
        <v>112094</v>
      </c>
      <c r="U10" s="141">
        <v>0</v>
      </c>
      <c r="V10" s="141">
        <f t="shared" si="10"/>
        <v>112094</v>
      </c>
      <c r="W10" s="141">
        <f t="shared" si="11"/>
        <v>112094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99495</v>
      </c>
      <c r="AC10" s="141">
        <f t="shared" si="17"/>
        <v>112094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194581</v>
      </c>
      <c r="BP10" s="141">
        <f t="shared" si="29"/>
        <v>56966</v>
      </c>
      <c r="BQ10" s="141">
        <v>56966</v>
      </c>
      <c r="BR10" s="141">
        <v>0</v>
      </c>
      <c r="BS10" s="141">
        <v>0</v>
      </c>
      <c r="BT10" s="141">
        <v>0</v>
      </c>
      <c r="BU10" s="141">
        <f t="shared" si="30"/>
        <v>134734</v>
      </c>
      <c r="BV10" s="141">
        <v>0</v>
      </c>
      <c r="BW10" s="141">
        <v>134734</v>
      </c>
      <c r="BX10" s="141">
        <v>0</v>
      </c>
      <c r="BY10" s="141">
        <v>0</v>
      </c>
      <c r="BZ10" s="141">
        <f t="shared" si="31"/>
        <v>2881</v>
      </c>
      <c r="CA10" s="141">
        <v>0</v>
      </c>
      <c r="CB10" s="141">
        <v>2881</v>
      </c>
      <c r="CC10" s="141">
        <v>0</v>
      </c>
      <c r="CD10" s="141">
        <v>0</v>
      </c>
      <c r="CE10" s="141"/>
      <c r="CF10" s="141">
        <v>0</v>
      </c>
      <c r="CG10" s="141">
        <v>17008</v>
      </c>
      <c r="CH10" s="141">
        <f t="shared" si="32"/>
        <v>211589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194581</v>
      </c>
      <c r="CR10" s="141">
        <f t="shared" si="42"/>
        <v>56966</v>
      </c>
      <c r="CS10" s="141">
        <f t="shared" si="43"/>
        <v>56966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134734</v>
      </c>
      <c r="CX10" s="141">
        <f t="shared" si="48"/>
        <v>0</v>
      </c>
      <c r="CY10" s="141">
        <f t="shared" si="49"/>
        <v>134734</v>
      </c>
      <c r="CZ10" s="141">
        <f t="shared" si="50"/>
        <v>0</v>
      </c>
      <c r="DA10" s="141">
        <f t="shared" si="51"/>
        <v>0</v>
      </c>
      <c r="DB10" s="141">
        <f t="shared" si="52"/>
        <v>2881</v>
      </c>
      <c r="DC10" s="141">
        <f t="shared" si="53"/>
        <v>0</v>
      </c>
      <c r="DD10" s="141">
        <f t="shared" si="54"/>
        <v>2881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17008</v>
      </c>
      <c r="DJ10" s="141">
        <f t="shared" si="60"/>
        <v>211589</v>
      </c>
    </row>
    <row r="11" spans="1:114" ht="12" customHeight="1">
      <c r="A11" s="142" t="s">
        <v>93</v>
      </c>
      <c r="B11" s="140" t="s">
        <v>393</v>
      </c>
      <c r="C11" s="142" t="s">
        <v>404</v>
      </c>
      <c r="D11" s="141">
        <f t="shared" si="6"/>
        <v>72954</v>
      </c>
      <c r="E11" s="141">
        <f t="shared" si="7"/>
        <v>45970</v>
      </c>
      <c r="F11" s="141">
        <v>305</v>
      </c>
      <c r="G11" s="141">
        <v>0</v>
      </c>
      <c r="H11" s="141">
        <v>0</v>
      </c>
      <c r="I11" s="141">
        <v>11786</v>
      </c>
      <c r="J11" s="141">
        <v>123640</v>
      </c>
      <c r="K11" s="141">
        <v>33879</v>
      </c>
      <c r="L11" s="141">
        <v>26984</v>
      </c>
      <c r="M11" s="141">
        <f t="shared" si="8"/>
        <v>62669</v>
      </c>
      <c r="N11" s="141">
        <f t="shared" si="9"/>
        <v>30497</v>
      </c>
      <c r="O11" s="141">
        <v>0</v>
      </c>
      <c r="P11" s="141">
        <v>0</v>
      </c>
      <c r="Q11" s="141">
        <v>0</v>
      </c>
      <c r="R11" s="141">
        <v>30482</v>
      </c>
      <c r="S11" s="141">
        <v>52458</v>
      </c>
      <c r="T11" s="141">
        <v>15</v>
      </c>
      <c r="U11" s="141">
        <v>32172</v>
      </c>
      <c r="V11" s="141">
        <f t="shared" si="10"/>
        <v>135623</v>
      </c>
      <c r="W11" s="141">
        <f t="shared" si="11"/>
        <v>76467</v>
      </c>
      <c r="X11" s="141">
        <f t="shared" si="12"/>
        <v>305</v>
      </c>
      <c r="Y11" s="141">
        <f t="shared" si="13"/>
        <v>0</v>
      </c>
      <c r="Z11" s="141">
        <f t="shared" si="14"/>
        <v>0</v>
      </c>
      <c r="AA11" s="141">
        <f t="shared" si="15"/>
        <v>42268</v>
      </c>
      <c r="AB11" s="141">
        <f t="shared" si="16"/>
        <v>176098</v>
      </c>
      <c r="AC11" s="141">
        <f t="shared" si="17"/>
        <v>33894</v>
      </c>
      <c r="AD11" s="141">
        <f t="shared" si="18"/>
        <v>59156</v>
      </c>
      <c r="AE11" s="141">
        <f t="shared" si="19"/>
        <v>23573</v>
      </c>
      <c r="AF11" s="141">
        <f t="shared" si="20"/>
        <v>23573</v>
      </c>
      <c r="AG11" s="141">
        <v>0</v>
      </c>
      <c r="AH11" s="141">
        <v>23573</v>
      </c>
      <c r="AI11" s="141">
        <v>0</v>
      </c>
      <c r="AJ11" s="141">
        <v>0</v>
      </c>
      <c r="AK11" s="141">
        <v>0</v>
      </c>
      <c r="AL11" s="141"/>
      <c r="AM11" s="141">
        <f t="shared" si="21"/>
        <v>149021</v>
      </c>
      <c r="AN11" s="141">
        <f t="shared" si="22"/>
        <v>40829</v>
      </c>
      <c r="AO11" s="141">
        <v>13599</v>
      </c>
      <c r="AP11" s="141">
        <v>0</v>
      </c>
      <c r="AQ11" s="141">
        <v>19107</v>
      </c>
      <c r="AR11" s="141">
        <v>8123</v>
      </c>
      <c r="AS11" s="141">
        <f t="shared" si="23"/>
        <v>46727</v>
      </c>
      <c r="AT11" s="141">
        <v>0</v>
      </c>
      <c r="AU11" s="141">
        <v>42385</v>
      </c>
      <c r="AV11" s="141">
        <v>4342</v>
      </c>
      <c r="AW11" s="141">
        <v>0</v>
      </c>
      <c r="AX11" s="141">
        <f t="shared" si="24"/>
        <v>61465</v>
      </c>
      <c r="AY11" s="141">
        <v>44403</v>
      </c>
      <c r="AZ11" s="141">
        <v>14568</v>
      </c>
      <c r="BA11" s="141">
        <v>2494</v>
      </c>
      <c r="BB11" s="141">
        <v>0</v>
      </c>
      <c r="BC11" s="141"/>
      <c r="BD11" s="141">
        <v>0</v>
      </c>
      <c r="BE11" s="141">
        <v>24000</v>
      </c>
      <c r="BF11" s="141">
        <f t="shared" si="25"/>
        <v>196594</v>
      </c>
      <c r="BG11" s="141">
        <f t="shared" si="26"/>
        <v>7560</v>
      </c>
      <c r="BH11" s="141">
        <f t="shared" si="27"/>
        <v>7560</v>
      </c>
      <c r="BI11" s="141">
        <v>0</v>
      </c>
      <c r="BJ11" s="141">
        <v>7560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93567</v>
      </c>
      <c r="BP11" s="141">
        <f t="shared" si="29"/>
        <v>18239</v>
      </c>
      <c r="BQ11" s="141">
        <v>11501</v>
      </c>
      <c r="BR11" s="141">
        <v>0</v>
      </c>
      <c r="BS11" s="141">
        <v>6738</v>
      </c>
      <c r="BT11" s="141">
        <v>0</v>
      </c>
      <c r="BU11" s="141">
        <f t="shared" si="30"/>
        <v>37506</v>
      </c>
      <c r="BV11" s="141">
        <v>0</v>
      </c>
      <c r="BW11" s="141">
        <v>37506</v>
      </c>
      <c r="BX11" s="141">
        <v>0</v>
      </c>
      <c r="BY11" s="141">
        <v>0</v>
      </c>
      <c r="BZ11" s="141">
        <f t="shared" si="31"/>
        <v>37822</v>
      </c>
      <c r="CA11" s="141">
        <v>27687</v>
      </c>
      <c r="CB11" s="141">
        <v>10135</v>
      </c>
      <c r="CC11" s="141">
        <v>0</v>
      </c>
      <c r="CD11" s="141">
        <v>0</v>
      </c>
      <c r="CE11" s="141"/>
      <c r="CF11" s="141">
        <v>0</v>
      </c>
      <c r="CG11" s="141">
        <v>14000</v>
      </c>
      <c r="CH11" s="141">
        <f t="shared" si="32"/>
        <v>115127</v>
      </c>
      <c r="CI11" s="141">
        <f t="shared" si="33"/>
        <v>31133</v>
      </c>
      <c r="CJ11" s="141">
        <f t="shared" si="34"/>
        <v>31133</v>
      </c>
      <c r="CK11" s="141">
        <f t="shared" si="35"/>
        <v>0</v>
      </c>
      <c r="CL11" s="141">
        <f t="shared" si="36"/>
        <v>31133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242588</v>
      </c>
      <c r="CR11" s="141">
        <f t="shared" si="42"/>
        <v>59068</v>
      </c>
      <c r="CS11" s="141">
        <f t="shared" si="43"/>
        <v>25100</v>
      </c>
      <c r="CT11" s="141">
        <f t="shared" si="44"/>
        <v>0</v>
      </c>
      <c r="CU11" s="141">
        <f t="shared" si="45"/>
        <v>25845</v>
      </c>
      <c r="CV11" s="141">
        <f t="shared" si="46"/>
        <v>8123</v>
      </c>
      <c r="CW11" s="141">
        <f t="shared" si="47"/>
        <v>84233</v>
      </c>
      <c r="CX11" s="141">
        <f t="shared" si="48"/>
        <v>0</v>
      </c>
      <c r="CY11" s="141">
        <f t="shared" si="49"/>
        <v>79891</v>
      </c>
      <c r="CZ11" s="141">
        <f t="shared" si="50"/>
        <v>4342</v>
      </c>
      <c r="DA11" s="141">
        <f t="shared" si="51"/>
        <v>0</v>
      </c>
      <c r="DB11" s="141">
        <f t="shared" si="52"/>
        <v>99287</v>
      </c>
      <c r="DC11" s="141">
        <f t="shared" si="53"/>
        <v>72090</v>
      </c>
      <c r="DD11" s="141">
        <f t="shared" si="54"/>
        <v>24703</v>
      </c>
      <c r="DE11" s="141">
        <f t="shared" si="55"/>
        <v>2494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38000</v>
      </c>
      <c r="DJ11" s="141">
        <f t="shared" si="60"/>
        <v>311721</v>
      </c>
    </row>
    <row r="12" spans="1:114" ht="12" customHeight="1">
      <c r="A12" s="142" t="s">
        <v>93</v>
      </c>
      <c r="B12" s="140" t="s">
        <v>394</v>
      </c>
      <c r="C12" s="142" t="s">
        <v>405</v>
      </c>
      <c r="D12" s="141">
        <f t="shared" si="6"/>
        <v>6771</v>
      </c>
      <c r="E12" s="141">
        <f t="shared" si="7"/>
        <v>6771</v>
      </c>
      <c r="F12" s="141">
        <v>0</v>
      </c>
      <c r="G12" s="141">
        <v>0</v>
      </c>
      <c r="H12" s="141">
        <v>0</v>
      </c>
      <c r="I12" s="141">
        <v>6771</v>
      </c>
      <c r="J12" s="141">
        <v>256981</v>
      </c>
      <c r="K12" s="141">
        <v>0</v>
      </c>
      <c r="L12" s="141">
        <v>0</v>
      </c>
      <c r="M12" s="141">
        <f t="shared" si="8"/>
        <v>2696</v>
      </c>
      <c r="N12" s="141">
        <f t="shared" si="9"/>
        <v>2696</v>
      </c>
      <c r="O12" s="141">
        <v>0</v>
      </c>
      <c r="P12" s="141">
        <v>0</v>
      </c>
      <c r="Q12" s="141">
        <v>0</v>
      </c>
      <c r="R12" s="141">
        <v>2696</v>
      </c>
      <c r="S12" s="141">
        <v>75792</v>
      </c>
      <c r="T12" s="141">
        <v>0</v>
      </c>
      <c r="U12" s="141">
        <v>0</v>
      </c>
      <c r="V12" s="141">
        <f t="shared" si="10"/>
        <v>9467</v>
      </c>
      <c r="W12" s="141">
        <f t="shared" si="11"/>
        <v>9467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9467</v>
      </c>
      <c r="AB12" s="141">
        <f t="shared" si="16"/>
        <v>332773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263752</v>
      </c>
      <c r="AN12" s="141">
        <f t="shared" si="22"/>
        <v>14071</v>
      </c>
      <c r="AO12" s="141">
        <v>2298</v>
      </c>
      <c r="AP12" s="141">
        <v>0</v>
      </c>
      <c r="AQ12" s="141">
        <v>11773</v>
      </c>
      <c r="AR12" s="141">
        <v>0</v>
      </c>
      <c r="AS12" s="141">
        <f t="shared" si="23"/>
        <v>185326</v>
      </c>
      <c r="AT12" s="141">
        <v>0</v>
      </c>
      <c r="AU12" s="141">
        <v>123704</v>
      </c>
      <c r="AV12" s="141">
        <v>61622</v>
      </c>
      <c r="AW12" s="141">
        <v>0</v>
      </c>
      <c r="AX12" s="141">
        <f t="shared" si="24"/>
        <v>64355</v>
      </c>
      <c r="AY12" s="141">
        <v>0</v>
      </c>
      <c r="AZ12" s="141">
        <v>63999</v>
      </c>
      <c r="BA12" s="141">
        <v>356</v>
      </c>
      <c r="BB12" s="141">
        <v>0</v>
      </c>
      <c r="BC12" s="141"/>
      <c r="BD12" s="141">
        <v>0</v>
      </c>
      <c r="BE12" s="141">
        <v>0</v>
      </c>
      <c r="BF12" s="141">
        <f t="shared" si="25"/>
        <v>263752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78488</v>
      </c>
      <c r="BP12" s="141">
        <f t="shared" si="29"/>
        <v>2327</v>
      </c>
      <c r="BQ12" s="141">
        <v>2327</v>
      </c>
      <c r="BR12" s="141">
        <v>0</v>
      </c>
      <c r="BS12" s="141">
        <v>0</v>
      </c>
      <c r="BT12" s="141">
        <v>0</v>
      </c>
      <c r="BU12" s="141">
        <f t="shared" si="30"/>
        <v>53354</v>
      </c>
      <c r="BV12" s="141">
        <v>0</v>
      </c>
      <c r="BW12" s="141">
        <v>53354</v>
      </c>
      <c r="BX12" s="141">
        <v>0</v>
      </c>
      <c r="BY12" s="141">
        <v>0</v>
      </c>
      <c r="BZ12" s="141">
        <f t="shared" si="31"/>
        <v>22807</v>
      </c>
      <c r="CA12" s="141">
        <v>0</v>
      </c>
      <c r="CB12" s="141">
        <v>22807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78488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342240</v>
      </c>
      <c r="CR12" s="141">
        <f t="shared" si="42"/>
        <v>16398</v>
      </c>
      <c r="CS12" s="141">
        <f t="shared" si="43"/>
        <v>4625</v>
      </c>
      <c r="CT12" s="141">
        <f t="shared" si="44"/>
        <v>0</v>
      </c>
      <c r="CU12" s="141">
        <f t="shared" si="45"/>
        <v>11773</v>
      </c>
      <c r="CV12" s="141">
        <f t="shared" si="46"/>
        <v>0</v>
      </c>
      <c r="CW12" s="141">
        <f t="shared" si="47"/>
        <v>238680</v>
      </c>
      <c r="CX12" s="141">
        <f t="shared" si="48"/>
        <v>0</v>
      </c>
      <c r="CY12" s="141">
        <f t="shared" si="49"/>
        <v>177058</v>
      </c>
      <c r="CZ12" s="141">
        <f t="shared" si="50"/>
        <v>61622</v>
      </c>
      <c r="DA12" s="141">
        <f t="shared" si="51"/>
        <v>0</v>
      </c>
      <c r="DB12" s="141">
        <f t="shared" si="52"/>
        <v>87162</v>
      </c>
      <c r="DC12" s="141">
        <f t="shared" si="53"/>
        <v>0</v>
      </c>
      <c r="DD12" s="141">
        <f t="shared" si="54"/>
        <v>86806</v>
      </c>
      <c r="DE12" s="141">
        <f t="shared" si="55"/>
        <v>356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342240</v>
      </c>
    </row>
    <row r="13" spans="1:114" ht="12" customHeight="1">
      <c r="A13" s="142" t="s">
        <v>93</v>
      </c>
      <c r="B13" s="140" t="s">
        <v>395</v>
      </c>
      <c r="C13" s="142" t="s">
        <v>406</v>
      </c>
      <c r="D13" s="141">
        <f t="shared" si="6"/>
        <v>274730</v>
      </c>
      <c r="E13" s="141">
        <f t="shared" si="7"/>
        <v>274730</v>
      </c>
      <c r="F13" s="141">
        <v>0</v>
      </c>
      <c r="G13" s="141">
        <v>0</v>
      </c>
      <c r="H13" s="141">
        <v>0</v>
      </c>
      <c r="I13" s="141">
        <v>170019</v>
      </c>
      <c r="J13" s="141">
        <v>400328</v>
      </c>
      <c r="K13" s="141">
        <v>104711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274730</v>
      </c>
      <c r="W13" s="141">
        <f t="shared" si="11"/>
        <v>274730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170019</v>
      </c>
      <c r="AB13" s="141">
        <f t="shared" si="16"/>
        <v>400328</v>
      </c>
      <c r="AC13" s="141">
        <f t="shared" si="17"/>
        <v>104711</v>
      </c>
      <c r="AD13" s="141">
        <f t="shared" si="18"/>
        <v>0</v>
      </c>
      <c r="AE13" s="141">
        <f t="shared" si="19"/>
        <v>157738</v>
      </c>
      <c r="AF13" s="141">
        <f t="shared" si="20"/>
        <v>145793</v>
      </c>
      <c r="AG13" s="141">
        <v>0</v>
      </c>
      <c r="AH13" s="141">
        <v>145793</v>
      </c>
      <c r="AI13" s="141">
        <v>0</v>
      </c>
      <c r="AJ13" s="141">
        <v>0</v>
      </c>
      <c r="AK13" s="141">
        <v>11945</v>
      </c>
      <c r="AL13" s="141"/>
      <c r="AM13" s="141">
        <f t="shared" si="21"/>
        <v>517320</v>
      </c>
      <c r="AN13" s="141">
        <f t="shared" si="22"/>
        <v>102290</v>
      </c>
      <c r="AO13" s="141">
        <v>0</v>
      </c>
      <c r="AP13" s="141">
        <v>0</v>
      </c>
      <c r="AQ13" s="141">
        <v>87595</v>
      </c>
      <c r="AR13" s="141">
        <v>14695</v>
      </c>
      <c r="AS13" s="141">
        <f t="shared" si="23"/>
        <v>194871</v>
      </c>
      <c r="AT13" s="141">
        <v>0</v>
      </c>
      <c r="AU13" s="141">
        <v>167463</v>
      </c>
      <c r="AV13" s="141">
        <v>27408</v>
      </c>
      <c r="AW13" s="141">
        <v>0</v>
      </c>
      <c r="AX13" s="141">
        <f t="shared" si="24"/>
        <v>220159</v>
      </c>
      <c r="AY13" s="141">
        <v>0</v>
      </c>
      <c r="AZ13" s="141">
        <v>196372</v>
      </c>
      <c r="BA13" s="141">
        <v>23787</v>
      </c>
      <c r="BB13" s="141">
        <v>0</v>
      </c>
      <c r="BC13" s="141"/>
      <c r="BD13" s="141">
        <v>0</v>
      </c>
      <c r="BE13" s="141">
        <v>0</v>
      </c>
      <c r="BF13" s="141">
        <f t="shared" si="25"/>
        <v>675058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157738</v>
      </c>
      <c r="CJ13" s="141">
        <f t="shared" si="34"/>
        <v>145793</v>
      </c>
      <c r="CK13" s="141">
        <f t="shared" si="35"/>
        <v>0</v>
      </c>
      <c r="CL13" s="141">
        <f t="shared" si="36"/>
        <v>145793</v>
      </c>
      <c r="CM13" s="141">
        <f t="shared" si="37"/>
        <v>0</v>
      </c>
      <c r="CN13" s="141">
        <f t="shared" si="38"/>
        <v>0</v>
      </c>
      <c r="CO13" s="141">
        <f t="shared" si="39"/>
        <v>11945</v>
      </c>
      <c r="CP13" s="141">
        <f t="shared" si="40"/>
        <v>0</v>
      </c>
      <c r="CQ13" s="141">
        <f t="shared" si="41"/>
        <v>517320</v>
      </c>
      <c r="CR13" s="141">
        <f t="shared" si="42"/>
        <v>102290</v>
      </c>
      <c r="CS13" s="141">
        <f t="shared" si="43"/>
        <v>0</v>
      </c>
      <c r="CT13" s="141">
        <f t="shared" si="44"/>
        <v>0</v>
      </c>
      <c r="CU13" s="141">
        <f t="shared" si="45"/>
        <v>87595</v>
      </c>
      <c r="CV13" s="141">
        <f t="shared" si="46"/>
        <v>14695</v>
      </c>
      <c r="CW13" s="141">
        <f t="shared" si="47"/>
        <v>194871</v>
      </c>
      <c r="CX13" s="141">
        <f t="shared" si="48"/>
        <v>0</v>
      </c>
      <c r="CY13" s="141">
        <f t="shared" si="49"/>
        <v>167463</v>
      </c>
      <c r="CZ13" s="141">
        <f t="shared" si="50"/>
        <v>27408</v>
      </c>
      <c r="DA13" s="141">
        <f t="shared" si="51"/>
        <v>0</v>
      </c>
      <c r="DB13" s="141">
        <f t="shared" si="52"/>
        <v>220159</v>
      </c>
      <c r="DC13" s="141">
        <f t="shared" si="53"/>
        <v>0</v>
      </c>
      <c r="DD13" s="141">
        <f t="shared" si="54"/>
        <v>196372</v>
      </c>
      <c r="DE13" s="141">
        <f t="shared" si="55"/>
        <v>23787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675058</v>
      </c>
    </row>
    <row r="14" spans="1:114" ht="12" customHeight="1">
      <c r="A14" s="142" t="s">
        <v>93</v>
      </c>
      <c r="B14" s="140" t="s">
        <v>396</v>
      </c>
      <c r="C14" s="142" t="s">
        <v>407</v>
      </c>
      <c r="D14" s="141">
        <f t="shared" si="6"/>
        <v>191983</v>
      </c>
      <c r="E14" s="141">
        <f t="shared" si="7"/>
        <v>81998</v>
      </c>
      <c r="F14" s="141">
        <v>0</v>
      </c>
      <c r="G14" s="141">
        <v>0</v>
      </c>
      <c r="H14" s="141">
        <v>0</v>
      </c>
      <c r="I14" s="141">
        <v>81998</v>
      </c>
      <c r="J14" s="141">
        <v>400874</v>
      </c>
      <c r="K14" s="141">
        <v>0</v>
      </c>
      <c r="L14" s="141">
        <v>109985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191983</v>
      </c>
      <c r="W14" s="141">
        <f t="shared" si="11"/>
        <v>81998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81998</v>
      </c>
      <c r="AB14" s="141">
        <f t="shared" si="16"/>
        <v>400874</v>
      </c>
      <c r="AC14" s="141">
        <f t="shared" si="17"/>
        <v>0</v>
      </c>
      <c r="AD14" s="141">
        <f t="shared" si="18"/>
        <v>109985</v>
      </c>
      <c r="AE14" s="141">
        <f t="shared" si="19"/>
        <v>162803</v>
      </c>
      <c r="AF14" s="141">
        <f t="shared" si="20"/>
        <v>162803</v>
      </c>
      <c r="AG14" s="141">
        <v>0</v>
      </c>
      <c r="AH14" s="141">
        <v>159769</v>
      </c>
      <c r="AI14" s="141">
        <v>3034</v>
      </c>
      <c r="AJ14" s="141">
        <v>0</v>
      </c>
      <c r="AK14" s="141">
        <v>0</v>
      </c>
      <c r="AL14" s="141"/>
      <c r="AM14" s="141">
        <f t="shared" si="21"/>
        <v>430054</v>
      </c>
      <c r="AN14" s="141">
        <f t="shared" si="22"/>
        <v>131375</v>
      </c>
      <c r="AO14" s="141">
        <v>131375</v>
      </c>
      <c r="AP14" s="141">
        <v>0</v>
      </c>
      <c r="AQ14" s="141">
        <v>0</v>
      </c>
      <c r="AR14" s="141">
        <v>0</v>
      </c>
      <c r="AS14" s="141">
        <f t="shared" si="23"/>
        <v>225449</v>
      </c>
      <c r="AT14" s="141">
        <v>0</v>
      </c>
      <c r="AU14" s="141">
        <v>213351</v>
      </c>
      <c r="AV14" s="141">
        <v>12098</v>
      </c>
      <c r="AW14" s="141">
        <v>0</v>
      </c>
      <c r="AX14" s="141">
        <f t="shared" si="24"/>
        <v>73230</v>
      </c>
      <c r="AY14" s="141">
        <v>0</v>
      </c>
      <c r="AZ14" s="141">
        <v>61477</v>
      </c>
      <c r="BA14" s="141">
        <v>11753</v>
      </c>
      <c r="BB14" s="141">
        <v>0</v>
      </c>
      <c r="BC14" s="141"/>
      <c r="BD14" s="141">
        <v>0</v>
      </c>
      <c r="BE14" s="141">
        <v>0</v>
      </c>
      <c r="BF14" s="141">
        <f t="shared" si="25"/>
        <v>592857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162803</v>
      </c>
      <c r="CJ14" s="141">
        <f t="shared" si="34"/>
        <v>162803</v>
      </c>
      <c r="CK14" s="141">
        <f t="shared" si="35"/>
        <v>0</v>
      </c>
      <c r="CL14" s="141">
        <f t="shared" si="36"/>
        <v>159769</v>
      </c>
      <c r="CM14" s="141">
        <f t="shared" si="37"/>
        <v>3034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430054</v>
      </c>
      <c r="CR14" s="141">
        <f t="shared" si="42"/>
        <v>131375</v>
      </c>
      <c r="CS14" s="141">
        <f t="shared" si="43"/>
        <v>131375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225449</v>
      </c>
      <c r="CX14" s="141">
        <f t="shared" si="48"/>
        <v>0</v>
      </c>
      <c r="CY14" s="141">
        <f t="shared" si="49"/>
        <v>213351</v>
      </c>
      <c r="CZ14" s="141">
        <f t="shared" si="50"/>
        <v>12098</v>
      </c>
      <c r="DA14" s="141">
        <f t="shared" si="51"/>
        <v>0</v>
      </c>
      <c r="DB14" s="141">
        <f t="shared" si="52"/>
        <v>73230</v>
      </c>
      <c r="DC14" s="141">
        <f t="shared" si="53"/>
        <v>0</v>
      </c>
      <c r="DD14" s="141">
        <f t="shared" si="54"/>
        <v>61477</v>
      </c>
      <c r="DE14" s="141">
        <f t="shared" si="55"/>
        <v>11753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592857</v>
      </c>
    </row>
    <row r="15" spans="1:114" ht="12" customHeight="1">
      <c r="A15" s="142" t="s">
        <v>93</v>
      </c>
      <c r="B15" s="140" t="s">
        <v>397</v>
      </c>
      <c r="C15" s="142" t="s">
        <v>408</v>
      </c>
      <c r="D15" s="141">
        <f t="shared" si="6"/>
        <v>262169</v>
      </c>
      <c r="E15" s="141">
        <f t="shared" si="7"/>
        <v>261909</v>
      </c>
      <c r="F15" s="141">
        <v>0</v>
      </c>
      <c r="G15" s="141">
        <v>0</v>
      </c>
      <c r="H15" s="141">
        <v>51900</v>
      </c>
      <c r="I15" s="141">
        <v>209623</v>
      </c>
      <c r="J15" s="141">
        <v>502611</v>
      </c>
      <c r="K15" s="141">
        <v>386</v>
      </c>
      <c r="L15" s="141">
        <v>260</v>
      </c>
      <c r="M15" s="141">
        <f t="shared" si="8"/>
        <v>21324</v>
      </c>
      <c r="N15" s="141">
        <f t="shared" si="9"/>
        <v>21324</v>
      </c>
      <c r="O15" s="141">
        <v>0</v>
      </c>
      <c r="P15" s="141">
        <v>0</v>
      </c>
      <c r="Q15" s="141">
        <v>0</v>
      </c>
      <c r="R15" s="141">
        <v>21208</v>
      </c>
      <c r="S15" s="141">
        <v>281267</v>
      </c>
      <c r="T15" s="141">
        <v>116</v>
      </c>
      <c r="U15" s="141">
        <v>0</v>
      </c>
      <c r="V15" s="141">
        <f t="shared" si="10"/>
        <v>283493</v>
      </c>
      <c r="W15" s="141">
        <f t="shared" si="11"/>
        <v>283233</v>
      </c>
      <c r="X15" s="141">
        <f t="shared" si="12"/>
        <v>0</v>
      </c>
      <c r="Y15" s="141">
        <f t="shared" si="13"/>
        <v>0</v>
      </c>
      <c r="Z15" s="141">
        <f t="shared" si="14"/>
        <v>51900</v>
      </c>
      <c r="AA15" s="141">
        <f t="shared" si="15"/>
        <v>230831</v>
      </c>
      <c r="AB15" s="141">
        <f t="shared" si="16"/>
        <v>783878</v>
      </c>
      <c r="AC15" s="141">
        <f t="shared" si="17"/>
        <v>502</v>
      </c>
      <c r="AD15" s="141">
        <f t="shared" si="18"/>
        <v>260</v>
      </c>
      <c r="AE15" s="141">
        <f t="shared" si="19"/>
        <v>92295</v>
      </c>
      <c r="AF15" s="141">
        <f t="shared" si="20"/>
        <v>92295</v>
      </c>
      <c r="AG15" s="141">
        <v>0</v>
      </c>
      <c r="AH15" s="141">
        <v>92295</v>
      </c>
      <c r="AI15" s="141">
        <v>0</v>
      </c>
      <c r="AJ15" s="141">
        <v>0</v>
      </c>
      <c r="AK15" s="141">
        <v>0</v>
      </c>
      <c r="AL15" s="141"/>
      <c r="AM15" s="141">
        <f t="shared" si="21"/>
        <v>657111</v>
      </c>
      <c r="AN15" s="141">
        <f t="shared" si="22"/>
        <v>144057</v>
      </c>
      <c r="AO15" s="141">
        <v>56075</v>
      </c>
      <c r="AP15" s="141">
        <v>0</v>
      </c>
      <c r="AQ15" s="141">
        <v>80862</v>
      </c>
      <c r="AR15" s="141">
        <v>7120</v>
      </c>
      <c r="AS15" s="141">
        <f t="shared" si="23"/>
        <v>422210</v>
      </c>
      <c r="AT15" s="141">
        <v>0</v>
      </c>
      <c r="AU15" s="141">
        <v>369807</v>
      </c>
      <c r="AV15" s="141">
        <v>52403</v>
      </c>
      <c r="AW15" s="141">
        <v>0</v>
      </c>
      <c r="AX15" s="141">
        <f t="shared" si="24"/>
        <v>90844</v>
      </c>
      <c r="AY15" s="141">
        <v>0</v>
      </c>
      <c r="AZ15" s="141">
        <v>90844</v>
      </c>
      <c r="BA15" s="141">
        <v>0</v>
      </c>
      <c r="BB15" s="141">
        <v>0</v>
      </c>
      <c r="BC15" s="141"/>
      <c r="BD15" s="141">
        <v>0</v>
      </c>
      <c r="BE15" s="141">
        <v>15374</v>
      </c>
      <c r="BF15" s="141">
        <f t="shared" si="25"/>
        <v>764780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292373</v>
      </c>
      <c r="BP15" s="141">
        <f t="shared" si="29"/>
        <v>39510</v>
      </c>
      <c r="BQ15" s="141">
        <v>39510</v>
      </c>
      <c r="BR15" s="141">
        <v>0</v>
      </c>
      <c r="BS15" s="141">
        <v>0</v>
      </c>
      <c r="BT15" s="141">
        <v>0</v>
      </c>
      <c r="BU15" s="141">
        <f t="shared" si="30"/>
        <v>202212</v>
      </c>
      <c r="BV15" s="141">
        <v>0</v>
      </c>
      <c r="BW15" s="141">
        <v>202212</v>
      </c>
      <c r="BX15" s="141">
        <v>0</v>
      </c>
      <c r="BY15" s="141">
        <v>0</v>
      </c>
      <c r="BZ15" s="141">
        <f t="shared" si="31"/>
        <v>50651</v>
      </c>
      <c r="CA15" s="141">
        <v>0</v>
      </c>
      <c r="CB15" s="141">
        <v>50651</v>
      </c>
      <c r="CC15" s="141">
        <v>0</v>
      </c>
      <c r="CD15" s="141">
        <v>0</v>
      </c>
      <c r="CE15" s="141"/>
      <c r="CF15" s="141">
        <v>0</v>
      </c>
      <c r="CG15" s="141">
        <v>10218</v>
      </c>
      <c r="CH15" s="141">
        <f t="shared" si="32"/>
        <v>302591</v>
      </c>
      <c r="CI15" s="141">
        <f t="shared" si="33"/>
        <v>92295</v>
      </c>
      <c r="CJ15" s="141">
        <f t="shared" si="34"/>
        <v>92295</v>
      </c>
      <c r="CK15" s="141">
        <f t="shared" si="35"/>
        <v>0</v>
      </c>
      <c r="CL15" s="141">
        <f t="shared" si="36"/>
        <v>92295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949484</v>
      </c>
      <c r="CR15" s="141">
        <f t="shared" si="42"/>
        <v>183567</v>
      </c>
      <c r="CS15" s="141">
        <f t="shared" si="43"/>
        <v>95585</v>
      </c>
      <c r="CT15" s="141">
        <f t="shared" si="44"/>
        <v>0</v>
      </c>
      <c r="CU15" s="141">
        <f t="shared" si="45"/>
        <v>80862</v>
      </c>
      <c r="CV15" s="141">
        <f t="shared" si="46"/>
        <v>7120</v>
      </c>
      <c r="CW15" s="141">
        <f t="shared" si="47"/>
        <v>624422</v>
      </c>
      <c r="CX15" s="141">
        <f t="shared" si="48"/>
        <v>0</v>
      </c>
      <c r="CY15" s="141">
        <f t="shared" si="49"/>
        <v>572019</v>
      </c>
      <c r="CZ15" s="141">
        <f t="shared" si="50"/>
        <v>52403</v>
      </c>
      <c r="DA15" s="141">
        <f t="shared" si="51"/>
        <v>0</v>
      </c>
      <c r="DB15" s="141">
        <f t="shared" si="52"/>
        <v>141495</v>
      </c>
      <c r="DC15" s="141">
        <f t="shared" si="53"/>
        <v>0</v>
      </c>
      <c r="DD15" s="141">
        <f t="shared" si="54"/>
        <v>141495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25592</v>
      </c>
      <c r="DJ15" s="141">
        <f t="shared" si="60"/>
        <v>1067371</v>
      </c>
    </row>
    <row r="16" spans="1:114" ht="12" customHeight="1">
      <c r="A16" s="142" t="s">
        <v>93</v>
      </c>
      <c r="B16" s="140" t="s">
        <v>398</v>
      </c>
      <c r="C16" s="142" t="s">
        <v>409</v>
      </c>
      <c r="D16" s="141">
        <f t="shared" si="6"/>
        <v>13847</v>
      </c>
      <c r="E16" s="141">
        <f t="shared" si="7"/>
        <v>13847</v>
      </c>
      <c r="F16" s="141">
        <v>0</v>
      </c>
      <c r="G16" s="141">
        <v>0</v>
      </c>
      <c r="H16" s="141">
        <v>0</v>
      </c>
      <c r="I16" s="141">
        <v>0</v>
      </c>
      <c r="J16" s="141">
        <v>232710</v>
      </c>
      <c r="K16" s="141">
        <v>13847</v>
      </c>
      <c r="L16" s="141">
        <v>0</v>
      </c>
      <c r="M16" s="141">
        <f t="shared" si="8"/>
        <v>41546</v>
      </c>
      <c r="N16" s="141">
        <f t="shared" si="9"/>
        <v>41546</v>
      </c>
      <c r="O16" s="141">
        <v>0</v>
      </c>
      <c r="P16" s="141">
        <v>0</v>
      </c>
      <c r="Q16" s="141">
        <v>0</v>
      </c>
      <c r="R16" s="141">
        <v>41546</v>
      </c>
      <c r="S16" s="141">
        <v>56273</v>
      </c>
      <c r="T16" s="141">
        <v>0</v>
      </c>
      <c r="U16" s="141">
        <v>0</v>
      </c>
      <c r="V16" s="141">
        <f t="shared" si="10"/>
        <v>55393</v>
      </c>
      <c r="W16" s="141">
        <f t="shared" si="11"/>
        <v>55393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41546</v>
      </c>
      <c r="AB16" s="141">
        <f t="shared" si="16"/>
        <v>288983</v>
      </c>
      <c r="AC16" s="141">
        <f t="shared" si="17"/>
        <v>13847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235383</v>
      </c>
      <c r="AN16" s="141">
        <f t="shared" si="22"/>
        <v>31564</v>
      </c>
      <c r="AO16" s="141">
        <v>31564</v>
      </c>
      <c r="AP16" s="141">
        <v>0</v>
      </c>
      <c r="AQ16" s="141">
        <v>0</v>
      </c>
      <c r="AR16" s="141">
        <v>0</v>
      </c>
      <c r="AS16" s="141">
        <f t="shared" si="23"/>
        <v>157584</v>
      </c>
      <c r="AT16" s="141">
        <v>0</v>
      </c>
      <c r="AU16" s="141">
        <v>151181</v>
      </c>
      <c r="AV16" s="141">
        <v>6403</v>
      </c>
      <c r="AW16" s="141">
        <v>0</v>
      </c>
      <c r="AX16" s="141">
        <f t="shared" si="24"/>
        <v>46235</v>
      </c>
      <c r="AY16" s="141">
        <v>0</v>
      </c>
      <c r="AZ16" s="141">
        <v>41022</v>
      </c>
      <c r="BA16" s="141">
        <v>5213</v>
      </c>
      <c r="BB16" s="141">
        <v>0</v>
      </c>
      <c r="BC16" s="141"/>
      <c r="BD16" s="141">
        <v>0</v>
      </c>
      <c r="BE16" s="141">
        <v>11174</v>
      </c>
      <c r="BF16" s="141">
        <f t="shared" si="25"/>
        <v>246557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95807</v>
      </c>
      <c r="BP16" s="141">
        <f t="shared" si="29"/>
        <v>28347</v>
      </c>
      <c r="BQ16" s="141">
        <v>28347</v>
      </c>
      <c r="BR16" s="141">
        <v>0</v>
      </c>
      <c r="BS16" s="141">
        <v>0</v>
      </c>
      <c r="BT16" s="141">
        <v>0</v>
      </c>
      <c r="BU16" s="141">
        <f t="shared" si="30"/>
        <v>29914</v>
      </c>
      <c r="BV16" s="141">
        <v>0</v>
      </c>
      <c r="BW16" s="141">
        <v>29914</v>
      </c>
      <c r="BX16" s="141">
        <v>0</v>
      </c>
      <c r="BY16" s="141">
        <v>0</v>
      </c>
      <c r="BZ16" s="141">
        <f t="shared" si="31"/>
        <v>37546</v>
      </c>
      <c r="CA16" s="141">
        <v>37546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2012</v>
      </c>
      <c r="CH16" s="141">
        <f t="shared" si="32"/>
        <v>97819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331190</v>
      </c>
      <c r="CR16" s="141">
        <f t="shared" si="42"/>
        <v>59911</v>
      </c>
      <c r="CS16" s="141">
        <f t="shared" si="43"/>
        <v>59911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187498</v>
      </c>
      <c r="CX16" s="141">
        <f t="shared" si="48"/>
        <v>0</v>
      </c>
      <c r="CY16" s="141">
        <f t="shared" si="49"/>
        <v>181095</v>
      </c>
      <c r="CZ16" s="141">
        <f t="shared" si="50"/>
        <v>6403</v>
      </c>
      <c r="DA16" s="141">
        <f t="shared" si="51"/>
        <v>0</v>
      </c>
      <c r="DB16" s="141">
        <f t="shared" si="52"/>
        <v>83781</v>
      </c>
      <c r="DC16" s="141">
        <f t="shared" si="53"/>
        <v>37546</v>
      </c>
      <c r="DD16" s="141">
        <f t="shared" si="54"/>
        <v>41022</v>
      </c>
      <c r="DE16" s="141">
        <f t="shared" si="55"/>
        <v>5213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13186</v>
      </c>
      <c r="DJ16" s="141">
        <f t="shared" si="60"/>
        <v>344376</v>
      </c>
    </row>
    <row r="17" spans="1:114" ht="12" customHeight="1">
      <c r="A17" s="142" t="s">
        <v>93</v>
      </c>
      <c r="B17" s="140" t="s">
        <v>399</v>
      </c>
      <c r="C17" s="142" t="s">
        <v>410</v>
      </c>
      <c r="D17" s="141">
        <f t="shared" si="6"/>
        <v>123342</v>
      </c>
      <c r="E17" s="141">
        <f t="shared" si="7"/>
        <v>69538</v>
      </c>
      <c r="F17" s="141">
        <v>0</v>
      </c>
      <c r="G17" s="141">
        <v>0</v>
      </c>
      <c r="H17" s="141">
        <v>13900</v>
      </c>
      <c r="I17" s="141">
        <v>55638</v>
      </c>
      <c r="J17" s="141">
        <v>205119</v>
      </c>
      <c r="K17" s="141">
        <v>0</v>
      </c>
      <c r="L17" s="141">
        <v>53804</v>
      </c>
      <c r="M17" s="141">
        <f t="shared" si="8"/>
        <v>4268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123974</v>
      </c>
      <c r="T17" s="141">
        <v>0</v>
      </c>
      <c r="U17" s="141">
        <v>4268</v>
      </c>
      <c r="V17" s="141">
        <f t="shared" si="10"/>
        <v>127610</v>
      </c>
      <c r="W17" s="141">
        <f t="shared" si="11"/>
        <v>69538</v>
      </c>
      <c r="X17" s="141">
        <f t="shared" si="12"/>
        <v>0</v>
      </c>
      <c r="Y17" s="141">
        <f t="shared" si="13"/>
        <v>0</v>
      </c>
      <c r="Z17" s="141">
        <f t="shared" si="14"/>
        <v>13900</v>
      </c>
      <c r="AA17" s="141">
        <f t="shared" si="15"/>
        <v>55638</v>
      </c>
      <c r="AB17" s="141">
        <f t="shared" si="16"/>
        <v>329093</v>
      </c>
      <c r="AC17" s="141">
        <f t="shared" si="17"/>
        <v>0</v>
      </c>
      <c r="AD17" s="141">
        <f t="shared" si="18"/>
        <v>58072</v>
      </c>
      <c r="AE17" s="141">
        <f t="shared" si="19"/>
        <v>24465</v>
      </c>
      <c r="AF17" s="141">
        <f t="shared" si="20"/>
        <v>24465</v>
      </c>
      <c r="AG17" s="141">
        <v>0</v>
      </c>
      <c r="AH17" s="141">
        <v>24465</v>
      </c>
      <c r="AI17" s="141">
        <v>0</v>
      </c>
      <c r="AJ17" s="141">
        <v>0</v>
      </c>
      <c r="AK17" s="141">
        <v>0</v>
      </c>
      <c r="AL17" s="141"/>
      <c r="AM17" s="141">
        <f t="shared" si="21"/>
        <v>303996</v>
      </c>
      <c r="AN17" s="141">
        <f t="shared" si="22"/>
        <v>89862</v>
      </c>
      <c r="AO17" s="141">
        <v>89862</v>
      </c>
      <c r="AP17" s="141">
        <v>0</v>
      </c>
      <c r="AQ17" s="141">
        <v>0</v>
      </c>
      <c r="AR17" s="141">
        <v>0</v>
      </c>
      <c r="AS17" s="141">
        <f t="shared" si="23"/>
        <v>83584</v>
      </c>
      <c r="AT17" s="141">
        <v>0</v>
      </c>
      <c r="AU17" s="141">
        <v>78486</v>
      </c>
      <c r="AV17" s="141">
        <v>5098</v>
      </c>
      <c r="AW17" s="141">
        <v>0</v>
      </c>
      <c r="AX17" s="141">
        <f t="shared" si="24"/>
        <v>130550</v>
      </c>
      <c r="AY17" s="141">
        <v>0</v>
      </c>
      <c r="AZ17" s="141">
        <v>100873</v>
      </c>
      <c r="BA17" s="141">
        <v>11912</v>
      </c>
      <c r="BB17" s="141">
        <v>17765</v>
      </c>
      <c r="BC17" s="141"/>
      <c r="BD17" s="141">
        <v>0</v>
      </c>
      <c r="BE17" s="141">
        <v>0</v>
      </c>
      <c r="BF17" s="141">
        <f t="shared" si="25"/>
        <v>328461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128242</v>
      </c>
      <c r="BP17" s="141">
        <f t="shared" si="29"/>
        <v>45076</v>
      </c>
      <c r="BQ17" s="141">
        <v>33417</v>
      </c>
      <c r="BR17" s="141">
        <v>0</v>
      </c>
      <c r="BS17" s="141">
        <v>11659</v>
      </c>
      <c r="BT17" s="141">
        <v>0</v>
      </c>
      <c r="BU17" s="141">
        <f t="shared" si="30"/>
        <v>72094</v>
      </c>
      <c r="BV17" s="141">
        <v>0</v>
      </c>
      <c r="BW17" s="141">
        <v>72094</v>
      </c>
      <c r="BX17" s="141">
        <v>0</v>
      </c>
      <c r="BY17" s="141">
        <v>0</v>
      </c>
      <c r="BZ17" s="141">
        <f t="shared" si="31"/>
        <v>11072</v>
      </c>
      <c r="CA17" s="141">
        <v>0</v>
      </c>
      <c r="CB17" s="141">
        <v>8827</v>
      </c>
      <c r="CC17" s="141">
        <v>0</v>
      </c>
      <c r="CD17" s="141">
        <v>2245</v>
      </c>
      <c r="CE17" s="141"/>
      <c r="CF17" s="141">
        <v>0</v>
      </c>
      <c r="CG17" s="141">
        <v>0</v>
      </c>
      <c r="CH17" s="141">
        <f t="shared" si="32"/>
        <v>128242</v>
      </c>
      <c r="CI17" s="141">
        <f t="shared" si="33"/>
        <v>24465</v>
      </c>
      <c r="CJ17" s="141">
        <f t="shared" si="34"/>
        <v>24465</v>
      </c>
      <c r="CK17" s="141">
        <f t="shared" si="35"/>
        <v>0</v>
      </c>
      <c r="CL17" s="141">
        <f t="shared" si="36"/>
        <v>24465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432238</v>
      </c>
      <c r="CR17" s="141">
        <f t="shared" si="42"/>
        <v>134938</v>
      </c>
      <c r="CS17" s="141">
        <f t="shared" si="43"/>
        <v>123279</v>
      </c>
      <c r="CT17" s="141">
        <f t="shared" si="44"/>
        <v>0</v>
      </c>
      <c r="CU17" s="141">
        <f t="shared" si="45"/>
        <v>11659</v>
      </c>
      <c r="CV17" s="141">
        <f t="shared" si="46"/>
        <v>0</v>
      </c>
      <c r="CW17" s="141">
        <f t="shared" si="47"/>
        <v>155678</v>
      </c>
      <c r="CX17" s="141">
        <f t="shared" si="48"/>
        <v>0</v>
      </c>
      <c r="CY17" s="141">
        <f t="shared" si="49"/>
        <v>150580</v>
      </c>
      <c r="CZ17" s="141">
        <f t="shared" si="50"/>
        <v>5098</v>
      </c>
      <c r="DA17" s="141">
        <f t="shared" si="51"/>
        <v>0</v>
      </c>
      <c r="DB17" s="141">
        <f t="shared" si="52"/>
        <v>141622</v>
      </c>
      <c r="DC17" s="141">
        <f t="shared" si="53"/>
        <v>0</v>
      </c>
      <c r="DD17" s="141">
        <f t="shared" si="54"/>
        <v>109700</v>
      </c>
      <c r="DE17" s="141">
        <f t="shared" si="55"/>
        <v>11912</v>
      </c>
      <c r="DF17" s="141">
        <f t="shared" si="56"/>
        <v>20010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456703</v>
      </c>
    </row>
    <row r="18" spans="1:114" ht="12" customHeight="1">
      <c r="A18" s="142" t="s">
        <v>93</v>
      </c>
      <c r="B18" s="140" t="s">
        <v>400</v>
      </c>
      <c r="C18" s="142" t="s">
        <v>411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6864</v>
      </c>
      <c r="N18" s="141">
        <f t="shared" si="9"/>
        <v>6864</v>
      </c>
      <c r="O18" s="141">
        <v>0</v>
      </c>
      <c r="P18" s="141">
        <v>0</v>
      </c>
      <c r="Q18" s="141">
        <v>0</v>
      </c>
      <c r="R18" s="141">
        <v>0</v>
      </c>
      <c r="S18" s="141">
        <v>176721</v>
      </c>
      <c r="T18" s="141">
        <v>6864</v>
      </c>
      <c r="U18" s="141">
        <v>0</v>
      </c>
      <c r="V18" s="141">
        <f t="shared" si="10"/>
        <v>6864</v>
      </c>
      <c r="W18" s="141">
        <f t="shared" si="11"/>
        <v>6864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176721</v>
      </c>
      <c r="AC18" s="141">
        <f t="shared" si="17"/>
        <v>6864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183585</v>
      </c>
      <c r="BP18" s="141">
        <f t="shared" si="29"/>
        <v>64209</v>
      </c>
      <c r="BQ18" s="141">
        <v>64209</v>
      </c>
      <c r="BR18" s="141">
        <v>0</v>
      </c>
      <c r="BS18" s="141">
        <v>0</v>
      </c>
      <c r="BT18" s="141">
        <v>0</v>
      </c>
      <c r="BU18" s="141">
        <f t="shared" si="30"/>
        <v>119376</v>
      </c>
      <c r="BV18" s="141">
        <v>0</v>
      </c>
      <c r="BW18" s="141">
        <v>119376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183585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183585</v>
      </c>
      <c r="CR18" s="141">
        <f t="shared" si="42"/>
        <v>64209</v>
      </c>
      <c r="CS18" s="141">
        <f t="shared" si="43"/>
        <v>64209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119376</v>
      </c>
      <c r="CX18" s="141">
        <f t="shared" si="48"/>
        <v>0</v>
      </c>
      <c r="CY18" s="141">
        <f t="shared" si="49"/>
        <v>119376</v>
      </c>
      <c r="CZ18" s="141">
        <f t="shared" si="50"/>
        <v>0</v>
      </c>
      <c r="DA18" s="141">
        <f t="shared" si="51"/>
        <v>0</v>
      </c>
      <c r="DB18" s="141">
        <f t="shared" si="52"/>
        <v>0</v>
      </c>
      <c r="DC18" s="141">
        <f t="shared" si="53"/>
        <v>0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183585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388</v>
      </c>
      <c r="B7" s="140" t="s">
        <v>389</v>
      </c>
      <c r="C7" s="139" t="s">
        <v>420</v>
      </c>
      <c r="D7" s="141">
        <f aca="true" t="shared" si="0" ref="D7:AD7">SUM(D8:D49)</f>
        <v>34485391</v>
      </c>
      <c r="E7" s="141">
        <f t="shared" si="0"/>
        <v>10583967</v>
      </c>
      <c r="F7" s="141">
        <f t="shared" si="0"/>
        <v>1586959</v>
      </c>
      <c r="G7" s="141">
        <f t="shared" si="0"/>
        <v>50980</v>
      </c>
      <c r="H7" s="141">
        <f t="shared" si="0"/>
        <v>1096700</v>
      </c>
      <c r="I7" s="141">
        <f t="shared" si="0"/>
        <v>5914586</v>
      </c>
      <c r="J7" s="141">
        <f t="shared" si="0"/>
        <v>2557345</v>
      </c>
      <c r="K7" s="141">
        <f t="shared" si="0"/>
        <v>1934742</v>
      </c>
      <c r="L7" s="141">
        <f t="shared" si="0"/>
        <v>23901424</v>
      </c>
      <c r="M7" s="141">
        <f t="shared" si="0"/>
        <v>5976382</v>
      </c>
      <c r="N7" s="141">
        <f t="shared" si="0"/>
        <v>1482402</v>
      </c>
      <c r="O7" s="141">
        <f t="shared" si="0"/>
        <v>25795</v>
      </c>
      <c r="P7" s="141">
        <f t="shared" si="0"/>
        <v>5190</v>
      </c>
      <c r="Q7" s="141">
        <f t="shared" si="0"/>
        <v>0</v>
      </c>
      <c r="R7" s="141">
        <f t="shared" si="0"/>
        <v>1260916</v>
      </c>
      <c r="S7" s="141">
        <f t="shared" si="0"/>
        <v>1200614</v>
      </c>
      <c r="T7" s="141">
        <f t="shared" si="0"/>
        <v>190501</v>
      </c>
      <c r="U7" s="141">
        <f t="shared" si="0"/>
        <v>4493980</v>
      </c>
      <c r="V7" s="141">
        <f t="shared" si="0"/>
        <v>40461773</v>
      </c>
      <c r="W7" s="141">
        <f t="shared" si="0"/>
        <v>12066369</v>
      </c>
      <c r="X7" s="141">
        <f t="shared" si="0"/>
        <v>1612754</v>
      </c>
      <c r="Y7" s="141">
        <f t="shared" si="0"/>
        <v>56170</v>
      </c>
      <c r="Z7" s="141">
        <f t="shared" si="0"/>
        <v>1096700</v>
      </c>
      <c r="AA7" s="141">
        <f t="shared" si="0"/>
        <v>7175502</v>
      </c>
      <c r="AB7" s="141">
        <f t="shared" si="0"/>
        <v>3757959</v>
      </c>
      <c r="AC7" s="141">
        <f t="shared" si="0"/>
        <v>2125243</v>
      </c>
      <c r="AD7" s="141">
        <f t="shared" si="0"/>
        <v>28395404</v>
      </c>
    </row>
    <row r="8" spans="1:30" ht="12" customHeight="1">
      <c r="A8" s="142" t="s">
        <v>93</v>
      </c>
      <c r="B8" s="140" t="s">
        <v>326</v>
      </c>
      <c r="C8" s="142" t="s">
        <v>357</v>
      </c>
      <c r="D8" s="141">
        <f>SUM(E8,+L8)</f>
        <v>11760315</v>
      </c>
      <c r="E8" s="141">
        <f>+SUM(F8:I8,K8)</f>
        <v>3252077</v>
      </c>
      <c r="F8" s="141">
        <v>157594</v>
      </c>
      <c r="G8" s="141">
        <v>44540</v>
      </c>
      <c r="H8" s="141">
        <v>488800</v>
      </c>
      <c r="I8" s="141">
        <v>1864892</v>
      </c>
      <c r="J8" s="141"/>
      <c r="K8" s="141">
        <v>696251</v>
      </c>
      <c r="L8" s="141">
        <v>8508238</v>
      </c>
      <c r="M8" s="141">
        <f>SUM(N8,+U8)</f>
        <v>1422758</v>
      </c>
      <c r="N8" s="141">
        <f>+SUM(O8:R8,T8)</f>
        <v>242094</v>
      </c>
      <c r="O8" s="141">
        <v>0</v>
      </c>
      <c r="P8" s="141">
        <v>0</v>
      </c>
      <c r="Q8" s="141">
        <v>0</v>
      </c>
      <c r="R8" s="141">
        <v>234415</v>
      </c>
      <c r="S8" s="141"/>
      <c r="T8" s="141">
        <v>7679</v>
      </c>
      <c r="U8" s="141">
        <v>1180664</v>
      </c>
      <c r="V8" s="141">
        <f aca="true" t="shared" si="1" ref="V8:AD8">+SUM(D8,M8)</f>
        <v>13183073</v>
      </c>
      <c r="W8" s="141">
        <f t="shared" si="1"/>
        <v>3494171</v>
      </c>
      <c r="X8" s="141">
        <f t="shared" si="1"/>
        <v>157594</v>
      </c>
      <c r="Y8" s="141">
        <f t="shared" si="1"/>
        <v>44540</v>
      </c>
      <c r="Z8" s="141">
        <f t="shared" si="1"/>
        <v>488800</v>
      </c>
      <c r="AA8" s="141">
        <f t="shared" si="1"/>
        <v>2099307</v>
      </c>
      <c r="AB8" s="141">
        <f t="shared" si="1"/>
        <v>0</v>
      </c>
      <c r="AC8" s="141">
        <f t="shared" si="1"/>
        <v>703930</v>
      </c>
      <c r="AD8" s="141">
        <f t="shared" si="1"/>
        <v>9688902</v>
      </c>
    </row>
    <row r="9" spans="1:30" ht="12" customHeight="1">
      <c r="A9" s="142" t="s">
        <v>93</v>
      </c>
      <c r="B9" s="140" t="s">
        <v>327</v>
      </c>
      <c r="C9" s="142" t="s">
        <v>358</v>
      </c>
      <c r="D9" s="141">
        <f aca="true" t="shared" si="2" ref="D9:D49">SUM(E9,+L9)</f>
        <v>4051874</v>
      </c>
      <c r="E9" s="141">
        <f aca="true" t="shared" si="3" ref="E9:E49">+SUM(F9:I9,K9)</f>
        <v>1489105</v>
      </c>
      <c r="F9" s="141">
        <v>252409</v>
      </c>
      <c r="G9" s="141">
        <v>0</v>
      </c>
      <c r="H9" s="141">
        <v>176100</v>
      </c>
      <c r="I9" s="141">
        <v>871624</v>
      </c>
      <c r="J9" s="141"/>
      <c r="K9" s="141">
        <v>188972</v>
      </c>
      <c r="L9" s="141">
        <v>2562769</v>
      </c>
      <c r="M9" s="141">
        <f aca="true" t="shared" si="4" ref="M9:M49">SUM(N9,+U9)</f>
        <v>250555</v>
      </c>
      <c r="N9" s="141">
        <f aca="true" t="shared" si="5" ref="N9:N49">+SUM(O9:R9,T9)</f>
        <v>55231</v>
      </c>
      <c r="O9" s="141">
        <v>0</v>
      </c>
      <c r="P9" s="141">
        <v>0</v>
      </c>
      <c r="Q9" s="141">
        <v>0</v>
      </c>
      <c r="R9" s="141">
        <v>55231</v>
      </c>
      <c r="S9" s="141"/>
      <c r="T9" s="141">
        <v>0</v>
      </c>
      <c r="U9" s="141">
        <v>195324</v>
      </c>
      <c r="V9" s="141">
        <f aca="true" t="shared" si="6" ref="V9:V49">+SUM(D9,M9)</f>
        <v>4302429</v>
      </c>
      <c r="W9" s="141">
        <f aca="true" t="shared" si="7" ref="W9:W49">+SUM(E9,N9)</f>
        <v>1544336</v>
      </c>
      <c r="X9" s="141">
        <f aca="true" t="shared" si="8" ref="X9:X49">+SUM(F9,O9)</f>
        <v>252409</v>
      </c>
      <c r="Y9" s="141">
        <f aca="true" t="shared" si="9" ref="Y9:Y49">+SUM(G9,P9)</f>
        <v>0</v>
      </c>
      <c r="Z9" s="141">
        <f aca="true" t="shared" si="10" ref="Z9:Z49">+SUM(H9,Q9)</f>
        <v>176100</v>
      </c>
      <c r="AA9" s="141">
        <f aca="true" t="shared" si="11" ref="AA9:AA49">+SUM(I9,R9)</f>
        <v>926855</v>
      </c>
      <c r="AB9" s="141">
        <f aca="true" t="shared" si="12" ref="AB9:AB49">+SUM(J9,S9)</f>
        <v>0</v>
      </c>
      <c r="AC9" s="141">
        <f aca="true" t="shared" si="13" ref="AC9:AC49">+SUM(K9,T9)</f>
        <v>188972</v>
      </c>
      <c r="AD9" s="141">
        <f aca="true" t="shared" si="14" ref="AD9:AD49">+SUM(L9,U9)</f>
        <v>2758093</v>
      </c>
    </row>
    <row r="10" spans="1:30" ht="12" customHeight="1">
      <c r="A10" s="142" t="s">
        <v>93</v>
      </c>
      <c r="B10" s="140" t="s">
        <v>328</v>
      </c>
      <c r="C10" s="142" t="s">
        <v>359</v>
      </c>
      <c r="D10" s="141">
        <f t="shared" si="2"/>
        <v>1165878</v>
      </c>
      <c r="E10" s="141">
        <f t="shared" si="3"/>
        <v>307798</v>
      </c>
      <c r="F10" s="141">
        <v>0</v>
      </c>
      <c r="G10" s="141">
        <v>0</v>
      </c>
      <c r="H10" s="141">
        <v>0</v>
      </c>
      <c r="I10" s="141">
        <v>248772</v>
      </c>
      <c r="J10" s="141"/>
      <c r="K10" s="141">
        <v>59026</v>
      </c>
      <c r="L10" s="141">
        <v>858080</v>
      </c>
      <c r="M10" s="141">
        <f t="shared" si="4"/>
        <v>220904</v>
      </c>
      <c r="N10" s="141">
        <f t="shared" si="5"/>
        <v>48700</v>
      </c>
      <c r="O10" s="141">
        <v>0</v>
      </c>
      <c r="P10" s="141">
        <v>0</v>
      </c>
      <c r="Q10" s="141">
        <v>0</v>
      </c>
      <c r="R10" s="141">
        <v>48700</v>
      </c>
      <c r="S10" s="141"/>
      <c r="T10" s="141">
        <v>0</v>
      </c>
      <c r="U10" s="141">
        <v>172204</v>
      </c>
      <c r="V10" s="141">
        <f t="shared" si="6"/>
        <v>1386782</v>
      </c>
      <c r="W10" s="141">
        <f t="shared" si="7"/>
        <v>356498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297472</v>
      </c>
      <c r="AB10" s="141">
        <f t="shared" si="12"/>
        <v>0</v>
      </c>
      <c r="AC10" s="141">
        <f t="shared" si="13"/>
        <v>59026</v>
      </c>
      <c r="AD10" s="141">
        <f t="shared" si="14"/>
        <v>1030284</v>
      </c>
    </row>
    <row r="11" spans="1:30" ht="12" customHeight="1">
      <c r="A11" s="142" t="s">
        <v>93</v>
      </c>
      <c r="B11" s="140" t="s">
        <v>329</v>
      </c>
      <c r="C11" s="142" t="s">
        <v>360</v>
      </c>
      <c r="D11" s="141">
        <f t="shared" si="2"/>
        <v>2963278</v>
      </c>
      <c r="E11" s="141">
        <f t="shared" si="3"/>
        <v>1683108</v>
      </c>
      <c r="F11" s="141">
        <v>918101</v>
      </c>
      <c r="G11" s="141">
        <v>0</v>
      </c>
      <c r="H11" s="141">
        <v>166300</v>
      </c>
      <c r="I11" s="141">
        <v>455454</v>
      </c>
      <c r="J11" s="141"/>
      <c r="K11" s="141">
        <v>143253</v>
      </c>
      <c r="L11" s="141">
        <v>1280170</v>
      </c>
      <c r="M11" s="141">
        <f t="shared" si="4"/>
        <v>127889</v>
      </c>
      <c r="N11" s="141">
        <f t="shared" si="5"/>
        <v>45990</v>
      </c>
      <c r="O11" s="141">
        <v>0</v>
      </c>
      <c r="P11" s="141">
        <v>0</v>
      </c>
      <c r="Q11" s="141">
        <v>0</v>
      </c>
      <c r="R11" s="141">
        <v>32236</v>
      </c>
      <c r="S11" s="141"/>
      <c r="T11" s="141">
        <v>13754</v>
      </c>
      <c r="U11" s="141">
        <v>81899</v>
      </c>
      <c r="V11" s="141">
        <f t="shared" si="6"/>
        <v>3091167</v>
      </c>
      <c r="W11" s="141">
        <f t="shared" si="7"/>
        <v>1729098</v>
      </c>
      <c r="X11" s="141">
        <f t="shared" si="8"/>
        <v>918101</v>
      </c>
      <c r="Y11" s="141">
        <f t="shared" si="9"/>
        <v>0</v>
      </c>
      <c r="Z11" s="141">
        <f t="shared" si="10"/>
        <v>166300</v>
      </c>
      <c r="AA11" s="141">
        <f t="shared" si="11"/>
        <v>487690</v>
      </c>
      <c r="AB11" s="141">
        <f t="shared" si="12"/>
        <v>0</v>
      </c>
      <c r="AC11" s="141">
        <f t="shared" si="13"/>
        <v>157007</v>
      </c>
      <c r="AD11" s="141">
        <f t="shared" si="14"/>
        <v>1362069</v>
      </c>
    </row>
    <row r="12" spans="1:30" ht="12" customHeight="1">
      <c r="A12" s="142" t="s">
        <v>93</v>
      </c>
      <c r="B12" s="140" t="s">
        <v>330</v>
      </c>
      <c r="C12" s="142" t="s">
        <v>361</v>
      </c>
      <c r="D12" s="141">
        <f t="shared" si="2"/>
        <v>557088</v>
      </c>
      <c r="E12" s="141">
        <f t="shared" si="3"/>
        <v>160113</v>
      </c>
      <c r="F12" s="141">
        <v>0</v>
      </c>
      <c r="G12" s="141">
        <v>0</v>
      </c>
      <c r="H12" s="141">
        <v>0</v>
      </c>
      <c r="I12" s="141">
        <v>160113</v>
      </c>
      <c r="J12" s="141"/>
      <c r="K12" s="141">
        <v>0</v>
      </c>
      <c r="L12" s="141">
        <v>396975</v>
      </c>
      <c r="M12" s="141">
        <f t="shared" si="4"/>
        <v>385244</v>
      </c>
      <c r="N12" s="141">
        <f t="shared" si="5"/>
        <v>117075</v>
      </c>
      <c r="O12" s="141">
        <v>0</v>
      </c>
      <c r="P12" s="141">
        <v>0</v>
      </c>
      <c r="Q12" s="141">
        <v>0</v>
      </c>
      <c r="R12" s="141">
        <v>117075</v>
      </c>
      <c r="S12" s="141"/>
      <c r="T12" s="141">
        <v>0</v>
      </c>
      <c r="U12" s="141">
        <v>268169</v>
      </c>
      <c r="V12" s="141">
        <f t="shared" si="6"/>
        <v>942332</v>
      </c>
      <c r="W12" s="141">
        <f t="shared" si="7"/>
        <v>277188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277188</v>
      </c>
      <c r="AB12" s="141">
        <f t="shared" si="12"/>
        <v>0</v>
      </c>
      <c r="AC12" s="141">
        <f t="shared" si="13"/>
        <v>0</v>
      </c>
      <c r="AD12" s="141">
        <f t="shared" si="14"/>
        <v>665144</v>
      </c>
    </row>
    <row r="13" spans="1:30" ht="12" customHeight="1">
      <c r="A13" s="142" t="s">
        <v>93</v>
      </c>
      <c r="B13" s="140" t="s">
        <v>331</v>
      </c>
      <c r="C13" s="142" t="s">
        <v>362</v>
      </c>
      <c r="D13" s="141">
        <f t="shared" si="2"/>
        <v>492421</v>
      </c>
      <c r="E13" s="141">
        <f t="shared" si="3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492421</v>
      </c>
      <c r="M13" s="141">
        <f t="shared" si="4"/>
        <v>97163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97163</v>
      </c>
      <c r="V13" s="141">
        <f t="shared" si="6"/>
        <v>589584</v>
      </c>
      <c r="W13" s="141">
        <f t="shared" si="7"/>
        <v>0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0</v>
      </c>
      <c r="AB13" s="141">
        <f t="shared" si="12"/>
        <v>0</v>
      </c>
      <c r="AC13" s="141">
        <f t="shared" si="13"/>
        <v>0</v>
      </c>
      <c r="AD13" s="141">
        <f t="shared" si="14"/>
        <v>589584</v>
      </c>
    </row>
    <row r="14" spans="1:30" ht="12" customHeight="1">
      <c r="A14" s="142" t="s">
        <v>93</v>
      </c>
      <c r="B14" s="140" t="s">
        <v>332</v>
      </c>
      <c r="C14" s="142" t="s">
        <v>363</v>
      </c>
      <c r="D14" s="141">
        <f t="shared" si="2"/>
        <v>277042</v>
      </c>
      <c r="E14" s="141">
        <f t="shared" si="3"/>
        <v>423</v>
      </c>
      <c r="F14" s="141">
        <v>0</v>
      </c>
      <c r="G14" s="141">
        <v>0</v>
      </c>
      <c r="H14" s="141">
        <v>0</v>
      </c>
      <c r="I14" s="141">
        <v>374</v>
      </c>
      <c r="J14" s="141"/>
      <c r="K14" s="141">
        <v>49</v>
      </c>
      <c r="L14" s="141">
        <v>276619</v>
      </c>
      <c r="M14" s="141">
        <f t="shared" si="4"/>
        <v>68279</v>
      </c>
      <c r="N14" s="141">
        <f t="shared" si="5"/>
        <v>13192</v>
      </c>
      <c r="O14" s="141">
        <v>0</v>
      </c>
      <c r="P14" s="141">
        <v>0</v>
      </c>
      <c r="Q14" s="141">
        <v>0</v>
      </c>
      <c r="R14" s="141">
        <v>13192</v>
      </c>
      <c r="S14" s="141"/>
      <c r="T14" s="141">
        <v>0</v>
      </c>
      <c r="U14" s="141">
        <v>55087</v>
      </c>
      <c r="V14" s="141">
        <f t="shared" si="6"/>
        <v>345321</v>
      </c>
      <c r="W14" s="141">
        <f t="shared" si="7"/>
        <v>13615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13566</v>
      </c>
      <c r="AB14" s="141">
        <f t="shared" si="12"/>
        <v>0</v>
      </c>
      <c r="AC14" s="141">
        <f t="shared" si="13"/>
        <v>49</v>
      </c>
      <c r="AD14" s="141">
        <f t="shared" si="14"/>
        <v>331706</v>
      </c>
    </row>
    <row r="15" spans="1:30" ht="12" customHeight="1">
      <c r="A15" s="142" t="s">
        <v>93</v>
      </c>
      <c r="B15" s="140" t="s">
        <v>333</v>
      </c>
      <c r="C15" s="142" t="s">
        <v>364</v>
      </c>
      <c r="D15" s="141">
        <f t="shared" si="2"/>
        <v>475271</v>
      </c>
      <c r="E15" s="141">
        <f t="shared" si="3"/>
        <v>189148</v>
      </c>
      <c r="F15" s="141">
        <v>0</v>
      </c>
      <c r="G15" s="141">
        <v>0</v>
      </c>
      <c r="H15" s="141">
        <v>39100</v>
      </c>
      <c r="I15" s="141">
        <v>150042</v>
      </c>
      <c r="J15" s="141"/>
      <c r="K15" s="141">
        <v>6</v>
      </c>
      <c r="L15" s="141">
        <v>286123</v>
      </c>
      <c r="M15" s="141">
        <f t="shared" si="4"/>
        <v>126109</v>
      </c>
      <c r="N15" s="141">
        <f t="shared" si="5"/>
        <v>29669</v>
      </c>
      <c r="O15" s="141">
        <v>0</v>
      </c>
      <c r="P15" s="141">
        <v>0</v>
      </c>
      <c r="Q15" s="141">
        <v>0</v>
      </c>
      <c r="R15" s="141">
        <v>29669</v>
      </c>
      <c r="S15" s="141"/>
      <c r="T15" s="141">
        <v>0</v>
      </c>
      <c r="U15" s="141">
        <v>96440</v>
      </c>
      <c r="V15" s="141">
        <f t="shared" si="6"/>
        <v>601380</v>
      </c>
      <c r="W15" s="141">
        <f t="shared" si="7"/>
        <v>218817</v>
      </c>
      <c r="X15" s="141">
        <f t="shared" si="8"/>
        <v>0</v>
      </c>
      <c r="Y15" s="141">
        <f t="shared" si="9"/>
        <v>0</v>
      </c>
      <c r="Z15" s="141">
        <f t="shared" si="10"/>
        <v>39100</v>
      </c>
      <c r="AA15" s="141">
        <f t="shared" si="11"/>
        <v>179711</v>
      </c>
      <c r="AB15" s="141">
        <f t="shared" si="12"/>
        <v>0</v>
      </c>
      <c r="AC15" s="141">
        <f t="shared" si="13"/>
        <v>6</v>
      </c>
      <c r="AD15" s="141">
        <f t="shared" si="14"/>
        <v>382563</v>
      </c>
    </row>
    <row r="16" spans="1:30" ht="12" customHeight="1">
      <c r="A16" s="142" t="s">
        <v>93</v>
      </c>
      <c r="B16" s="140" t="s">
        <v>334</v>
      </c>
      <c r="C16" s="142" t="s">
        <v>365</v>
      </c>
      <c r="D16" s="141">
        <f t="shared" si="2"/>
        <v>484386</v>
      </c>
      <c r="E16" s="141">
        <f t="shared" si="3"/>
        <v>142099</v>
      </c>
      <c r="F16" s="141">
        <v>0</v>
      </c>
      <c r="G16" s="141">
        <v>6440</v>
      </c>
      <c r="H16" s="141">
        <v>0</v>
      </c>
      <c r="I16" s="141">
        <v>97085</v>
      </c>
      <c r="J16" s="141"/>
      <c r="K16" s="141">
        <v>38574</v>
      </c>
      <c r="L16" s="141">
        <v>342287</v>
      </c>
      <c r="M16" s="141">
        <f t="shared" si="4"/>
        <v>21508</v>
      </c>
      <c r="N16" s="141">
        <f t="shared" si="5"/>
        <v>16134</v>
      </c>
      <c r="O16" s="141">
        <v>0</v>
      </c>
      <c r="P16" s="141">
        <v>0</v>
      </c>
      <c r="Q16" s="141">
        <v>0</v>
      </c>
      <c r="R16" s="141">
        <v>16132</v>
      </c>
      <c r="S16" s="141"/>
      <c r="T16" s="141">
        <v>2</v>
      </c>
      <c r="U16" s="141">
        <v>5374</v>
      </c>
      <c r="V16" s="141">
        <f t="shared" si="6"/>
        <v>505894</v>
      </c>
      <c r="W16" s="141">
        <f t="shared" si="7"/>
        <v>158233</v>
      </c>
      <c r="X16" s="141">
        <f t="shared" si="8"/>
        <v>0</v>
      </c>
      <c r="Y16" s="141">
        <f t="shared" si="9"/>
        <v>6440</v>
      </c>
      <c r="Z16" s="141">
        <f t="shared" si="10"/>
        <v>0</v>
      </c>
      <c r="AA16" s="141">
        <f t="shared" si="11"/>
        <v>113217</v>
      </c>
      <c r="AB16" s="141">
        <f t="shared" si="12"/>
        <v>0</v>
      </c>
      <c r="AC16" s="141">
        <f t="shared" si="13"/>
        <v>38576</v>
      </c>
      <c r="AD16" s="141">
        <f t="shared" si="14"/>
        <v>347661</v>
      </c>
    </row>
    <row r="17" spans="1:30" ht="12" customHeight="1">
      <c r="A17" s="142" t="s">
        <v>93</v>
      </c>
      <c r="B17" s="140" t="s">
        <v>335</v>
      </c>
      <c r="C17" s="142" t="s">
        <v>366</v>
      </c>
      <c r="D17" s="141">
        <f t="shared" si="2"/>
        <v>740728</v>
      </c>
      <c r="E17" s="141">
        <f t="shared" si="3"/>
        <v>243486</v>
      </c>
      <c r="F17" s="141">
        <v>0</v>
      </c>
      <c r="G17" s="141">
        <v>0</v>
      </c>
      <c r="H17" s="141">
        <v>0</v>
      </c>
      <c r="I17" s="141">
        <v>156457</v>
      </c>
      <c r="J17" s="141"/>
      <c r="K17" s="141">
        <v>87029</v>
      </c>
      <c r="L17" s="141">
        <v>497242</v>
      </c>
      <c r="M17" s="141">
        <f t="shared" si="4"/>
        <v>251917</v>
      </c>
      <c r="N17" s="141">
        <f t="shared" si="5"/>
        <v>45394</v>
      </c>
      <c r="O17" s="141">
        <v>0</v>
      </c>
      <c r="P17" s="141">
        <v>0</v>
      </c>
      <c r="Q17" s="141">
        <v>0</v>
      </c>
      <c r="R17" s="141">
        <v>45394</v>
      </c>
      <c r="S17" s="141"/>
      <c r="T17" s="141">
        <v>0</v>
      </c>
      <c r="U17" s="141">
        <v>206523</v>
      </c>
      <c r="V17" s="141">
        <f t="shared" si="6"/>
        <v>992645</v>
      </c>
      <c r="W17" s="141">
        <f t="shared" si="7"/>
        <v>288880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201851</v>
      </c>
      <c r="AB17" s="141">
        <f t="shared" si="12"/>
        <v>0</v>
      </c>
      <c r="AC17" s="141">
        <f t="shared" si="13"/>
        <v>87029</v>
      </c>
      <c r="AD17" s="141">
        <f t="shared" si="14"/>
        <v>703765</v>
      </c>
    </row>
    <row r="18" spans="1:30" ht="12" customHeight="1">
      <c r="A18" s="142" t="s">
        <v>93</v>
      </c>
      <c r="B18" s="140" t="s">
        <v>336</v>
      </c>
      <c r="C18" s="142" t="s">
        <v>367</v>
      </c>
      <c r="D18" s="141">
        <f t="shared" si="2"/>
        <v>742397</v>
      </c>
      <c r="E18" s="141">
        <f t="shared" si="3"/>
        <v>144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144</v>
      </c>
      <c r="L18" s="141">
        <v>742253</v>
      </c>
      <c r="M18" s="141">
        <f t="shared" si="4"/>
        <v>302446</v>
      </c>
      <c r="N18" s="141">
        <f t="shared" si="5"/>
        <v>52182</v>
      </c>
      <c r="O18" s="141">
        <v>3987</v>
      </c>
      <c r="P18" s="141">
        <v>0</v>
      </c>
      <c r="Q18" s="141">
        <v>0</v>
      </c>
      <c r="R18" s="141">
        <v>48195</v>
      </c>
      <c r="S18" s="141"/>
      <c r="T18" s="141">
        <v>0</v>
      </c>
      <c r="U18" s="141">
        <v>250264</v>
      </c>
      <c r="V18" s="141">
        <f t="shared" si="6"/>
        <v>1044843</v>
      </c>
      <c r="W18" s="141">
        <f t="shared" si="7"/>
        <v>52326</v>
      </c>
      <c r="X18" s="141">
        <f t="shared" si="8"/>
        <v>3987</v>
      </c>
      <c r="Y18" s="141">
        <f t="shared" si="9"/>
        <v>0</v>
      </c>
      <c r="Z18" s="141">
        <f t="shared" si="10"/>
        <v>0</v>
      </c>
      <c r="AA18" s="141">
        <f t="shared" si="11"/>
        <v>48195</v>
      </c>
      <c r="AB18" s="141">
        <f t="shared" si="12"/>
        <v>0</v>
      </c>
      <c r="AC18" s="141">
        <f t="shared" si="13"/>
        <v>144</v>
      </c>
      <c r="AD18" s="141">
        <f t="shared" si="14"/>
        <v>992517</v>
      </c>
    </row>
    <row r="19" spans="1:30" ht="12" customHeight="1">
      <c r="A19" s="142" t="s">
        <v>93</v>
      </c>
      <c r="B19" s="140" t="s">
        <v>337</v>
      </c>
      <c r="C19" s="142" t="s">
        <v>368</v>
      </c>
      <c r="D19" s="141">
        <f t="shared" si="2"/>
        <v>586228</v>
      </c>
      <c r="E19" s="141">
        <f t="shared" si="3"/>
        <v>32721</v>
      </c>
      <c r="F19" s="141">
        <v>0</v>
      </c>
      <c r="G19" s="141">
        <v>0</v>
      </c>
      <c r="H19" s="141">
        <v>0</v>
      </c>
      <c r="I19" s="141">
        <v>18923</v>
      </c>
      <c r="J19" s="141"/>
      <c r="K19" s="141">
        <v>13798</v>
      </c>
      <c r="L19" s="141">
        <v>553507</v>
      </c>
      <c r="M19" s="141">
        <f t="shared" si="4"/>
        <v>83869</v>
      </c>
      <c r="N19" s="141">
        <f t="shared" si="5"/>
        <v>30500</v>
      </c>
      <c r="O19" s="141">
        <v>0</v>
      </c>
      <c r="P19" s="141">
        <v>0</v>
      </c>
      <c r="Q19" s="141">
        <v>0</v>
      </c>
      <c r="R19" s="141">
        <v>30500</v>
      </c>
      <c r="S19" s="141"/>
      <c r="T19" s="141">
        <v>0</v>
      </c>
      <c r="U19" s="141">
        <v>53369</v>
      </c>
      <c r="V19" s="141">
        <f t="shared" si="6"/>
        <v>670097</v>
      </c>
      <c r="W19" s="141">
        <f t="shared" si="7"/>
        <v>63221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49423</v>
      </c>
      <c r="AB19" s="141">
        <f t="shared" si="12"/>
        <v>0</v>
      </c>
      <c r="AC19" s="141">
        <f t="shared" si="13"/>
        <v>13798</v>
      </c>
      <c r="AD19" s="141">
        <f t="shared" si="14"/>
        <v>606876</v>
      </c>
    </row>
    <row r="20" spans="1:30" ht="12" customHeight="1">
      <c r="A20" s="142" t="s">
        <v>93</v>
      </c>
      <c r="B20" s="140" t="s">
        <v>338</v>
      </c>
      <c r="C20" s="142" t="s">
        <v>369</v>
      </c>
      <c r="D20" s="141">
        <f t="shared" si="2"/>
        <v>365928</v>
      </c>
      <c r="E20" s="141">
        <f t="shared" si="3"/>
        <v>150583</v>
      </c>
      <c r="F20" s="141">
        <v>0</v>
      </c>
      <c r="G20" s="141">
        <v>0</v>
      </c>
      <c r="H20" s="141">
        <v>0</v>
      </c>
      <c r="I20" s="141">
        <v>113537</v>
      </c>
      <c r="J20" s="141"/>
      <c r="K20" s="141">
        <v>37046</v>
      </c>
      <c r="L20" s="141">
        <v>215345</v>
      </c>
      <c r="M20" s="141">
        <f t="shared" si="4"/>
        <v>55446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55446</v>
      </c>
      <c r="V20" s="141">
        <f t="shared" si="6"/>
        <v>421374</v>
      </c>
      <c r="W20" s="141">
        <f t="shared" si="7"/>
        <v>150583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113537</v>
      </c>
      <c r="AB20" s="141">
        <f t="shared" si="12"/>
        <v>0</v>
      </c>
      <c r="AC20" s="141">
        <f t="shared" si="13"/>
        <v>37046</v>
      </c>
      <c r="AD20" s="141">
        <f t="shared" si="14"/>
        <v>270791</v>
      </c>
    </row>
    <row r="21" spans="1:30" ht="12" customHeight="1">
      <c r="A21" s="142" t="s">
        <v>93</v>
      </c>
      <c r="B21" s="140" t="s">
        <v>339</v>
      </c>
      <c r="C21" s="142" t="s">
        <v>370</v>
      </c>
      <c r="D21" s="141">
        <f t="shared" si="2"/>
        <v>366520</v>
      </c>
      <c r="E21" s="141">
        <f t="shared" si="3"/>
        <v>15916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15916</v>
      </c>
      <c r="L21" s="141">
        <v>350604</v>
      </c>
      <c r="M21" s="141">
        <f t="shared" si="4"/>
        <v>168752</v>
      </c>
      <c r="N21" s="141">
        <f t="shared" si="5"/>
        <v>54986</v>
      </c>
      <c r="O21" s="141">
        <v>0</v>
      </c>
      <c r="P21" s="141">
        <v>0</v>
      </c>
      <c r="Q21" s="141">
        <v>0</v>
      </c>
      <c r="R21" s="141">
        <v>54986</v>
      </c>
      <c r="S21" s="141"/>
      <c r="T21" s="141">
        <v>0</v>
      </c>
      <c r="U21" s="141">
        <v>113766</v>
      </c>
      <c r="V21" s="141">
        <f t="shared" si="6"/>
        <v>535272</v>
      </c>
      <c r="W21" s="141">
        <f t="shared" si="7"/>
        <v>70902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54986</v>
      </c>
      <c r="AB21" s="141">
        <f t="shared" si="12"/>
        <v>0</v>
      </c>
      <c r="AC21" s="141">
        <f t="shared" si="13"/>
        <v>15916</v>
      </c>
      <c r="AD21" s="141">
        <f t="shared" si="14"/>
        <v>464370</v>
      </c>
    </row>
    <row r="22" spans="1:30" ht="12" customHeight="1">
      <c r="A22" s="142" t="s">
        <v>93</v>
      </c>
      <c r="B22" s="140" t="s">
        <v>340</v>
      </c>
      <c r="C22" s="142" t="s">
        <v>371</v>
      </c>
      <c r="D22" s="141">
        <f t="shared" si="2"/>
        <v>2536298</v>
      </c>
      <c r="E22" s="141">
        <f t="shared" si="3"/>
        <v>597812</v>
      </c>
      <c r="F22" s="141">
        <v>4330</v>
      </c>
      <c r="G22" s="141">
        <v>0</v>
      </c>
      <c r="H22" s="141">
        <v>0</v>
      </c>
      <c r="I22" s="141">
        <v>534097</v>
      </c>
      <c r="J22" s="141"/>
      <c r="K22" s="141">
        <v>59385</v>
      </c>
      <c r="L22" s="141">
        <v>1938486</v>
      </c>
      <c r="M22" s="141">
        <f t="shared" si="4"/>
        <v>764583</v>
      </c>
      <c r="N22" s="141">
        <f t="shared" si="5"/>
        <v>140701</v>
      </c>
      <c r="O22" s="141">
        <v>17496</v>
      </c>
      <c r="P22" s="141">
        <v>5190</v>
      </c>
      <c r="Q22" s="141">
        <v>0</v>
      </c>
      <c r="R22" s="141">
        <v>114940</v>
      </c>
      <c r="S22" s="141"/>
      <c r="T22" s="141">
        <v>3075</v>
      </c>
      <c r="U22" s="141">
        <v>623882</v>
      </c>
      <c r="V22" s="141">
        <f t="shared" si="6"/>
        <v>3300881</v>
      </c>
      <c r="W22" s="141">
        <f t="shared" si="7"/>
        <v>738513</v>
      </c>
      <c r="X22" s="141">
        <f t="shared" si="8"/>
        <v>21826</v>
      </c>
      <c r="Y22" s="141">
        <f t="shared" si="9"/>
        <v>5190</v>
      </c>
      <c r="Z22" s="141">
        <f t="shared" si="10"/>
        <v>0</v>
      </c>
      <c r="AA22" s="141">
        <f t="shared" si="11"/>
        <v>649037</v>
      </c>
      <c r="AB22" s="141">
        <f t="shared" si="12"/>
        <v>0</v>
      </c>
      <c r="AC22" s="141">
        <f t="shared" si="13"/>
        <v>62460</v>
      </c>
      <c r="AD22" s="141">
        <f t="shared" si="14"/>
        <v>2562368</v>
      </c>
    </row>
    <row r="23" spans="1:30" ht="12" customHeight="1">
      <c r="A23" s="142" t="s">
        <v>93</v>
      </c>
      <c r="B23" s="140" t="s">
        <v>341</v>
      </c>
      <c r="C23" s="142" t="s">
        <v>372</v>
      </c>
      <c r="D23" s="141">
        <f t="shared" si="2"/>
        <v>415355</v>
      </c>
      <c r="E23" s="141">
        <f t="shared" si="3"/>
        <v>24927</v>
      </c>
      <c r="F23" s="141">
        <v>0</v>
      </c>
      <c r="G23" s="141">
        <v>0</v>
      </c>
      <c r="H23" s="141">
        <v>0</v>
      </c>
      <c r="I23" s="141">
        <v>24927</v>
      </c>
      <c r="J23" s="141"/>
      <c r="K23" s="141">
        <v>0</v>
      </c>
      <c r="L23" s="141">
        <v>390428</v>
      </c>
      <c r="M23" s="141">
        <f t="shared" si="4"/>
        <v>195616</v>
      </c>
      <c r="N23" s="141">
        <f t="shared" si="5"/>
        <v>54773</v>
      </c>
      <c r="O23" s="141">
        <v>0</v>
      </c>
      <c r="P23" s="141">
        <v>0</v>
      </c>
      <c r="Q23" s="141">
        <v>0</v>
      </c>
      <c r="R23" s="141">
        <v>54773</v>
      </c>
      <c r="S23" s="141"/>
      <c r="T23" s="141">
        <v>0</v>
      </c>
      <c r="U23" s="141">
        <v>140843</v>
      </c>
      <c r="V23" s="141">
        <f t="shared" si="6"/>
        <v>610971</v>
      </c>
      <c r="W23" s="141">
        <f t="shared" si="7"/>
        <v>79700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79700</v>
      </c>
      <c r="AB23" s="141">
        <f t="shared" si="12"/>
        <v>0</v>
      </c>
      <c r="AC23" s="141">
        <f t="shared" si="13"/>
        <v>0</v>
      </c>
      <c r="AD23" s="141">
        <f t="shared" si="14"/>
        <v>531271</v>
      </c>
    </row>
    <row r="24" spans="1:30" ht="12" customHeight="1">
      <c r="A24" s="142" t="s">
        <v>93</v>
      </c>
      <c r="B24" s="140" t="s">
        <v>342</v>
      </c>
      <c r="C24" s="142" t="s">
        <v>373</v>
      </c>
      <c r="D24" s="141">
        <f t="shared" si="2"/>
        <v>1668773</v>
      </c>
      <c r="E24" s="141">
        <f t="shared" si="3"/>
        <v>208595</v>
      </c>
      <c r="F24" s="141">
        <v>23256</v>
      </c>
      <c r="G24" s="141">
        <v>0</v>
      </c>
      <c r="H24" s="141">
        <v>0</v>
      </c>
      <c r="I24" s="141">
        <v>114586</v>
      </c>
      <c r="J24" s="141"/>
      <c r="K24" s="141">
        <v>70753</v>
      </c>
      <c r="L24" s="141">
        <v>1460178</v>
      </c>
      <c r="M24" s="141">
        <f t="shared" si="4"/>
        <v>452479</v>
      </c>
      <c r="N24" s="141">
        <f t="shared" si="5"/>
        <v>85830</v>
      </c>
      <c r="O24" s="141">
        <v>0</v>
      </c>
      <c r="P24" s="141">
        <v>0</v>
      </c>
      <c r="Q24" s="141">
        <v>0</v>
      </c>
      <c r="R24" s="141">
        <v>85830</v>
      </c>
      <c r="S24" s="141"/>
      <c r="T24" s="141">
        <v>0</v>
      </c>
      <c r="U24" s="141">
        <v>366649</v>
      </c>
      <c r="V24" s="141">
        <f t="shared" si="6"/>
        <v>2121252</v>
      </c>
      <c r="W24" s="141">
        <f t="shared" si="7"/>
        <v>294425</v>
      </c>
      <c r="X24" s="141">
        <f t="shared" si="8"/>
        <v>23256</v>
      </c>
      <c r="Y24" s="141">
        <f t="shared" si="9"/>
        <v>0</v>
      </c>
      <c r="Z24" s="141">
        <f t="shared" si="10"/>
        <v>0</v>
      </c>
      <c r="AA24" s="141">
        <f t="shared" si="11"/>
        <v>200416</v>
      </c>
      <c r="AB24" s="141">
        <f t="shared" si="12"/>
        <v>0</v>
      </c>
      <c r="AC24" s="141">
        <f t="shared" si="13"/>
        <v>70753</v>
      </c>
      <c r="AD24" s="141">
        <f t="shared" si="14"/>
        <v>1826827</v>
      </c>
    </row>
    <row r="25" spans="1:30" ht="12" customHeight="1">
      <c r="A25" s="142" t="s">
        <v>93</v>
      </c>
      <c r="B25" s="140" t="s">
        <v>343</v>
      </c>
      <c r="C25" s="142" t="s">
        <v>374</v>
      </c>
      <c r="D25" s="141">
        <f t="shared" si="2"/>
        <v>772566</v>
      </c>
      <c r="E25" s="141">
        <f t="shared" si="3"/>
        <v>557165</v>
      </c>
      <c r="F25" s="141">
        <v>0</v>
      </c>
      <c r="G25" s="141">
        <v>0</v>
      </c>
      <c r="H25" s="141">
        <v>160600</v>
      </c>
      <c r="I25" s="141">
        <v>213778</v>
      </c>
      <c r="J25" s="141"/>
      <c r="K25" s="141">
        <v>182787</v>
      </c>
      <c r="L25" s="141">
        <v>215401</v>
      </c>
      <c r="M25" s="141">
        <f t="shared" si="4"/>
        <v>58898</v>
      </c>
      <c r="N25" s="141">
        <f t="shared" si="5"/>
        <v>21573</v>
      </c>
      <c r="O25" s="141">
        <v>0</v>
      </c>
      <c r="P25" s="141">
        <v>0</v>
      </c>
      <c r="Q25" s="141">
        <v>0</v>
      </c>
      <c r="R25" s="141">
        <v>21573</v>
      </c>
      <c r="S25" s="141"/>
      <c r="T25" s="141">
        <v>0</v>
      </c>
      <c r="U25" s="141">
        <v>37325</v>
      </c>
      <c r="V25" s="141">
        <f t="shared" si="6"/>
        <v>831464</v>
      </c>
      <c r="W25" s="141">
        <f t="shared" si="7"/>
        <v>578738</v>
      </c>
      <c r="X25" s="141">
        <f t="shared" si="8"/>
        <v>0</v>
      </c>
      <c r="Y25" s="141">
        <f t="shared" si="9"/>
        <v>0</v>
      </c>
      <c r="Z25" s="141">
        <f t="shared" si="10"/>
        <v>160600</v>
      </c>
      <c r="AA25" s="141">
        <f t="shared" si="11"/>
        <v>235351</v>
      </c>
      <c r="AB25" s="141">
        <f t="shared" si="12"/>
        <v>0</v>
      </c>
      <c r="AC25" s="141">
        <f t="shared" si="13"/>
        <v>182787</v>
      </c>
      <c r="AD25" s="141">
        <f t="shared" si="14"/>
        <v>252726</v>
      </c>
    </row>
    <row r="26" spans="1:30" ht="12" customHeight="1">
      <c r="A26" s="142" t="s">
        <v>93</v>
      </c>
      <c r="B26" s="140" t="s">
        <v>344</v>
      </c>
      <c r="C26" s="142" t="s">
        <v>375</v>
      </c>
      <c r="D26" s="141">
        <f t="shared" si="2"/>
        <v>1138614</v>
      </c>
      <c r="E26" s="141">
        <f t="shared" si="3"/>
        <v>421777</v>
      </c>
      <c r="F26" s="141">
        <v>0</v>
      </c>
      <c r="G26" s="141">
        <v>0</v>
      </c>
      <c r="H26" s="141">
        <v>0</v>
      </c>
      <c r="I26" s="141">
        <v>269260</v>
      </c>
      <c r="J26" s="141"/>
      <c r="K26" s="141">
        <v>152517</v>
      </c>
      <c r="L26" s="141">
        <v>716837</v>
      </c>
      <c r="M26" s="141">
        <f t="shared" si="4"/>
        <v>299139</v>
      </c>
      <c r="N26" s="141">
        <f t="shared" si="5"/>
        <v>176946</v>
      </c>
      <c r="O26" s="141">
        <v>0</v>
      </c>
      <c r="P26" s="141">
        <v>0</v>
      </c>
      <c r="Q26" s="141">
        <v>0</v>
      </c>
      <c r="R26" s="141">
        <v>130667</v>
      </c>
      <c r="S26" s="141"/>
      <c r="T26" s="141">
        <v>46279</v>
      </c>
      <c r="U26" s="141">
        <v>122193</v>
      </c>
      <c r="V26" s="141">
        <f t="shared" si="6"/>
        <v>1437753</v>
      </c>
      <c r="W26" s="141">
        <f t="shared" si="7"/>
        <v>598723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399927</v>
      </c>
      <c r="AB26" s="141">
        <f t="shared" si="12"/>
        <v>0</v>
      </c>
      <c r="AC26" s="141">
        <f t="shared" si="13"/>
        <v>198796</v>
      </c>
      <c r="AD26" s="141">
        <f t="shared" si="14"/>
        <v>839030</v>
      </c>
    </row>
    <row r="27" spans="1:30" ht="12" customHeight="1">
      <c r="A27" s="142" t="s">
        <v>93</v>
      </c>
      <c r="B27" s="140" t="s">
        <v>345</v>
      </c>
      <c r="C27" s="142" t="s">
        <v>376</v>
      </c>
      <c r="D27" s="141">
        <f t="shared" si="2"/>
        <v>250011</v>
      </c>
      <c r="E27" s="141">
        <f t="shared" si="3"/>
        <v>63977</v>
      </c>
      <c r="F27" s="141">
        <v>0</v>
      </c>
      <c r="G27" s="141">
        <v>0</v>
      </c>
      <c r="H27" s="141">
        <v>0</v>
      </c>
      <c r="I27" s="141">
        <v>46500</v>
      </c>
      <c r="J27" s="141"/>
      <c r="K27" s="141">
        <v>17477</v>
      </c>
      <c r="L27" s="141">
        <v>186034</v>
      </c>
      <c r="M27" s="141">
        <f t="shared" si="4"/>
        <v>50941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50941</v>
      </c>
      <c r="V27" s="141">
        <f t="shared" si="6"/>
        <v>300952</v>
      </c>
      <c r="W27" s="141">
        <f t="shared" si="7"/>
        <v>63977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46500</v>
      </c>
      <c r="AB27" s="141">
        <f t="shared" si="12"/>
        <v>0</v>
      </c>
      <c r="AC27" s="141">
        <f t="shared" si="13"/>
        <v>17477</v>
      </c>
      <c r="AD27" s="141">
        <f t="shared" si="14"/>
        <v>236975</v>
      </c>
    </row>
    <row r="28" spans="1:30" ht="12" customHeight="1">
      <c r="A28" s="142" t="s">
        <v>93</v>
      </c>
      <c r="B28" s="140" t="s">
        <v>346</v>
      </c>
      <c r="C28" s="142" t="s">
        <v>377</v>
      </c>
      <c r="D28" s="141">
        <f t="shared" si="2"/>
        <v>169291</v>
      </c>
      <c r="E28" s="141">
        <f t="shared" si="3"/>
        <v>9305</v>
      </c>
      <c r="F28" s="141">
        <v>0</v>
      </c>
      <c r="G28" s="141">
        <v>0</v>
      </c>
      <c r="H28" s="141">
        <v>0</v>
      </c>
      <c r="I28" s="141">
        <v>1817</v>
      </c>
      <c r="J28" s="141"/>
      <c r="K28" s="141">
        <v>7488</v>
      </c>
      <c r="L28" s="141">
        <v>159986</v>
      </c>
      <c r="M28" s="141">
        <f t="shared" si="4"/>
        <v>52049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52049</v>
      </c>
      <c r="V28" s="141">
        <f t="shared" si="6"/>
        <v>221340</v>
      </c>
      <c r="W28" s="141">
        <f t="shared" si="7"/>
        <v>9305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1817</v>
      </c>
      <c r="AB28" s="141">
        <f t="shared" si="12"/>
        <v>0</v>
      </c>
      <c r="AC28" s="141">
        <f t="shared" si="13"/>
        <v>7488</v>
      </c>
      <c r="AD28" s="141">
        <f t="shared" si="14"/>
        <v>212035</v>
      </c>
    </row>
    <row r="29" spans="1:30" ht="12" customHeight="1">
      <c r="A29" s="142" t="s">
        <v>93</v>
      </c>
      <c r="B29" s="140" t="s">
        <v>347</v>
      </c>
      <c r="C29" s="142" t="s">
        <v>378</v>
      </c>
      <c r="D29" s="141">
        <f t="shared" si="2"/>
        <v>55408</v>
      </c>
      <c r="E29" s="141">
        <f t="shared" si="3"/>
        <v>391</v>
      </c>
      <c r="F29" s="141">
        <v>0</v>
      </c>
      <c r="G29" s="141">
        <v>0</v>
      </c>
      <c r="H29" s="141">
        <v>0</v>
      </c>
      <c r="I29" s="141">
        <v>360</v>
      </c>
      <c r="J29" s="141"/>
      <c r="K29" s="141">
        <v>31</v>
      </c>
      <c r="L29" s="141">
        <v>55017</v>
      </c>
      <c r="M29" s="141">
        <f t="shared" si="4"/>
        <v>13947</v>
      </c>
      <c r="N29" s="141">
        <f t="shared" si="5"/>
        <v>3285</v>
      </c>
      <c r="O29" s="141">
        <v>0</v>
      </c>
      <c r="P29" s="141">
        <v>0</v>
      </c>
      <c r="Q29" s="141">
        <v>0</v>
      </c>
      <c r="R29" s="141">
        <v>3229</v>
      </c>
      <c r="S29" s="141"/>
      <c r="T29" s="141">
        <v>56</v>
      </c>
      <c r="U29" s="141">
        <v>10662</v>
      </c>
      <c r="V29" s="141">
        <f t="shared" si="6"/>
        <v>69355</v>
      </c>
      <c r="W29" s="141">
        <f t="shared" si="7"/>
        <v>3676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3589</v>
      </c>
      <c r="AB29" s="141">
        <f t="shared" si="12"/>
        <v>0</v>
      </c>
      <c r="AC29" s="141">
        <f t="shared" si="13"/>
        <v>87</v>
      </c>
      <c r="AD29" s="141">
        <f t="shared" si="14"/>
        <v>65679</v>
      </c>
    </row>
    <row r="30" spans="1:30" ht="12" customHeight="1">
      <c r="A30" s="142" t="s">
        <v>93</v>
      </c>
      <c r="B30" s="140" t="s">
        <v>348</v>
      </c>
      <c r="C30" s="142" t="s">
        <v>379</v>
      </c>
      <c r="D30" s="141">
        <f t="shared" si="2"/>
        <v>107434</v>
      </c>
      <c r="E30" s="141">
        <f t="shared" si="3"/>
        <v>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6</v>
      </c>
      <c r="L30" s="141">
        <v>107428</v>
      </c>
      <c r="M30" s="141">
        <f t="shared" si="4"/>
        <v>35377</v>
      </c>
      <c r="N30" s="141">
        <f t="shared" si="5"/>
        <v>7446</v>
      </c>
      <c r="O30" s="141">
        <v>0</v>
      </c>
      <c r="P30" s="141">
        <v>0</v>
      </c>
      <c r="Q30" s="141">
        <v>0</v>
      </c>
      <c r="R30" s="141">
        <v>7446</v>
      </c>
      <c r="S30" s="141"/>
      <c r="T30" s="141">
        <v>0</v>
      </c>
      <c r="U30" s="141">
        <v>27931</v>
      </c>
      <c r="V30" s="141">
        <f t="shared" si="6"/>
        <v>142811</v>
      </c>
      <c r="W30" s="141">
        <f t="shared" si="7"/>
        <v>7452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7446</v>
      </c>
      <c r="AB30" s="141">
        <f t="shared" si="12"/>
        <v>0</v>
      </c>
      <c r="AC30" s="141">
        <f t="shared" si="13"/>
        <v>6</v>
      </c>
      <c r="AD30" s="141">
        <f t="shared" si="14"/>
        <v>135359</v>
      </c>
    </row>
    <row r="31" spans="1:30" ht="12" customHeight="1">
      <c r="A31" s="142" t="s">
        <v>93</v>
      </c>
      <c r="B31" s="140" t="s">
        <v>349</v>
      </c>
      <c r="C31" s="142" t="s">
        <v>380</v>
      </c>
      <c r="D31" s="141">
        <f t="shared" si="2"/>
        <v>352429</v>
      </c>
      <c r="E31" s="141">
        <f t="shared" si="3"/>
        <v>11544</v>
      </c>
      <c r="F31" s="141">
        <v>0</v>
      </c>
      <c r="G31" s="141">
        <v>0</v>
      </c>
      <c r="H31" s="141">
        <v>0</v>
      </c>
      <c r="I31" s="141">
        <v>8692</v>
      </c>
      <c r="J31" s="141"/>
      <c r="K31" s="141">
        <v>2852</v>
      </c>
      <c r="L31" s="141">
        <v>340885</v>
      </c>
      <c r="M31" s="141">
        <f t="shared" si="4"/>
        <v>108972</v>
      </c>
      <c r="N31" s="141">
        <f t="shared" si="5"/>
        <v>13201</v>
      </c>
      <c r="O31" s="141">
        <v>0</v>
      </c>
      <c r="P31" s="141">
        <v>0</v>
      </c>
      <c r="Q31" s="141">
        <v>0</v>
      </c>
      <c r="R31" s="141">
        <v>12644</v>
      </c>
      <c r="S31" s="141"/>
      <c r="T31" s="141">
        <v>557</v>
      </c>
      <c r="U31" s="141">
        <v>95771</v>
      </c>
      <c r="V31" s="141">
        <f t="shared" si="6"/>
        <v>461401</v>
      </c>
      <c r="W31" s="141">
        <f t="shared" si="7"/>
        <v>24745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21336</v>
      </c>
      <c r="AB31" s="141">
        <f t="shared" si="12"/>
        <v>0</v>
      </c>
      <c r="AC31" s="141">
        <f t="shared" si="13"/>
        <v>3409</v>
      </c>
      <c r="AD31" s="141">
        <f t="shared" si="14"/>
        <v>436656</v>
      </c>
    </row>
    <row r="32" spans="1:30" ht="12" customHeight="1">
      <c r="A32" s="142" t="s">
        <v>93</v>
      </c>
      <c r="B32" s="140" t="s">
        <v>350</v>
      </c>
      <c r="C32" s="142" t="s">
        <v>381</v>
      </c>
      <c r="D32" s="141">
        <f t="shared" si="2"/>
        <v>84167</v>
      </c>
      <c r="E32" s="141">
        <f t="shared" si="3"/>
        <v>13796</v>
      </c>
      <c r="F32" s="141">
        <v>11753</v>
      </c>
      <c r="G32" s="141">
        <v>0</v>
      </c>
      <c r="H32" s="141">
        <v>0</v>
      </c>
      <c r="I32" s="141">
        <v>0</v>
      </c>
      <c r="J32" s="141"/>
      <c r="K32" s="141">
        <v>2043</v>
      </c>
      <c r="L32" s="141">
        <v>70371</v>
      </c>
      <c r="M32" s="141">
        <f t="shared" si="4"/>
        <v>17173</v>
      </c>
      <c r="N32" s="141">
        <f t="shared" si="5"/>
        <v>7059</v>
      </c>
      <c r="O32" s="141">
        <v>0</v>
      </c>
      <c r="P32" s="141">
        <v>0</v>
      </c>
      <c r="Q32" s="141">
        <v>0</v>
      </c>
      <c r="R32" s="141">
        <v>7049</v>
      </c>
      <c r="S32" s="141"/>
      <c r="T32" s="141">
        <v>10</v>
      </c>
      <c r="U32" s="141">
        <v>10114</v>
      </c>
      <c r="V32" s="141">
        <f t="shared" si="6"/>
        <v>101340</v>
      </c>
      <c r="W32" s="141">
        <f t="shared" si="7"/>
        <v>20855</v>
      </c>
      <c r="X32" s="141">
        <f t="shared" si="8"/>
        <v>11753</v>
      </c>
      <c r="Y32" s="141">
        <f t="shared" si="9"/>
        <v>0</v>
      </c>
      <c r="Z32" s="141">
        <f t="shared" si="10"/>
        <v>0</v>
      </c>
      <c r="AA32" s="141">
        <f t="shared" si="11"/>
        <v>7049</v>
      </c>
      <c r="AB32" s="141">
        <f t="shared" si="12"/>
        <v>0</v>
      </c>
      <c r="AC32" s="141">
        <f t="shared" si="13"/>
        <v>2053</v>
      </c>
      <c r="AD32" s="141">
        <f t="shared" si="14"/>
        <v>80485</v>
      </c>
    </row>
    <row r="33" spans="1:30" ht="12" customHeight="1">
      <c r="A33" s="142" t="s">
        <v>93</v>
      </c>
      <c r="B33" s="140" t="s">
        <v>351</v>
      </c>
      <c r="C33" s="142" t="s">
        <v>382</v>
      </c>
      <c r="D33" s="141">
        <f t="shared" si="2"/>
        <v>66082</v>
      </c>
      <c r="E33" s="141">
        <f t="shared" si="3"/>
        <v>5234</v>
      </c>
      <c r="F33" s="141">
        <v>0</v>
      </c>
      <c r="G33" s="141">
        <v>0</v>
      </c>
      <c r="H33" s="141">
        <v>0</v>
      </c>
      <c r="I33" s="141">
        <v>5234</v>
      </c>
      <c r="J33" s="141"/>
      <c r="K33" s="141">
        <v>0</v>
      </c>
      <c r="L33" s="141">
        <v>60848</v>
      </c>
      <c r="M33" s="141">
        <f t="shared" si="4"/>
        <v>11102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11102</v>
      </c>
      <c r="V33" s="141">
        <f t="shared" si="6"/>
        <v>77184</v>
      </c>
      <c r="W33" s="141">
        <f t="shared" si="7"/>
        <v>5234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5234</v>
      </c>
      <c r="AB33" s="141">
        <f t="shared" si="12"/>
        <v>0</v>
      </c>
      <c r="AC33" s="141">
        <f t="shared" si="13"/>
        <v>0</v>
      </c>
      <c r="AD33" s="141">
        <f t="shared" si="14"/>
        <v>71950</v>
      </c>
    </row>
    <row r="34" spans="1:30" ht="12" customHeight="1">
      <c r="A34" s="142" t="s">
        <v>93</v>
      </c>
      <c r="B34" s="140" t="s">
        <v>352</v>
      </c>
      <c r="C34" s="142" t="s">
        <v>383</v>
      </c>
      <c r="D34" s="141">
        <f t="shared" si="2"/>
        <v>184032</v>
      </c>
      <c r="E34" s="141">
        <f t="shared" si="3"/>
        <v>70</v>
      </c>
      <c r="F34" s="141">
        <v>0</v>
      </c>
      <c r="G34" s="141">
        <v>0</v>
      </c>
      <c r="H34" s="141">
        <v>0</v>
      </c>
      <c r="I34" s="141">
        <v>70</v>
      </c>
      <c r="J34" s="141"/>
      <c r="K34" s="141">
        <v>0</v>
      </c>
      <c r="L34" s="141">
        <v>183962</v>
      </c>
      <c r="M34" s="141">
        <f t="shared" si="4"/>
        <v>27213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27213</v>
      </c>
      <c r="V34" s="141">
        <f t="shared" si="6"/>
        <v>211245</v>
      </c>
      <c r="W34" s="141">
        <f t="shared" si="7"/>
        <v>70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70</v>
      </c>
      <c r="AB34" s="141">
        <f t="shared" si="12"/>
        <v>0</v>
      </c>
      <c r="AC34" s="141">
        <f t="shared" si="13"/>
        <v>0</v>
      </c>
      <c r="AD34" s="141">
        <f t="shared" si="14"/>
        <v>211175</v>
      </c>
    </row>
    <row r="35" spans="1:30" ht="12" customHeight="1">
      <c r="A35" s="142" t="s">
        <v>93</v>
      </c>
      <c r="B35" s="140" t="s">
        <v>353</v>
      </c>
      <c r="C35" s="142" t="s">
        <v>384</v>
      </c>
      <c r="D35" s="141">
        <f t="shared" si="2"/>
        <v>64478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64478</v>
      </c>
      <c r="M35" s="141">
        <f t="shared" si="4"/>
        <v>25154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25154</v>
      </c>
      <c r="V35" s="141">
        <f t="shared" si="6"/>
        <v>89632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89632</v>
      </c>
    </row>
    <row r="36" spans="1:30" ht="12" customHeight="1">
      <c r="A36" s="142" t="s">
        <v>93</v>
      </c>
      <c r="B36" s="140" t="s">
        <v>354</v>
      </c>
      <c r="C36" s="142" t="s">
        <v>385</v>
      </c>
      <c r="D36" s="141">
        <f t="shared" si="2"/>
        <v>554858</v>
      </c>
      <c r="E36" s="141">
        <f t="shared" si="3"/>
        <v>225727</v>
      </c>
      <c r="F36" s="141">
        <v>219211</v>
      </c>
      <c r="G36" s="141">
        <v>0</v>
      </c>
      <c r="H36" s="141">
        <v>0</v>
      </c>
      <c r="I36" s="141">
        <v>0</v>
      </c>
      <c r="J36" s="141"/>
      <c r="K36" s="141">
        <v>6516</v>
      </c>
      <c r="L36" s="141">
        <v>329131</v>
      </c>
      <c r="M36" s="141">
        <f t="shared" si="4"/>
        <v>13754</v>
      </c>
      <c r="N36" s="141">
        <f t="shared" si="5"/>
        <v>4312</v>
      </c>
      <c r="O36" s="141">
        <v>4312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9442</v>
      </c>
      <c r="V36" s="141">
        <f t="shared" si="6"/>
        <v>568612</v>
      </c>
      <c r="W36" s="141">
        <f t="shared" si="7"/>
        <v>230039</v>
      </c>
      <c r="X36" s="141">
        <f t="shared" si="8"/>
        <v>223523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6516</v>
      </c>
      <c r="AD36" s="141">
        <f t="shared" si="14"/>
        <v>338573</v>
      </c>
    </row>
    <row r="37" spans="1:30" ht="12" customHeight="1">
      <c r="A37" s="142" t="s">
        <v>93</v>
      </c>
      <c r="B37" s="140" t="s">
        <v>355</v>
      </c>
      <c r="C37" s="142" t="s">
        <v>386</v>
      </c>
      <c r="D37" s="141">
        <f t="shared" si="2"/>
        <v>20704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20704</v>
      </c>
      <c r="M37" s="141">
        <f t="shared" si="4"/>
        <v>11442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11442</v>
      </c>
      <c r="V37" s="141">
        <f t="shared" si="6"/>
        <v>32146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0</v>
      </c>
      <c r="AC37" s="141">
        <f t="shared" si="13"/>
        <v>0</v>
      </c>
      <c r="AD37" s="141">
        <f t="shared" si="14"/>
        <v>32146</v>
      </c>
    </row>
    <row r="38" spans="1:30" ht="12" customHeight="1">
      <c r="A38" s="142" t="s">
        <v>93</v>
      </c>
      <c r="B38" s="140" t="s">
        <v>356</v>
      </c>
      <c r="C38" s="142" t="s">
        <v>387</v>
      </c>
      <c r="D38" s="141">
        <f t="shared" si="2"/>
        <v>38965</v>
      </c>
      <c r="E38" s="141">
        <f t="shared" si="3"/>
        <v>1658</v>
      </c>
      <c r="F38" s="141">
        <v>0</v>
      </c>
      <c r="G38" s="141">
        <v>0</v>
      </c>
      <c r="H38" s="141">
        <v>0</v>
      </c>
      <c r="I38" s="141">
        <v>1658</v>
      </c>
      <c r="J38" s="141"/>
      <c r="K38" s="141">
        <v>0</v>
      </c>
      <c r="L38" s="141">
        <v>37307</v>
      </c>
      <c r="M38" s="141">
        <f t="shared" si="4"/>
        <v>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0</v>
      </c>
      <c r="V38" s="141">
        <f t="shared" si="6"/>
        <v>38965</v>
      </c>
      <c r="W38" s="141">
        <f t="shared" si="7"/>
        <v>1658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1658</v>
      </c>
      <c r="AB38" s="141">
        <f t="shared" si="12"/>
        <v>0</v>
      </c>
      <c r="AC38" s="141">
        <f t="shared" si="13"/>
        <v>0</v>
      </c>
      <c r="AD38" s="141">
        <f t="shared" si="14"/>
        <v>37307</v>
      </c>
    </row>
    <row r="39" spans="1:30" ht="12" customHeight="1">
      <c r="A39" s="142" t="s">
        <v>93</v>
      </c>
      <c r="B39" s="140" t="s">
        <v>390</v>
      </c>
      <c r="C39" s="142" t="s">
        <v>401</v>
      </c>
      <c r="D39" s="141">
        <f t="shared" si="2"/>
        <v>30776</v>
      </c>
      <c r="E39" s="141">
        <f t="shared" si="3"/>
        <v>20499</v>
      </c>
      <c r="F39" s="141">
        <v>0</v>
      </c>
      <c r="G39" s="141">
        <v>0</v>
      </c>
      <c r="H39" s="141">
        <v>0</v>
      </c>
      <c r="I39" s="141">
        <v>20499</v>
      </c>
      <c r="J39" s="141">
        <v>435082</v>
      </c>
      <c r="K39" s="141">
        <v>0</v>
      </c>
      <c r="L39" s="141">
        <v>10277</v>
      </c>
      <c r="M39" s="141">
        <f t="shared" si="4"/>
        <v>4243</v>
      </c>
      <c r="N39" s="141">
        <f t="shared" si="5"/>
        <v>1108</v>
      </c>
      <c r="O39" s="141">
        <v>0</v>
      </c>
      <c r="P39" s="141">
        <v>0</v>
      </c>
      <c r="Q39" s="141">
        <v>0</v>
      </c>
      <c r="R39" s="141">
        <v>1108</v>
      </c>
      <c r="S39" s="141">
        <v>108265</v>
      </c>
      <c r="T39" s="141">
        <v>0</v>
      </c>
      <c r="U39" s="141">
        <v>3135</v>
      </c>
      <c r="V39" s="141">
        <f t="shared" si="6"/>
        <v>35019</v>
      </c>
      <c r="W39" s="141">
        <f t="shared" si="7"/>
        <v>21607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21607</v>
      </c>
      <c r="AB39" s="141">
        <f t="shared" si="12"/>
        <v>543347</v>
      </c>
      <c r="AC39" s="141">
        <f t="shared" si="13"/>
        <v>0</v>
      </c>
      <c r="AD39" s="141">
        <f t="shared" si="14"/>
        <v>13412</v>
      </c>
    </row>
    <row r="40" spans="1:30" ht="12" customHeight="1">
      <c r="A40" s="142" t="s">
        <v>93</v>
      </c>
      <c r="B40" s="140" t="s">
        <v>391</v>
      </c>
      <c r="C40" s="142" t="s">
        <v>402</v>
      </c>
      <c r="D40" s="141">
        <f t="shared" si="2"/>
        <v>0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f t="shared" si="4"/>
        <v>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226369</v>
      </c>
      <c r="T40" s="141">
        <v>0</v>
      </c>
      <c r="U40" s="141">
        <v>0</v>
      </c>
      <c r="V40" s="141">
        <f t="shared" si="6"/>
        <v>0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226369</v>
      </c>
      <c r="AC40" s="141">
        <f t="shared" si="13"/>
        <v>0</v>
      </c>
      <c r="AD40" s="141">
        <f t="shared" si="14"/>
        <v>0</v>
      </c>
    </row>
    <row r="41" spans="1:30" ht="12" customHeight="1">
      <c r="A41" s="142" t="s">
        <v>93</v>
      </c>
      <c r="B41" s="140" t="s">
        <v>392</v>
      </c>
      <c r="C41" s="142" t="s">
        <v>403</v>
      </c>
      <c r="D41" s="141">
        <f t="shared" si="2"/>
        <v>0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f t="shared" si="4"/>
        <v>112094</v>
      </c>
      <c r="N41" s="141">
        <f t="shared" si="5"/>
        <v>112094</v>
      </c>
      <c r="O41" s="141">
        <v>0</v>
      </c>
      <c r="P41" s="141">
        <v>0</v>
      </c>
      <c r="Q41" s="141">
        <v>0</v>
      </c>
      <c r="R41" s="141">
        <v>0</v>
      </c>
      <c r="S41" s="141">
        <v>99495</v>
      </c>
      <c r="T41" s="141">
        <v>112094</v>
      </c>
      <c r="U41" s="141">
        <v>0</v>
      </c>
      <c r="V41" s="141">
        <f t="shared" si="6"/>
        <v>112094</v>
      </c>
      <c r="W41" s="141">
        <f t="shared" si="7"/>
        <v>112094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99495</v>
      </c>
      <c r="AC41" s="141">
        <f t="shared" si="13"/>
        <v>112094</v>
      </c>
      <c r="AD41" s="141">
        <f t="shared" si="14"/>
        <v>0</v>
      </c>
    </row>
    <row r="42" spans="1:30" ht="12" customHeight="1">
      <c r="A42" s="142" t="s">
        <v>93</v>
      </c>
      <c r="B42" s="140" t="s">
        <v>393</v>
      </c>
      <c r="C42" s="142" t="s">
        <v>404</v>
      </c>
      <c r="D42" s="141">
        <f t="shared" si="2"/>
        <v>72954</v>
      </c>
      <c r="E42" s="141">
        <f t="shared" si="3"/>
        <v>45970</v>
      </c>
      <c r="F42" s="141">
        <v>305</v>
      </c>
      <c r="G42" s="141">
        <v>0</v>
      </c>
      <c r="H42" s="141">
        <v>0</v>
      </c>
      <c r="I42" s="141">
        <v>11786</v>
      </c>
      <c r="J42" s="141">
        <v>123640</v>
      </c>
      <c r="K42" s="141">
        <v>33879</v>
      </c>
      <c r="L42" s="141">
        <v>26984</v>
      </c>
      <c r="M42" s="141">
        <f t="shared" si="4"/>
        <v>62669</v>
      </c>
      <c r="N42" s="141">
        <f t="shared" si="5"/>
        <v>30497</v>
      </c>
      <c r="O42" s="141">
        <v>0</v>
      </c>
      <c r="P42" s="141">
        <v>0</v>
      </c>
      <c r="Q42" s="141">
        <v>0</v>
      </c>
      <c r="R42" s="141">
        <v>30482</v>
      </c>
      <c r="S42" s="141">
        <v>52458</v>
      </c>
      <c r="T42" s="141">
        <v>15</v>
      </c>
      <c r="U42" s="141">
        <v>32172</v>
      </c>
      <c r="V42" s="141">
        <f t="shared" si="6"/>
        <v>135623</v>
      </c>
      <c r="W42" s="141">
        <f t="shared" si="7"/>
        <v>76467</v>
      </c>
      <c r="X42" s="141">
        <f t="shared" si="8"/>
        <v>305</v>
      </c>
      <c r="Y42" s="141">
        <f t="shared" si="9"/>
        <v>0</v>
      </c>
      <c r="Z42" s="141">
        <f t="shared" si="10"/>
        <v>0</v>
      </c>
      <c r="AA42" s="141">
        <f t="shared" si="11"/>
        <v>42268</v>
      </c>
      <c r="AB42" s="141">
        <f t="shared" si="12"/>
        <v>176098</v>
      </c>
      <c r="AC42" s="141">
        <f t="shared" si="13"/>
        <v>33894</v>
      </c>
      <c r="AD42" s="141">
        <f t="shared" si="14"/>
        <v>59156</v>
      </c>
    </row>
    <row r="43" spans="1:30" ht="12" customHeight="1">
      <c r="A43" s="142" t="s">
        <v>93</v>
      </c>
      <c r="B43" s="140" t="s">
        <v>394</v>
      </c>
      <c r="C43" s="142" t="s">
        <v>405</v>
      </c>
      <c r="D43" s="141">
        <f t="shared" si="2"/>
        <v>6771</v>
      </c>
      <c r="E43" s="141">
        <f t="shared" si="3"/>
        <v>6771</v>
      </c>
      <c r="F43" s="141">
        <v>0</v>
      </c>
      <c r="G43" s="141">
        <v>0</v>
      </c>
      <c r="H43" s="141">
        <v>0</v>
      </c>
      <c r="I43" s="141">
        <v>6771</v>
      </c>
      <c r="J43" s="141">
        <v>256981</v>
      </c>
      <c r="K43" s="141">
        <v>0</v>
      </c>
      <c r="L43" s="141">
        <v>0</v>
      </c>
      <c r="M43" s="141">
        <f t="shared" si="4"/>
        <v>2696</v>
      </c>
      <c r="N43" s="141">
        <f t="shared" si="5"/>
        <v>2696</v>
      </c>
      <c r="O43" s="141">
        <v>0</v>
      </c>
      <c r="P43" s="141">
        <v>0</v>
      </c>
      <c r="Q43" s="141">
        <v>0</v>
      </c>
      <c r="R43" s="141">
        <v>2696</v>
      </c>
      <c r="S43" s="141">
        <v>75792</v>
      </c>
      <c r="T43" s="141">
        <v>0</v>
      </c>
      <c r="U43" s="141">
        <v>0</v>
      </c>
      <c r="V43" s="141">
        <f t="shared" si="6"/>
        <v>9467</v>
      </c>
      <c r="W43" s="141">
        <f t="shared" si="7"/>
        <v>9467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9467</v>
      </c>
      <c r="AB43" s="141">
        <f t="shared" si="12"/>
        <v>332773</v>
      </c>
      <c r="AC43" s="141">
        <f t="shared" si="13"/>
        <v>0</v>
      </c>
      <c r="AD43" s="141">
        <f t="shared" si="14"/>
        <v>0</v>
      </c>
    </row>
    <row r="44" spans="1:30" ht="12" customHeight="1">
      <c r="A44" s="142" t="s">
        <v>93</v>
      </c>
      <c r="B44" s="140" t="s">
        <v>395</v>
      </c>
      <c r="C44" s="142" t="s">
        <v>406</v>
      </c>
      <c r="D44" s="141">
        <f t="shared" si="2"/>
        <v>274730</v>
      </c>
      <c r="E44" s="141">
        <f t="shared" si="3"/>
        <v>274730</v>
      </c>
      <c r="F44" s="141">
        <v>0</v>
      </c>
      <c r="G44" s="141">
        <v>0</v>
      </c>
      <c r="H44" s="141">
        <v>0</v>
      </c>
      <c r="I44" s="141">
        <v>170019</v>
      </c>
      <c r="J44" s="141">
        <v>400328</v>
      </c>
      <c r="K44" s="141">
        <v>104711</v>
      </c>
      <c r="L44" s="141">
        <v>0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274730</v>
      </c>
      <c r="W44" s="141">
        <f t="shared" si="7"/>
        <v>274730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170019</v>
      </c>
      <c r="AB44" s="141">
        <f t="shared" si="12"/>
        <v>400328</v>
      </c>
      <c r="AC44" s="141">
        <f t="shared" si="13"/>
        <v>104711</v>
      </c>
      <c r="AD44" s="141">
        <f t="shared" si="14"/>
        <v>0</v>
      </c>
    </row>
    <row r="45" spans="1:30" ht="12" customHeight="1">
      <c r="A45" s="142" t="s">
        <v>93</v>
      </c>
      <c r="B45" s="140" t="s">
        <v>396</v>
      </c>
      <c r="C45" s="142" t="s">
        <v>407</v>
      </c>
      <c r="D45" s="141">
        <f t="shared" si="2"/>
        <v>191983</v>
      </c>
      <c r="E45" s="141">
        <f t="shared" si="3"/>
        <v>81998</v>
      </c>
      <c r="F45" s="141">
        <v>0</v>
      </c>
      <c r="G45" s="141">
        <v>0</v>
      </c>
      <c r="H45" s="141">
        <v>0</v>
      </c>
      <c r="I45" s="141">
        <v>81998</v>
      </c>
      <c r="J45" s="141">
        <v>400874</v>
      </c>
      <c r="K45" s="141">
        <v>0</v>
      </c>
      <c r="L45" s="141">
        <v>109985</v>
      </c>
      <c r="M45" s="141">
        <f t="shared" si="4"/>
        <v>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f t="shared" si="6"/>
        <v>191983</v>
      </c>
      <c r="W45" s="141">
        <f t="shared" si="7"/>
        <v>81998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81998</v>
      </c>
      <c r="AB45" s="141">
        <f t="shared" si="12"/>
        <v>400874</v>
      </c>
      <c r="AC45" s="141">
        <f t="shared" si="13"/>
        <v>0</v>
      </c>
      <c r="AD45" s="141">
        <f t="shared" si="14"/>
        <v>109985</v>
      </c>
    </row>
    <row r="46" spans="1:30" ht="12" customHeight="1">
      <c r="A46" s="142" t="s">
        <v>93</v>
      </c>
      <c r="B46" s="140" t="s">
        <v>397</v>
      </c>
      <c r="C46" s="142" t="s">
        <v>408</v>
      </c>
      <c r="D46" s="141">
        <f t="shared" si="2"/>
        <v>262169</v>
      </c>
      <c r="E46" s="141">
        <f t="shared" si="3"/>
        <v>261909</v>
      </c>
      <c r="F46" s="141">
        <v>0</v>
      </c>
      <c r="G46" s="141">
        <v>0</v>
      </c>
      <c r="H46" s="141">
        <v>51900</v>
      </c>
      <c r="I46" s="141">
        <v>209623</v>
      </c>
      <c r="J46" s="141">
        <v>502611</v>
      </c>
      <c r="K46" s="141">
        <v>386</v>
      </c>
      <c r="L46" s="141">
        <v>260</v>
      </c>
      <c r="M46" s="141">
        <f t="shared" si="4"/>
        <v>21324</v>
      </c>
      <c r="N46" s="141">
        <f t="shared" si="5"/>
        <v>21324</v>
      </c>
      <c r="O46" s="141">
        <v>0</v>
      </c>
      <c r="P46" s="141">
        <v>0</v>
      </c>
      <c r="Q46" s="141">
        <v>0</v>
      </c>
      <c r="R46" s="141">
        <v>21208</v>
      </c>
      <c r="S46" s="141">
        <v>281267</v>
      </c>
      <c r="T46" s="141">
        <v>116</v>
      </c>
      <c r="U46" s="141">
        <v>0</v>
      </c>
      <c r="V46" s="141">
        <f t="shared" si="6"/>
        <v>283493</v>
      </c>
      <c r="W46" s="141">
        <f t="shared" si="7"/>
        <v>283233</v>
      </c>
      <c r="X46" s="141">
        <f t="shared" si="8"/>
        <v>0</v>
      </c>
      <c r="Y46" s="141">
        <f t="shared" si="9"/>
        <v>0</v>
      </c>
      <c r="Z46" s="141">
        <f t="shared" si="10"/>
        <v>51900</v>
      </c>
      <c r="AA46" s="141">
        <f t="shared" si="11"/>
        <v>230831</v>
      </c>
      <c r="AB46" s="141">
        <f t="shared" si="12"/>
        <v>783878</v>
      </c>
      <c r="AC46" s="141">
        <f t="shared" si="13"/>
        <v>502</v>
      </c>
      <c r="AD46" s="141">
        <f t="shared" si="14"/>
        <v>260</v>
      </c>
    </row>
    <row r="47" spans="1:30" ht="12" customHeight="1">
      <c r="A47" s="142" t="s">
        <v>93</v>
      </c>
      <c r="B47" s="140" t="s">
        <v>398</v>
      </c>
      <c r="C47" s="142" t="s">
        <v>409</v>
      </c>
      <c r="D47" s="141">
        <f t="shared" si="2"/>
        <v>13847</v>
      </c>
      <c r="E47" s="141">
        <f t="shared" si="3"/>
        <v>13847</v>
      </c>
      <c r="F47" s="141">
        <v>0</v>
      </c>
      <c r="G47" s="141">
        <v>0</v>
      </c>
      <c r="H47" s="141">
        <v>0</v>
      </c>
      <c r="I47" s="141">
        <v>0</v>
      </c>
      <c r="J47" s="141">
        <v>232710</v>
      </c>
      <c r="K47" s="141">
        <v>13847</v>
      </c>
      <c r="L47" s="141">
        <v>0</v>
      </c>
      <c r="M47" s="141">
        <f t="shared" si="4"/>
        <v>41546</v>
      </c>
      <c r="N47" s="141">
        <f t="shared" si="5"/>
        <v>41546</v>
      </c>
      <c r="O47" s="141">
        <v>0</v>
      </c>
      <c r="P47" s="141">
        <v>0</v>
      </c>
      <c r="Q47" s="141">
        <v>0</v>
      </c>
      <c r="R47" s="141">
        <v>41546</v>
      </c>
      <c r="S47" s="141">
        <v>56273</v>
      </c>
      <c r="T47" s="141">
        <v>0</v>
      </c>
      <c r="U47" s="141">
        <v>0</v>
      </c>
      <c r="V47" s="141">
        <f t="shared" si="6"/>
        <v>55393</v>
      </c>
      <c r="W47" s="141">
        <f t="shared" si="7"/>
        <v>55393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41546</v>
      </c>
      <c r="AB47" s="141">
        <f t="shared" si="12"/>
        <v>288983</v>
      </c>
      <c r="AC47" s="141">
        <f t="shared" si="13"/>
        <v>13847</v>
      </c>
      <c r="AD47" s="141">
        <f t="shared" si="14"/>
        <v>0</v>
      </c>
    </row>
    <row r="48" spans="1:30" ht="12" customHeight="1">
      <c r="A48" s="142" t="s">
        <v>93</v>
      </c>
      <c r="B48" s="140" t="s">
        <v>399</v>
      </c>
      <c r="C48" s="142" t="s">
        <v>410</v>
      </c>
      <c r="D48" s="141">
        <f t="shared" si="2"/>
        <v>123342</v>
      </c>
      <c r="E48" s="141">
        <f t="shared" si="3"/>
        <v>69538</v>
      </c>
      <c r="F48" s="141">
        <v>0</v>
      </c>
      <c r="G48" s="141">
        <v>0</v>
      </c>
      <c r="H48" s="141">
        <v>13900</v>
      </c>
      <c r="I48" s="141">
        <v>55638</v>
      </c>
      <c r="J48" s="141">
        <v>205119</v>
      </c>
      <c r="K48" s="141">
        <v>0</v>
      </c>
      <c r="L48" s="141">
        <v>53804</v>
      </c>
      <c r="M48" s="141">
        <f t="shared" si="4"/>
        <v>4268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123974</v>
      </c>
      <c r="T48" s="141">
        <v>0</v>
      </c>
      <c r="U48" s="141">
        <v>4268</v>
      </c>
      <c r="V48" s="141">
        <f t="shared" si="6"/>
        <v>127610</v>
      </c>
      <c r="W48" s="141">
        <f t="shared" si="7"/>
        <v>69538</v>
      </c>
      <c r="X48" s="141">
        <f t="shared" si="8"/>
        <v>0</v>
      </c>
      <c r="Y48" s="141">
        <f t="shared" si="9"/>
        <v>0</v>
      </c>
      <c r="Z48" s="141">
        <f t="shared" si="10"/>
        <v>13900</v>
      </c>
      <c r="AA48" s="141">
        <f t="shared" si="11"/>
        <v>55638</v>
      </c>
      <c r="AB48" s="141">
        <f t="shared" si="12"/>
        <v>329093</v>
      </c>
      <c r="AC48" s="141">
        <f t="shared" si="13"/>
        <v>0</v>
      </c>
      <c r="AD48" s="141">
        <f t="shared" si="14"/>
        <v>58072</v>
      </c>
    </row>
    <row r="49" spans="1:30" ht="12" customHeight="1">
      <c r="A49" s="142" t="s">
        <v>93</v>
      </c>
      <c r="B49" s="140" t="s">
        <v>400</v>
      </c>
      <c r="C49" s="142" t="s">
        <v>411</v>
      </c>
      <c r="D49" s="141">
        <f t="shared" si="2"/>
        <v>0</v>
      </c>
      <c r="E49" s="141">
        <f t="shared" si="3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f t="shared" si="4"/>
        <v>6864</v>
      </c>
      <c r="N49" s="141">
        <f t="shared" si="5"/>
        <v>6864</v>
      </c>
      <c r="O49" s="141">
        <v>0</v>
      </c>
      <c r="P49" s="141">
        <v>0</v>
      </c>
      <c r="Q49" s="141">
        <v>0</v>
      </c>
      <c r="R49" s="141">
        <v>0</v>
      </c>
      <c r="S49" s="141">
        <v>176721</v>
      </c>
      <c r="T49" s="141">
        <v>6864</v>
      </c>
      <c r="U49" s="141">
        <v>0</v>
      </c>
      <c r="V49" s="141">
        <f t="shared" si="6"/>
        <v>6864</v>
      </c>
      <c r="W49" s="141">
        <f t="shared" si="7"/>
        <v>6864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0</v>
      </c>
      <c r="AB49" s="141">
        <f t="shared" si="12"/>
        <v>176721</v>
      </c>
      <c r="AC49" s="141">
        <f t="shared" si="13"/>
        <v>6864</v>
      </c>
      <c r="AD49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421</v>
      </c>
      <c r="B7" s="140" t="s">
        <v>422</v>
      </c>
      <c r="C7" s="139" t="s">
        <v>423</v>
      </c>
      <c r="D7" s="141">
        <f aca="true" t="shared" si="0" ref="D7:AI7">SUM(D8:D49)</f>
        <v>2056799</v>
      </c>
      <c r="E7" s="141">
        <f t="shared" si="0"/>
        <v>1948392</v>
      </c>
      <c r="F7" s="141">
        <f t="shared" si="0"/>
        <v>0</v>
      </c>
      <c r="G7" s="141">
        <f t="shared" si="0"/>
        <v>1625449</v>
      </c>
      <c r="H7" s="141">
        <f t="shared" si="0"/>
        <v>223528</v>
      </c>
      <c r="I7" s="141">
        <f t="shared" si="0"/>
        <v>99415</v>
      </c>
      <c r="J7" s="141">
        <f t="shared" si="0"/>
        <v>108407</v>
      </c>
      <c r="K7" s="141">
        <f t="shared" si="0"/>
        <v>157738</v>
      </c>
      <c r="L7" s="141">
        <f t="shared" si="0"/>
        <v>30507175</v>
      </c>
      <c r="M7" s="141">
        <f t="shared" si="0"/>
        <v>5806955</v>
      </c>
      <c r="N7" s="141">
        <f t="shared" si="0"/>
        <v>2875657</v>
      </c>
      <c r="O7" s="141">
        <f t="shared" si="0"/>
        <v>783108</v>
      </c>
      <c r="P7" s="141">
        <f t="shared" si="0"/>
        <v>1887836</v>
      </c>
      <c r="Q7" s="141">
        <f t="shared" si="0"/>
        <v>260354</v>
      </c>
      <c r="R7" s="141">
        <f t="shared" si="0"/>
        <v>7486730</v>
      </c>
      <c r="S7" s="141">
        <f t="shared" si="0"/>
        <v>734083</v>
      </c>
      <c r="T7" s="141">
        <f t="shared" si="0"/>
        <v>6216180</v>
      </c>
      <c r="U7" s="141">
        <f t="shared" si="0"/>
        <v>536467</v>
      </c>
      <c r="V7" s="141">
        <f t="shared" si="0"/>
        <v>0</v>
      </c>
      <c r="W7" s="141">
        <f t="shared" si="0"/>
        <v>17202789</v>
      </c>
      <c r="X7" s="141">
        <f t="shared" si="0"/>
        <v>7774967</v>
      </c>
      <c r="Y7" s="141">
        <f t="shared" si="0"/>
        <v>5822076</v>
      </c>
      <c r="Z7" s="141">
        <f t="shared" si="0"/>
        <v>1033968</v>
      </c>
      <c r="AA7" s="141">
        <f t="shared" si="0"/>
        <v>2571778</v>
      </c>
      <c r="AB7" s="141">
        <f t="shared" si="0"/>
        <v>2417640</v>
      </c>
      <c r="AC7" s="141">
        <f t="shared" si="0"/>
        <v>10701</v>
      </c>
      <c r="AD7" s="141">
        <f t="shared" si="0"/>
        <v>1908785</v>
      </c>
      <c r="AE7" s="141">
        <f t="shared" si="0"/>
        <v>34472759</v>
      </c>
      <c r="AF7" s="141">
        <f t="shared" si="0"/>
        <v>257555</v>
      </c>
      <c r="AG7" s="141">
        <f t="shared" si="0"/>
        <v>247348</v>
      </c>
      <c r="AH7" s="141">
        <f t="shared" si="0"/>
        <v>0</v>
      </c>
      <c r="AI7" s="141">
        <f t="shared" si="0"/>
        <v>159209</v>
      </c>
      <c r="AJ7" s="141">
        <f aca="true" t="shared" si="1" ref="AJ7:BO7">SUM(AJ8:AJ49)</f>
        <v>0</v>
      </c>
      <c r="AK7" s="141">
        <f t="shared" si="1"/>
        <v>88139</v>
      </c>
      <c r="AL7" s="141">
        <f t="shared" si="1"/>
        <v>10207</v>
      </c>
      <c r="AM7" s="141">
        <f t="shared" si="1"/>
        <v>0</v>
      </c>
      <c r="AN7" s="141">
        <f t="shared" si="1"/>
        <v>5568254</v>
      </c>
      <c r="AO7" s="141">
        <f t="shared" si="1"/>
        <v>1364993</v>
      </c>
      <c r="AP7" s="141">
        <f t="shared" si="1"/>
        <v>816917</v>
      </c>
      <c r="AQ7" s="141">
        <f t="shared" si="1"/>
        <v>0</v>
      </c>
      <c r="AR7" s="141">
        <f t="shared" si="1"/>
        <v>548076</v>
      </c>
      <c r="AS7" s="141">
        <f t="shared" si="1"/>
        <v>0</v>
      </c>
      <c r="AT7" s="141">
        <f t="shared" si="1"/>
        <v>2238991</v>
      </c>
      <c r="AU7" s="141">
        <f t="shared" si="1"/>
        <v>26885</v>
      </c>
      <c r="AV7" s="141">
        <f t="shared" si="1"/>
        <v>2211703</v>
      </c>
      <c r="AW7" s="141">
        <f t="shared" si="1"/>
        <v>403</v>
      </c>
      <c r="AX7" s="141">
        <f t="shared" si="1"/>
        <v>0</v>
      </c>
      <c r="AY7" s="141">
        <f t="shared" si="1"/>
        <v>1961270</v>
      </c>
      <c r="AZ7" s="141">
        <f t="shared" si="1"/>
        <v>1349846</v>
      </c>
      <c r="BA7" s="141">
        <f t="shared" si="1"/>
        <v>500733</v>
      </c>
      <c r="BB7" s="141">
        <f t="shared" si="1"/>
        <v>37604</v>
      </c>
      <c r="BC7" s="141">
        <f t="shared" si="1"/>
        <v>73087</v>
      </c>
      <c r="BD7" s="141">
        <f t="shared" si="1"/>
        <v>1206378</v>
      </c>
      <c r="BE7" s="141">
        <f t="shared" si="1"/>
        <v>3000</v>
      </c>
      <c r="BF7" s="141">
        <f t="shared" si="1"/>
        <v>144809</v>
      </c>
      <c r="BG7" s="141">
        <f t="shared" si="1"/>
        <v>5970618</v>
      </c>
      <c r="BH7" s="141">
        <f t="shared" si="1"/>
        <v>2314354</v>
      </c>
      <c r="BI7" s="141">
        <f t="shared" si="1"/>
        <v>2195740</v>
      </c>
      <c r="BJ7" s="141">
        <f t="shared" si="1"/>
        <v>0</v>
      </c>
      <c r="BK7" s="141">
        <f t="shared" si="1"/>
        <v>1784658</v>
      </c>
      <c r="BL7" s="141">
        <f t="shared" si="1"/>
        <v>223528</v>
      </c>
      <c r="BM7" s="141">
        <f t="shared" si="1"/>
        <v>187554</v>
      </c>
      <c r="BN7" s="141">
        <f t="shared" si="1"/>
        <v>118614</v>
      </c>
      <c r="BO7" s="141">
        <f t="shared" si="1"/>
        <v>157738</v>
      </c>
      <c r="BP7" s="141">
        <f aca="true" t="shared" si="2" ref="BP7:CI7">SUM(BP8:BP49)</f>
        <v>36075429</v>
      </c>
      <c r="BQ7" s="141">
        <f t="shared" si="2"/>
        <v>7171948</v>
      </c>
      <c r="BR7" s="141">
        <f t="shared" si="2"/>
        <v>3692574</v>
      </c>
      <c r="BS7" s="141">
        <f t="shared" si="2"/>
        <v>783108</v>
      </c>
      <c r="BT7" s="141">
        <f t="shared" si="2"/>
        <v>2435912</v>
      </c>
      <c r="BU7" s="141">
        <f t="shared" si="2"/>
        <v>260354</v>
      </c>
      <c r="BV7" s="141">
        <f t="shared" si="2"/>
        <v>9725721</v>
      </c>
      <c r="BW7" s="141">
        <f t="shared" si="2"/>
        <v>760968</v>
      </c>
      <c r="BX7" s="141">
        <f t="shared" si="2"/>
        <v>8427883</v>
      </c>
      <c r="BY7" s="141">
        <f t="shared" si="2"/>
        <v>536870</v>
      </c>
      <c r="BZ7" s="141">
        <f t="shared" si="2"/>
        <v>0</v>
      </c>
      <c r="CA7" s="141">
        <f t="shared" si="2"/>
        <v>19164059</v>
      </c>
      <c r="CB7" s="141">
        <f t="shared" si="2"/>
        <v>9124813</v>
      </c>
      <c r="CC7" s="141">
        <f t="shared" si="2"/>
        <v>6322809</v>
      </c>
      <c r="CD7" s="141">
        <f t="shared" si="2"/>
        <v>1071572</v>
      </c>
      <c r="CE7" s="141">
        <f t="shared" si="2"/>
        <v>2644865</v>
      </c>
      <c r="CF7" s="141">
        <f t="shared" si="2"/>
        <v>3624018</v>
      </c>
      <c r="CG7" s="141">
        <f t="shared" si="2"/>
        <v>13701</v>
      </c>
      <c r="CH7" s="141">
        <f t="shared" si="2"/>
        <v>2053594</v>
      </c>
      <c r="CI7" s="141">
        <f t="shared" si="2"/>
        <v>40443377</v>
      </c>
    </row>
    <row r="8" spans="1:87" ht="12" customHeight="1">
      <c r="A8" s="142" t="s">
        <v>93</v>
      </c>
      <c r="B8" s="140" t="s">
        <v>326</v>
      </c>
      <c r="C8" s="142" t="s">
        <v>357</v>
      </c>
      <c r="D8" s="141">
        <f>+SUM(E8,J8)</f>
        <v>557402</v>
      </c>
      <c r="E8" s="141">
        <f>+SUM(F8:I8)</f>
        <v>487094</v>
      </c>
      <c r="F8" s="141">
        <v>0</v>
      </c>
      <c r="G8" s="141">
        <v>435000</v>
      </c>
      <c r="H8" s="141">
        <v>52094</v>
      </c>
      <c r="I8" s="141">
        <v>0</v>
      </c>
      <c r="J8" s="141">
        <v>70308</v>
      </c>
      <c r="K8" s="141">
        <v>0</v>
      </c>
      <c r="L8" s="141">
        <f>+SUM(M8,R8,V8,W8,AC8)</f>
        <v>9647545</v>
      </c>
      <c r="M8" s="141">
        <f>+SUM(N8:Q8)</f>
        <v>2364175</v>
      </c>
      <c r="N8" s="141">
        <v>1118255</v>
      </c>
      <c r="O8" s="141">
        <v>527211</v>
      </c>
      <c r="P8" s="141">
        <v>621778</v>
      </c>
      <c r="Q8" s="141">
        <v>96931</v>
      </c>
      <c r="R8" s="141">
        <f>+SUM(S8:U8)</f>
        <v>2239511</v>
      </c>
      <c r="S8" s="141">
        <v>556098</v>
      </c>
      <c r="T8" s="141">
        <v>1544819</v>
      </c>
      <c r="U8" s="141">
        <v>138594</v>
      </c>
      <c r="V8" s="141">
        <v>0</v>
      </c>
      <c r="W8" s="141">
        <f>+SUM(X8:AA8)</f>
        <v>5033674</v>
      </c>
      <c r="X8" s="141">
        <v>2619099</v>
      </c>
      <c r="Y8" s="141">
        <v>2285491</v>
      </c>
      <c r="Z8" s="141">
        <v>129084</v>
      </c>
      <c r="AA8" s="141">
        <v>0</v>
      </c>
      <c r="AB8" s="141">
        <v>302940</v>
      </c>
      <c r="AC8" s="141">
        <v>10185</v>
      </c>
      <c r="AD8" s="141">
        <v>1252428</v>
      </c>
      <c r="AE8" s="141">
        <f>+SUM(D8,L8,AD8)</f>
        <v>11457375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1316828</v>
      </c>
      <c r="AO8" s="141">
        <f>+SUM(AP8:AS8)</f>
        <v>399525</v>
      </c>
      <c r="AP8" s="141">
        <v>288457</v>
      </c>
      <c r="AQ8" s="141">
        <v>0</v>
      </c>
      <c r="AR8" s="141">
        <v>111068</v>
      </c>
      <c r="AS8" s="141">
        <v>0</v>
      </c>
      <c r="AT8" s="141">
        <f>+SUM(AU8:AW8)</f>
        <v>465565</v>
      </c>
      <c r="AU8" s="141">
        <v>0</v>
      </c>
      <c r="AV8" s="141">
        <v>465565</v>
      </c>
      <c r="AW8" s="141">
        <v>0</v>
      </c>
      <c r="AX8" s="141">
        <v>0</v>
      </c>
      <c r="AY8" s="141">
        <f>+SUM(AZ8:BC8)</f>
        <v>451738</v>
      </c>
      <c r="AZ8" s="141">
        <v>379619</v>
      </c>
      <c r="BA8" s="141">
        <v>72119</v>
      </c>
      <c r="BB8" s="141">
        <v>0</v>
      </c>
      <c r="BC8" s="141">
        <v>0</v>
      </c>
      <c r="BD8" s="141">
        <v>75677</v>
      </c>
      <c r="BE8" s="141">
        <v>0</v>
      </c>
      <c r="BF8" s="141">
        <v>30253</v>
      </c>
      <c r="BG8" s="141">
        <f>+SUM(BF8,AN8,AF8)</f>
        <v>1347081</v>
      </c>
      <c r="BH8" s="141">
        <f aca="true" t="shared" si="3" ref="BH8:CI8">SUM(D8,AF8)</f>
        <v>557402</v>
      </c>
      <c r="BI8" s="141">
        <f t="shared" si="3"/>
        <v>487094</v>
      </c>
      <c r="BJ8" s="141">
        <f t="shared" si="3"/>
        <v>0</v>
      </c>
      <c r="BK8" s="141">
        <f t="shared" si="3"/>
        <v>435000</v>
      </c>
      <c r="BL8" s="141">
        <f t="shared" si="3"/>
        <v>52094</v>
      </c>
      <c r="BM8" s="141">
        <f t="shared" si="3"/>
        <v>0</v>
      </c>
      <c r="BN8" s="141">
        <f t="shared" si="3"/>
        <v>70308</v>
      </c>
      <c r="BO8" s="141">
        <f t="shared" si="3"/>
        <v>0</v>
      </c>
      <c r="BP8" s="141">
        <f t="shared" si="3"/>
        <v>10964373</v>
      </c>
      <c r="BQ8" s="141">
        <f t="shared" si="3"/>
        <v>2763700</v>
      </c>
      <c r="BR8" s="141">
        <f t="shared" si="3"/>
        <v>1406712</v>
      </c>
      <c r="BS8" s="141">
        <f t="shared" si="3"/>
        <v>527211</v>
      </c>
      <c r="BT8" s="141">
        <f t="shared" si="3"/>
        <v>732846</v>
      </c>
      <c r="BU8" s="141">
        <f t="shared" si="3"/>
        <v>96931</v>
      </c>
      <c r="BV8" s="141">
        <f t="shared" si="3"/>
        <v>2705076</v>
      </c>
      <c r="BW8" s="141">
        <f t="shared" si="3"/>
        <v>556098</v>
      </c>
      <c r="BX8" s="141">
        <f t="shared" si="3"/>
        <v>2010384</v>
      </c>
      <c r="BY8" s="141">
        <f t="shared" si="3"/>
        <v>138594</v>
      </c>
      <c r="BZ8" s="141">
        <f t="shared" si="3"/>
        <v>0</v>
      </c>
      <c r="CA8" s="141">
        <f t="shared" si="3"/>
        <v>5485412</v>
      </c>
      <c r="CB8" s="141">
        <f t="shared" si="3"/>
        <v>2998718</v>
      </c>
      <c r="CC8" s="141">
        <f t="shared" si="3"/>
        <v>2357610</v>
      </c>
      <c r="CD8" s="141">
        <f t="shared" si="3"/>
        <v>129084</v>
      </c>
      <c r="CE8" s="141">
        <f t="shared" si="3"/>
        <v>0</v>
      </c>
      <c r="CF8" s="141">
        <f t="shared" si="3"/>
        <v>378617</v>
      </c>
      <c r="CG8" s="141">
        <f t="shared" si="3"/>
        <v>10185</v>
      </c>
      <c r="CH8" s="141">
        <f t="shared" si="3"/>
        <v>1282681</v>
      </c>
      <c r="CI8" s="141">
        <f t="shared" si="3"/>
        <v>12804456</v>
      </c>
    </row>
    <row r="9" spans="1:87" ht="12" customHeight="1">
      <c r="A9" s="142" t="s">
        <v>93</v>
      </c>
      <c r="B9" s="140" t="s">
        <v>327</v>
      </c>
      <c r="C9" s="142" t="s">
        <v>358</v>
      </c>
      <c r="D9" s="141">
        <f aca="true" t="shared" si="4" ref="D9:D49">+SUM(E9,J9)</f>
        <v>255951</v>
      </c>
      <c r="E9" s="141">
        <f aca="true" t="shared" si="5" ref="E9:E49">+SUM(F9:I9)</f>
        <v>230396</v>
      </c>
      <c r="F9" s="141">
        <v>0</v>
      </c>
      <c r="G9" s="141">
        <v>111507</v>
      </c>
      <c r="H9" s="141">
        <v>118889</v>
      </c>
      <c r="I9" s="141">
        <v>0</v>
      </c>
      <c r="J9" s="141">
        <v>25555</v>
      </c>
      <c r="K9" s="141">
        <v>0</v>
      </c>
      <c r="L9" s="141">
        <f aca="true" t="shared" si="6" ref="L9:L49">+SUM(M9,R9,V9,W9,AC9)</f>
        <v>3736918</v>
      </c>
      <c r="M9" s="141">
        <f aca="true" t="shared" si="7" ref="M9:M49">+SUM(N9:Q9)</f>
        <v>994735</v>
      </c>
      <c r="N9" s="141">
        <v>438719</v>
      </c>
      <c r="O9" s="141">
        <v>198370</v>
      </c>
      <c r="P9" s="141">
        <v>327245</v>
      </c>
      <c r="Q9" s="141">
        <v>30401</v>
      </c>
      <c r="R9" s="141">
        <f aca="true" t="shared" si="8" ref="R9:R49">+SUM(S9:U9)</f>
        <v>439996</v>
      </c>
      <c r="S9" s="141">
        <v>61280</v>
      </c>
      <c r="T9" s="141">
        <v>336229</v>
      </c>
      <c r="U9" s="141">
        <v>42487</v>
      </c>
      <c r="V9" s="141">
        <v>0</v>
      </c>
      <c r="W9" s="141">
        <f aca="true" t="shared" si="9" ref="W9:W49">+SUM(X9:AA9)</f>
        <v>2302187</v>
      </c>
      <c r="X9" s="141">
        <v>967333</v>
      </c>
      <c r="Y9" s="141">
        <v>903322</v>
      </c>
      <c r="Z9" s="141">
        <v>28998</v>
      </c>
      <c r="AA9" s="141">
        <v>402534</v>
      </c>
      <c r="AB9" s="141">
        <v>0</v>
      </c>
      <c r="AC9" s="141">
        <v>0</v>
      </c>
      <c r="AD9" s="141">
        <v>59005</v>
      </c>
      <c r="AE9" s="141">
        <f aca="true" t="shared" si="10" ref="AE9:AE49">+SUM(D9,L9,AD9)</f>
        <v>4051874</v>
      </c>
      <c r="AF9" s="141">
        <f aca="true" t="shared" si="11" ref="AF9:AF49">+SUM(AG9,AL9)</f>
        <v>1260</v>
      </c>
      <c r="AG9" s="141">
        <f aca="true" t="shared" si="12" ref="AG9:AG49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1260</v>
      </c>
      <c r="AM9" s="141">
        <v>0</v>
      </c>
      <c r="AN9" s="141">
        <f aca="true" t="shared" si="13" ref="AN9:AN49">+SUM(AO9,AT9,AX9,AY9,BE9)</f>
        <v>249295</v>
      </c>
      <c r="AO9" s="141">
        <f aca="true" t="shared" si="14" ref="AO9:AO49">+SUM(AP9:AS9)</f>
        <v>9564</v>
      </c>
      <c r="AP9" s="141">
        <v>9564</v>
      </c>
      <c r="AQ9" s="141">
        <v>0</v>
      </c>
      <c r="AR9" s="141">
        <v>0</v>
      </c>
      <c r="AS9" s="141">
        <v>0</v>
      </c>
      <c r="AT9" s="141">
        <f aca="true" t="shared" si="15" ref="AT9:AT49">+SUM(AU9:AW9)</f>
        <v>67710</v>
      </c>
      <c r="AU9" s="141">
        <v>0</v>
      </c>
      <c r="AV9" s="141">
        <v>67710</v>
      </c>
      <c r="AW9" s="141">
        <v>0</v>
      </c>
      <c r="AX9" s="141">
        <v>0</v>
      </c>
      <c r="AY9" s="141">
        <f aca="true" t="shared" si="16" ref="AY9:AY49">+SUM(AZ9:BC9)</f>
        <v>172021</v>
      </c>
      <c r="AZ9" s="141">
        <v>65374</v>
      </c>
      <c r="BA9" s="141">
        <v>61436</v>
      </c>
      <c r="BB9" s="141">
        <v>0</v>
      </c>
      <c r="BC9" s="141">
        <v>45211</v>
      </c>
      <c r="BD9" s="141">
        <v>0</v>
      </c>
      <c r="BE9" s="141">
        <v>0</v>
      </c>
      <c r="BF9" s="141">
        <v>0</v>
      </c>
      <c r="BG9" s="141">
        <f aca="true" t="shared" si="17" ref="BG9:BG49">+SUM(BF9,AN9,AF9)</f>
        <v>250555</v>
      </c>
      <c r="BH9" s="141">
        <f aca="true" t="shared" si="18" ref="BH9:BH49">SUM(D9,AF9)</f>
        <v>257211</v>
      </c>
      <c r="BI9" s="141">
        <f aca="true" t="shared" si="19" ref="BI9:BI49">SUM(E9,AG9)</f>
        <v>230396</v>
      </c>
      <c r="BJ9" s="141">
        <f aca="true" t="shared" si="20" ref="BJ9:BJ49">SUM(F9,AH9)</f>
        <v>0</v>
      </c>
      <c r="BK9" s="141">
        <f aca="true" t="shared" si="21" ref="BK9:BK49">SUM(G9,AI9)</f>
        <v>111507</v>
      </c>
      <c r="BL9" s="141">
        <f aca="true" t="shared" si="22" ref="BL9:BL49">SUM(H9,AJ9)</f>
        <v>118889</v>
      </c>
      <c r="BM9" s="141">
        <f aca="true" t="shared" si="23" ref="BM9:BM49">SUM(I9,AK9)</f>
        <v>0</v>
      </c>
      <c r="BN9" s="141">
        <f aca="true" t="shared" si="24" ref="BN9:BN49">SUM(J9,AL9)</f>
        <v>26815</v>
      </c>
      <c r="BO9" s="141">
        <f aca="true" t="shared" si="25" ref="BO9:BO49">SUM(K9,AM9)</f>
        <v>0</v>
      </c>
      <c r="BP9" s="141">
        <f aca="true" t="shared" si="26" ref="BP9:BP49">SUM(L9,AN9)</f>
        <v>3986213</v>
      </c>
      <c r="BQ9" s="141">
        <f aca="true" t="shared" si="27" ref="BQ9:BQ49">SUM(M9,AO9)</f>
        <v>1004299</v>
      </c>
      <c r="BR9" s="141">
        <f aca="true" t="shared" si="28" ref="BR9:BR49">SUM(N9,AP9)</f>
        <v>448283</v>
      </c>
      <c r="BS9" s="141">
        <f aca="true" t="shared" si="29" ref="BS9:BS49">SUM(O9,AQ9)</f>
        <v>198370</v>
      </c>
      <c r="BT9" s="141">
        <f aca="true" t="shared" si="30" ref="BT9:BT49">SUM(P9,AR9)</f>
        <v>327245</v>
      </c>
      <c r="BU9" s="141">
        <f aca="true" t="shared" si="31" ref="BU9:BU49">SUM(Q9,AS9)</f>
        <v>30401</v>
      </c>
      <c r="BV9" s="141">
        <f aca="true" t="shared" si="32" ref="BV9:BV49">SUM(R9,AT9)</f>
        <v>507706</v>
      </c>
      <c r="BW9" s="141">
        <f aca="true" t="shared" si="33" ref="BW9:BW49">SUM(S9,AU9)</f>
        <v>61280</v>
      </c>
      <c r="BX9" s="141">
        <f aca="true" t="shared" si="34" ref="BX9:BX49">SUM(T9,AV9)</f>
        <v>403939</v>
      </c>
      <c r="BY9" s="141">
        <f aca="true" t="shared" si="35" ref="BY9:BY49">SUM(U9,AW9)</f>
        <v>42487</v>
      </c>
      <c r="BZ9" s="141">
        <f aca="true" t="shared" si="36" ref="BZ9:BZ49">SUM(V9,AX9)</f>
        <v>0</v>
      </c>
      <c r="CA9" s="141">
        <f aca="true" t="shared" si="37" ref="CA9:CA49">SUM(W9,AY9)</f>
        <v>2474208</v>
      </c>
      <c r="CB9" s="141">
        <f aca="true" t="shared" si="38" ref="CB9:CB49">SUM(X9,AZ9)</f>
        <v>1032707</v>
      </c>
      <c r="CC9" s="141">
        <f aca="true" t="shared" si="39" ref="CC9:CC49">SUM(Y9,BA9)</f>
        <v>964758</v>
      </c>
      <c r="CD9" s="141">
        <f aca="true" t="shared" si="40" ref="CD9:CD49">SUM(Z9,BB9)</f>
        <v>28998</v>
      </c>
      <c r="CE9" s="141">
        <f aca="true" t="shared" si="41" ref="CE9:CE49">SUM(AA9,BC9)</f>
        <v>447745</v>
      </c>
      <c r="CF9" s="141">
        <f aca="true" t="shared" si="42" ref="CF9:CF49">SUM(AB9,BD9)</f>
        <v>0</v>
      </c>
      <c r="CG9" s="141">
        <f aca="true" t="shared" si="43" ref="CG9:CG49">SUM(AC9,BE9)</f>
        <v>0</v>
      </c>
      <c r="CH9" s="141">
        <f aca="true" t="shared" si="44" ref="CH9:CH49">SUM(AD9,BF9)</f>
        <v>59005</v>
      </c>
      <c r="CI9" s="141">
        <f aca="true" t="shared" si="45" ref="CI9:CI49">SUM(AE9,BG9)</f>
        <v>4302429</v>
      </c>
    </row>
    <row r="10" spans="1:87" ht="12" customHeight="1">
      <c r="A10" s="142" t="s">
        <v>93</v>
      </c>
      <c r="B10" s="140" t="s">
        <v>328</v>
      </c>
      <c r="C10" s="142" t="s">
        <v>359</v>
      </c>
      <c r="D10" s="141">
        <f t="shared" si="4"/>
        <v>41037</v>
      </c>
      <c r="E10" s="141">
        <f t="shared" si="5"/>
        <v>41037</v>
      </c>
      <c r="F10" s="141">
        <v>0</v>
      </c>
      <c r="G10" s="141">
        <v>0</v>
      </c>
      <c r="H10" s="141">
        <v>41037</v>
      </c>
      <c r="I10" s="141">
        <v>0</v>
      </c>
      <c r="J10" s="141">
        <v>0</v>
      </c>
      <c r="K10" s="141">
        <v>0</v>
      </c>
      <c r="L10" s="141">
        <f t="shared" si="6"/>
        <v>1057731</v>
      </c>
      <c r="M10" s="141">
        <f t="shared" si="7"/>
        <v>288559</v>
      </c>
      <c r="N10" s="141">
        <v>93660</v>
      </c>
      <c r="O10" s="141">
        <v>1799</v>
      </c>
      <c r="P10" s="141">
        <v>177768</v>
      </c>
      <c r="Q10" s="141">
        <v>15332</v>
      </c>
      <c r="R10" s="141">
        <f t="shared" si="8"/>
        <v>283702</v>
      </c>
      <c r="S10" s="141">
        <v>2586</v>
      </c>
      <c r="T10" s="141">
        <v>266396</v>
      </c>
      <c r="U10" s="141">
        <v>14720</v>
      </c>
      <c r="V10" s="141">
        <v>0</v>
      </c>
      <c r="W10" s="141">
        <f t="shared" si="9"/>
        <v>485470</v>
      </c>
      <c r="X10" s="141">
        <v>337055</v>
      </c>
      <c r="Y10" s="141">
        <v>123288</v>
      </c>
      <c r="Z10" s="141">
        <v>9997</v>
      </c>
      <c r="AA10" s="141">
        <v>15130</v>
      </c>
      <c r="AB10" s="141">
        <v>0</v>
      </c>
      <c r="AC10" s="141">
        <v>0</v>
      </c>
      <c r="AD10" s="141">
        <v>67110</v>
      </c>
      <c r="AE10" s="141">
        <f t="shared" si="10"/>
        <v>1165878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53860</v>
      </c>
      <c r="AO10" s="141">
        <f t="shared" si="14"/>
        <v>1206</v>
      </c>
      <c r="AP10" s="141">
        <v>1206</v>
      </c>
      <c r="AQ10" s="141">
        <v>0</v>
      </c>
      <c r="AR10" s="141">
        <v>0</v>
      </c>
      <c r="AS10" s="141">
        <v>0</v>
      </c>
      <c r="AT10" s="141">
        <f t="shared" si="15"/>
        <v>382</v>
      </c>
      <c r="AU10" s="141">
        <v>382</v>
      </c>
      <c r="AV10" s="141">
        <v>0</v>
      </c>
      <c r="AW10" s="141">
        <v>0</v>
      </c>
      <c r="AX10" s="141">
        <v>0</v>
      </c>
      <c r="AY10" s="141">
        <f t="shared" si="16"/>
        <v>52272</v>
      </c>
      <c r="AZ10" s="141">
        <v>52272</v>
      </c>
      <c r="BA10" s="141">
        <v>0</v>
      </c>
      <c r="BB10" s="141">
        <v>0</v>
      </c>
      <c r="BC10" s="141">
        <v>0</v>
      </c>
      <c r="BD10" s="141">
        <v>166856</v>
      </c>
      <c r="BE10" s="141">
        <v>0</v>
      </c>
      <c r="BF10" s="141">
        <v>188</v>
      </c>
      <c r="BG10" s="141">
        <f t="shared" si="17"/>
        <v>54048</v>
      </c>
      <c r="BH10" s="141">
        <f t="shared" si="18"/>
        <v>41037</v>
      </c>
      <c r="BI10" s="141">
        <f t="shared" si="19"/>
        <v>41037</v>
      </c>
      <c r="BJ10" s="141">
        <f t="shared" si="20"/>
        <v>0</v>
      </c>
      <c r="BK10" s="141">
        <f t="shared" si="21"/>
        <v>0</v>
      </c>
      <c r="BL10" s="141">
        <f t="shared" si="22"/>
        <v>41037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1111591</v>
      </c>
      <c r="BQ10" s="141">
        <f t="shared" si="27"/>
        <v>289765</v>
      </c>
      <c r="BR10" s="141">
        <f t="shared" si="28"/>
        <v>94866</v>
      </c>
      <c r="BS10" s="141">
        <f t="shared" si="29"/>
        <v>1799</v>
      </c>
      <c r="BT10" s="141">
        <f t="shared" si="30"/>
        <v>177768</v>
      </c>
      <c r="BU10" s="141">
        <f t="shared" si="31"/>
        <v>15332</v>
      </c>
      <c r="BV10" s="141">
        <f t="shared" si="32"/>
        <v>284084</v>
      </c>
      <c r="BW10" s="141">
        <f t="shared" si="33"/>
        <v>2968</v>
      </c>
      <c r="BX10" s="141">
        <f t="shared" si="34"/>
        <v>266396</v>
      </c>
      <c r="BY10" s="141">
        <f t="shared" si="35"/>
        <v>14720</v>
      </c>
      <c r="BZ10" s="141">
        <f t="shared" si="36"/>
        <v>0</v>
      </c>
      <c r="CA10" s="141">
        <f t="shared" si="37"/>
        <v>537742</v>
      </c>
      <c r="CB10" s="141">
        <f t="shared" si="38"/>
        <v>389327</v>
      </c>
      <c r="CC10" s="141">
        <f t="shared" si="39"/>
        <v>123288</v>
      </c>
      <c r="CD10" s="141">
        <f t="shared" si="40"/>
        <v>9997</v>
      </c>
      <c r="CE10" s="141">
        <f t="shared" si="41"/>
        <v>15130</v>
      </c>
      <c r="CF10" s="141">
        <f t="shared" si="42"/>
        <v>166856</v>
      </c>
      <c r="CG10" s="141">
        <f t="shared" si="43"/>
        <v>0</v>
      </c>
      <c r="CH10" s="141">
        <f t="shared" si="44"/>
        <v>67298</v>
      </c>
      <c r="CI10" s="141">
        <f t="shared" si="45"/>
        <v>1219926</v>
      </c>
    </row>
    <row r="11" spans="1:87" ht="12" customHeight="1">
      <c r="A11" s="142" t="s">
        <v>93</v>
      </c>
      <c r="B11" s="140" t="s">
        <v>329</v>
      </c>
      <c r="C11" s="142" t="s">
        <v>360</v>
      </c>
      <c r="D11" s="141">
        <f t="shared" si="4"/>
        <v>307650</v>
      </c>
      <c r="E11" s="141">
        <f t="shared" si="5"/>
        <v>307650</v>
      </c>
      <c r="F11" s="141">
        <v>0</v>
      </c>
      <c r="G11" s="141">
        <v>307650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2614098</v>
      </c>
      <c r="M11" s="141">
        <f t="shared" si="7"/>
        <v>182068</v>
      </c>
      <c r="N11" s="141">
        <v>63328</v>
      </c>
      <c r="O11" s="141">
        <v>39580</v>
      </c>
      <c r="P11" s="141">
        <v>71244</v>
      </c>
      <c r="Q11" s="141">
        <v>7916</v>
      </c>
      <c r="R11" s="141">
        <f t="shared" si="8"/>
        <v>297957</v>
      </c>
      <c r="S11" s="141">
        <v>5197</v>
      </c>
      <c r="T11" s="141">
        <v>270559</v>
      </c>
      <c r="U11" s="141">
        <v>22201</v>
      </c>
      <c r="V11" s="141">
        <v>0</v>
      </c>
      <c r="W11" s="141">
        <f t="shared" si="9"/>
        <v>2134073</v>
      </c>
      <c r="X11" s="141">
        <v>215171</v>
      </c>
      <c r="Y11" s="141">
        <v>65122</v>
      </c>
      <c r="Z11" s="141">
        <v>13860</v>
      </c>
      <c r="AA11" s="141">
        <v>1839920</v>
      </c>
      <c r="AB11" s="141">
        <v>0</v>
      </c>
      <c r="AC11" s="141">
        <v>0</v>
      </c>
      <c r="AD11" s="141">
        <v>41530</v>
      </c>
      <c r="AE11" s="141">
        <f t="shared" si="10"/>
        <v>2963278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127889</v>
      </c>
      <c r="AO11" s="141">
        <f t="shared" si="14"/>
        <v>31664</v>
      </c>
      <c r="AP11" s="141">
        <v>7916</v>
      </c>
      <c r="AQ11" s="141">
        <v>0</v>
      </c>
      <c r="AR11" s="141">
        <v>23748</v>
      </c>
      <c r="AS11" s="141">
        <v>0</v>
      </c>
      <c r="AT11" s="141">
        <f t="shared" si="15"/>
        <v>76897</v>
      </c>
      <c r="AU11" s="141">
        <v>8263</v>
      </c>
      <c r="AV11" s="141">
        <v>68634</v>
      </c>
      <c r="AW11" s="141">
        <v>0</v>
      </c>
      <c r="AX11" s="141">
        <v>0</v>
      </c>
      <c r="AY11" s="141">
        <f t="shared" si="16"/>
        <v>19328</v>
      </c>
      <c r="AZ11" s="141">
        <v>0</v>
      </c>
      <c r="BA11" s="141">
        <v>17307</v>
      </c>
      <c r="BB11" s="141">
        <v>0</v>
      </c>
      <c r="BC11" s="141">
        <v>2021</v>
      </c>
      <c r="BD11" s="141">
        <v>0</v>
      </c>
      <c r="BE11" s="141">
        <v>0</v>
      </c>
      <c r="BF11" s="141">
        <v>0</v>
      </c>
      <c r="BG11" s="141">
        <f t="shared" si="17"/>
        <v>127889</v>
      </c>
      <c r="BH11" s="141">
        <f t="shared" si="18"/>
        <v>307650</v>
      </c>
      <c r="BI11" s="141">
        <f t="shared" si="19"/>
        <v>307650</v>
      </c>
      <c r="BJ11" s="141">
        <f t="shared" si="20"/>
        <v>0</v>
      </c>
      <c r="BK11" s="141">
        <f t="shared" si="21"/>
        <v>307650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2741987</v>
      </c>
      <c r="BQ11" s="141">
        <f t="shared" si="27"/>
        <v>213732</v>
      </c>
      <c r="BR11" s="141">
        <f t="shared" si="28"/>
        <v>71244</v>
      </c>
      <c r="BS11" s="141">
        <f t="shared" si="29"/>
        <v>39580</v>
      </c>
      <c r="BT11" s="141">
        <f t="shared" si="30"/>
        <v>94992</v>
      </c>
      <c r="BU11" s="141">
        <f t="shared" si="31"/>
        <v>7916</v>
      </c>
      <c r="BV11" s="141">
        <f t="shared" si="32"/>
        <v>374854</v>
      </c>
      <c r="BW11" s="141">
        <f t="shared" si="33"/>
        <v>13460</v>
      </c>
      <c r="BX11" s="141">
        <f t="shared" si="34"/>
        <v>339193</v>
      </c>
      <c r="BY11" s="141">
        <f t="shared" si="35"/>
        <v>22201</v>
      </c>
      <c r="BZ11" s="141">
        <f t="shared" si="36"/>
        <v>0</v>
      </c>
      <c r="CA11" s="141">
        <f t="shared" si="37"/>
        <v>2153401</v>
      </c>
      <c r="CB11" s="141">
        <f t="shared" si="38"/>
        <v>215171</v>
      </c>
      <c r="CC11" s="141">
        <f t="shared" si="39"/>
        <v>82429</v>
      </c>
      <c r="CD11" s="141">
        <f t="shared" si="40"/>
        <v>13860</v>
      </c>
      <c r="CE11" s="141">
        <f t="shared" si="41"/>
        <v>1841941</v>
      </c>
      <c r="CF11" s="141">
        <f t="shared" si="42"/>
        <v>0</v>
      </c>
      <c r="CG11" s="141">
        <f t="shared" si="43"/>
        <v>0</v>
      </c>
      <c r="CH11" s="141">
        <f t="shared" si="44"/>
        <v>41530</v>
      </c>
      <c r="CI11" s="141">
        <f t="shared" si="45"/>
        <v>3091167</v>
      </c>
    </row>
    <row r="12" spans="1:87" ht="12" customHeight="1">
      <c r="A12" s="142" t="s">
        <v>93</v>
      </c>
      <c r="B12" s="140" t="s">
        <v>330</v>
      </c>
      <c r="C12" s="142" t="s">
        <v>361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179995</v>
      </c>
      <c r="M12" s="141">
        <f t="shared" si="7"/>
        <v>25614</v>
      </c>
      <c r="N12" s="141">
        <v>25614</v>
      </c>
      <c r="O12" s="141">
        <v>0</v>
      </c>
      <c r="P12" s="141">
        <v>0</v>
      </c>
      <c r="Q12" s="141">
        <v>0</v>
      </c>
      <c r="R12" s="141">
        <f t="shared" si="8"/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f t="shared" si="9"/>
        <v>154381</v>
      </c>
      <c r="X12" s="141">
        <v>154381</v>
      </c>
      <c r="Y12" s="141">
        <v>0</v>
      </c>
      <c r="Z12" s="141">
        <v>0</v>
      </c>
      <c r="AA12" s="141">
        <v>0</v>
      </c>
      <c r="AB12" s="141">
        <v>377093</v>
      </c>
      <c r="AC12" s="141">
        <v>0</v>
      </c>
      <c r="AD12" s="141">
        <v>0</v>
      </c>
      <c r="AE12" s="141">
        <f t="shared" si="10"/>
        <v>179995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141376</v>
      </c>
      <c r="AO12" s="141">
        <f t="shared" si="14"/>
        <v>12806</v>
      </c>
      <c r="AP12" s="141">
        <v>12806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128570</v>
      </c>
      <c r="AZ12" s="141">
        <v>128570</v>
      </c>
      <c r="BA12" s="141">
        <v>0</v>
      </c>
      <c r="BB12" s="141">
        <v>0</v>
      </c>
      <c r="BC12" s="141">
        <v>0</v>
      </c>
      <c r="BD12" s="141">
        <v>243868</v>
      </c>
      <c r="BE12" s="141">
        <v>0</v>
      </c>
      <c r="BF12" s="141">
        <v>0</v>
      </c>
      <c r="BG12" s="141">
        <f t="shared" si="17"/>
        <v>141376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321371</v>
      </c>
      <c r="BQ12" s="141">
        <f t="shared" si="27"/>
        <v>38420</v>
      </c>
      <c r="BR12" s="141">
        <f t="shared" si="28"/>
        <v>38420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0</v>
      </c>
      <c r="BW12" s="141">
        <f t="shared" si="33"/>
        <v>0</v>
      </c>
      <c r="BX12" s="141">
        <f t="shared" si="34"/>
        <v>0</v>
      </c>
      <c r="BY12" s="141">
        <f t="shared" si="35"/>
        <v>0</v>
      </c>
      <c r="BZ12" s="141">
        <f t="shared" si="36"/>
        <v>0</v>
      </c>
      <c r="CA12" s="141">
        <f t="shared" si="37"/>
        <v>282951</v>
      </c>
      <c r="CB12" s="141">
        <f t="shared" si="38"/>
        <v>282951</v>
      </c>
      <c r="CC12" s="141">
        <f t="shared" si="39"/>
        <v>0</v>
      </c>
      <c r="CD12" s="141">
        <f t="shared" si="40"/>
        <v>0</v>
      </c>
      <c r="CE12" s="141">
        <f t="shared" si="41"/>
        <v>0</v>
      </c>
      <c r="CF12" s="141">
        <f t="shared" si="42"/>
        <v>620961</v>
      </c>
      <c r="CG12" s="141">
        <f t="shared" si="43"/>
        <v>0</v>
      </c>
      <c r="CH12" s="141">
        <f t="shared" si="44"/>
        <v>0</v>
      </c>
      <c r="CI12" s="141">
        <f t="shared" si="45"/>
        <v>321371</v>
      </c>
    </row>
    <row r="13" spans="1:87" ht="12" customHeight="1">
      <c r="A13" s="142" t="s">
        <v>93</v>
      </c>
      <c r="B13" s="140" t="s">
        <v>331</v>
      </c>
      <c r="C13" s="142" t="s">
        <v>362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107205</v>
      </c>
      <c r="M13" s="141">
        <f t="shared" si="7"/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f t="shared" si="9"/>
        <v>107205</v>
      </c>
      <c r="X13" s="141">
        <v>107205</v>
      </c>
      <c r="Y13" s="141">
        <v>0</v>
      </c>
      <c r="Z13" s="141">
        <v>0</v>
      </c>
      <c r="AA13" s="141">
        <v>0</v>
      </c>
      <c r="AB13" s="141">
        <v>385216</v>
      </c>
      <c r="AC13" s="141">
        <v>0</v>
      </c>
      <c r="AD13" s="141">
        <v>0</v>
      </c>
      <c r="AE13" s="141">
        <f t="shared" si="10"/>
        <v>107205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97163</v>
      </c>
      <c r="BE13" s="141">
        <v>0</v>
      </c>
      <c r="BF13" s="141">
        <v>0</v>
      </c>
      <c r="BG13" s="141">
        <f t="shared" si="17"/>
        <v>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107205</v>
      </c>
      <c r="BQ13" s="141">
        <f t="shared" si="27"/>
        <v>0</v>
      </c>
      <c r="BR13" s="141">
        <f t="shared" si="28"/>
        <v>0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0</v>
      </c>
      <c r="BW13" s="141">
        <f t="shared" si="33"/>
        <v>0</v>
      </c>
      <c r="BX13" s="141">
        <f t="shared" si="34"/>
        <v>0</v>
      </c>
      <c r="BY13" s="141">
        <f t="shared" si="35"/>
        <v>0</v>
      </c>
      <c r="BZ13" s="141">
        <f t="shared" si="36"/>
        <v>0</v>
      </c>
      <c r="CA13" s="141">
        <f t="shared" si="37"/>
        <v>107205</v>
      </c>
      <c r="CB13" s="141">
        <f t="shared" si="38"/>
        <v>107205</v>
      </c>
      <c r="CC13" s="141">
        <f t="shared" si="39"/>
        <v>0</v>
      </c>
      <c r="CD13" s="141">
        <f t="shared" si="40"/>
        <v>0</v>
      </c>
      <c r="CE13" s="141">
        <f t="shared" si="41"/>
        <v>0</v>
      </c>
      <c r="CF13" s="141">
        <f t="shared" si="42"/>
        <v>482379</v>
      </c>
      <c r="CG13" s="141">
        <f t="shared" si="43"/>
        <v>0</v>
      </c>
      <c r="CH13" s="141">
        <f t="shared" si="44"/>
        <v>0</v>
      </c>
      <c r="CI13" s="141">
        <f t="shared" si="45"/>
        <v>107205</v>
      </c>
    </row>
    <row r="14" spans="1:87" ht="12" customHeight="1">
      <c r="A14" s="142" t="s">
        <v>93</v>
      </c>
      <c r="B14" s="140" t="s">
        <v>332</v>
      </c>
      <c r="C14" s="142" t="s">
        <v>363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96141</v>
      </c>
      <c r="M14" s="141">
        <f t="shared" si="7"/>
        <v>21675</v>
      </c>
      <c r="N14" s="141">
        <v>21675</v>
      </c>
      <c r="O14" s="141">
        <v>0</v>
      </c>
      <c r="P14" s="141">
        <v>0</v>
      </c>
      <c r="Q14" s="141">
        <v>0</v>
      </c>
      <c r="R14" s="141">
        <f t="shared" si="8"/>
        <v>475</v>
      </c>
      <c r="S14" s="141">
        <v>0</v>
      </c>
      <c r="T14" s="141">
        <v>0</v>
      </c>
      <c r="U14" s="141">
        <v>475</v>
      </c>
      <c r="V14" s="141">
        <v>0</v>
      </c>
      <c r="W14" s="141">
        <f t="shared" si="9"/>
        <v>73991</v>
      </c>
      <c r="X14" s="141">
        <v>70319</v>
      </c>
      <c r="Y14" s="141">
        <v>0</v>
      </c>
      <c r="Z14" s="141">
        <v>3672</v>
      </c>
      <c r="AA14" s="141">
        <v>0</v>
      </c>
      <c r="AB14" s="141">
        <v>180901</v>
      </c>
      <c r="AC14" s="141">
        <v>0</v>
      </c>
      <c r="AD14" s="141">
        <v>0</v>
      </c>
      <c r="AE14" s="141">
        <f t="shared" si="10"/>
        <v>96141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20417</v>
      </c>
      <c r="AO14" s="141">
        <f t="shared" si="14"/>
        <v>7225</v>
      </c>
      <c r="AP14" s="141">
        <v>7225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13192</v>
      </c>
      <c r="AZ14" s="141">
        <v>13192</v>
      </c>
      <c r="BA14" s="141">
        <v>0</v>
      </c>
      <c r="BB14" s="141">
        <v>0</v>
      </c>
      <c r="BC14" s="141">
        <v>0</v>
      </c>
      <c r="BD14" s="141">
        <v>47862</v>
      </c>
      <c r="BE14" s="141">
        <v>0</v>
      </c>
      <c r="BF14" s="141">
        <v>0</v>
      </c>
      <c r="BG14" s="141">
        <f t="shared" si="17"/>
        <v>20417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116558</v>
      </c>
      <c r="BQ14" s="141">
        <f t="shared" si="27"/>
        <v>28900</v>
      </c>
      <c r="BR14" s="141">
        <f t="shared" si="28"/>
        <v>28900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475</v>
      </c>
      <c r="BW14" s="141">
        <f t="shared" si="33"/>
        <v>0</v>
      </c>
      <c r="BX14" s="141">
        <f t="shared" si="34"/>
        <v>0</v>
      </c>
      <c r="BY14" s="141">
        <f t="shared" si="35"/>
        <v>475</v>
      </c>
      <c r="BZ14" s="141">
        <f t="shared" si="36"/>
        <v>0</v>
      </c>
      <c r="CA14" s="141">
        <f t="shared" si="37"/>
        <v>87183</v>
      </c>
      <c r="CB14" s="141">
        <f t="shared" si="38"/>
        <v>83511</v>
      </c>
      <c r="CC14" s="141">
        <f t="shared" si="39"/>
        <v>0</v>
      </c>
      <c r="CD14" s="141">
        <f t="shared" si="40"/>
        <v>3672</v>
      </c>
      <c r="CE14" s="141">
        <f t="shared" si="41"/>
        <v>0</v>
      </c>
      <c r="CF14" s="141">
        <f t="shared" si="42"/>
        <v>228763</v>
      </c>
      <c r="CG14" s="141">
        <f t="shared" si="43"/>
        <v>0</v>
      </c>
      <c r="CH14" s="141">
        <f t="shared" si="44"/>
        <v>0</v>
      </c>
      <c r="CI14" s="141">
        <f t="shared" si="45"/>
        <v>116558</v>
      </c>
    </row>
    <row r="15" spans="1:87" ht="12" customHeight="1">
      <c r="A15" s="142" t="s">
        <v>93</v>
      </c>
      <c r="B15" s="140" t="s">
        <v>333</v>
      </c>
      <c r="C15" s="142" t="s">
        <v>364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426235</v>
      </c>
      <c r="M15" s="141">
        <f t="shared" si="7"/>
        <v>65224</v>
      </c>
      <c r="N15" s="141">
        <v>58453</v>
      </c>
      <c r="O15" s="141">
        <v>0</v>
      </c>
      <c r="P15" s="141">
        <v>6771</v>
      </c>
      <c r="Q15" s="141">
        <v>0</v>
      </c>
      <c r="R15" s="141">
        <f t="shared" si="8"/>
        <v>177621</v>
      </c>
      <c r="S15" s="141">
        <v>33373</v>
      </c>
      <c r="T15" s="141">
        <v>134653</v>
      </c>
      <c r="U15" s="141">
        <v>9595</v>
      </c>
      <c r="V15" s="141">
        <v>0</v>
      </c>
      <c r="W15" s="141">
        <f t="shared" si="9"/>
        <v>183390</v>
      </c>
      <c r="X15" s="141">
        <v>118358</v>
      </c>
      <c r="Y15" s="141">
        <v>35592</v>
      </c>
      <c r="Z15" s="141">
        <v>7276</v>
      </c>
      <c r="AA15" s="141">
        <v>22164</v>
      </c>
      <c r="AB15" s="141">
        <v>47156</v>
      </c>
      <c r="AC15" s="141">
        <v>0</v>
      </c>
      <c r="AD15" s="141">
        <v>1880</v>
      </c>
      <c r="AE15" s="141">
        <f t="shared" si="10"/>
        <v>428115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106419</v>
      </c>
      <c r="AO15" s="141">
        <f t="shared" si="14"/>
        <v>31832</v>
      </c>
      <c r="AP15" s="141">
        <v>25177</v>
      </c>
      <c r="AQ15" s="141">
        <v>0</v>
      </c>
      <c r="AR15" s="141">
        <v>6655</v>
      </c>
      <c r="AS15" s="141">
        <v>0</v>
      </c>
      <c r="AT15" s="141">
        <f t="shared" si="15"/>
        <v>31259</v>
      </c>
      <c r="AU15" s="141">
        <v>488</v>
      </c>
      <c r="AV15" s="141">
        <v>30368</v>
      </c>
      <c r="AW15" s="141">
        <v>403</v>
      </c>
      <c r="AX15" s="141">
        <v>0</v>
      </c>
      <c r="AY15" s="141">
        <f t="shared" si="16"/>
        <v>43328</v>
      </c>
      <c r="AZ15" s="141">
        <v>33770</v>
      </c>
      <c r="BA15" s="141">
        <v>8398</v>
      </c>
      <c r="BB15" s="141">
        <v>0</v>
      </c>
      <c r="BC15" s="141">
        <v>1160</v>
      </c>
      <c r="BD15" s="141">
        <v>19221</v>
      </c>
      <c r="BE15" s="141">
        <v>0</v>
      </c>
      <c r="BF15" s="141">
        <v>469</v>
      </c>
      <c r="BG15" s="141">
        <f t="shared" si="17"/>
        <v>106888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532654</v>
      </c>
      <c r="BQ15" s="141">
        <f t="shared" si="27"/>
        <v>97056</v>
      </c>
      <c r="BR15" s="141">
        <f t="shared" si="28"/>
        <v>83630</v>
      </c>
      <c r="BS15" s="141">
        <f t="shared" si="29"/>
        <v>0</v>
      </c>
      <c r="BT15" s="141">
        <f t="shared" si="30"/>
        <v>13426</v>
      </c>
      <c r="BU15" s="141">
        <f t="shared" si="31"/>
        <v>0</v>
      </c>
      <c r="BV15" s="141">
        <f t="shared" si="32"/>
        <v>208880</v>
      </c>
      <c r="BW15" s="141">
        <f t="shared" si="33"/>
        <v>33861</v>
      </c>
      <c r="BX15" s="141">
        <f t="shared" si="34"/>
        <v>165021</v>
      </c>
      <c r="BY15" s="141">
        <f t="shared" si="35"/>
        <v>9998</v>
      </c>
      <c r="BZ15" s="141">
        <f t="shared" si="36"/>
        <v>0</v>
      </c>
      <c r="CA15" s="141">
        <f t="shared" si="37"/>
        <v>226718</v>
      </c>
      <c r="CB15" s="141">
        <f t="shared" si="38"/>
        <v>152128</v>
      </c>
      <c r="CC15" s="141">
        <f t="shared" si="39"/>
        <v>43990</v>
      </c>
      <c r="CD15" s="141">
        <f t="shared" si="40"/>
        <v>7276</v>
      </c>
      <c r="CE15" s="141">
        <f t="shared" si="41"/>
        <v>23324</v>
      </c>
      <c r="CF15" s="141">
        <f t="shared" si="42"/>
        <v>66377</v>
      </c>
      <c r="CG15" s="141">
        <f t="shared" si="43"/>
        <v>0</v>
      </c>
      <c r="CH15" s="141">
        <f t="shared" si="44"/>
        <v>2349</v>
      </c>
      <c r="CI15" s="141">
        <f t="shared" si="45"/>
        <v>535003</v>
      </c>
    </row>
    <row r="16" spans="1:87" ht="12" customHeight="1">
      <c r="A16" s="142" t="s">
        <v>93</v>
      </c>
      <c r="B16" s="140" t="s">
        <v>334</v>
      </c>
      <c r="C16" s="142" t="s">
        <v>365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472834</v>
      </c>
      <c r="M16" s="141">
        <f t="shared" si="7"/>
        <v>49374</v>
      </c>
      <c r="N16" s="141">
        <v>49374</v>
      </c>
      <c r="O16" s="141">
        <v>0</v>
      </c>
      <c r="P16" s="141">
        <v>0</v>
      </c>
      <c r="Q16" s="141">
        <v>0</v>
      </c>
      <c r="R16" s="141">
        <f t="shared" si="8"/>
        <v>178263</v>
      </c>
      <c r="S16" s="141">
        <v>224</v>
      </c>
      <c r="T16" s="141">
        <v>170311</v>
      </c>
      <c r="U16" s="141">
        <v>7728</v>
      </c>
      <c r="V16" s="141">
        <v>0</v>
      </c>
      <c r="W16" s="141">
        <f t="shared" si="9"/>
        <v>245197</v>
      </c>
      <c r="X16" s="141">
        <v>97616</v>
      </c>
      <c r="Y16" s="141">
        <v>123797</v>
      </c>
      <c r="Z16" s="141">
        <v>23784</v>
      </c>
      <c r="AA16" s="141">
        <v>0</v>
      </c>
      <c r="AB16" s="141">
        <v>0</v>
      </c>
      <c r="AC16" s="141">
        <v>0</v>
      </c>
      <c r="AD16" s="141">
        <v>11552</v>
      </c>
      <c r="AE16" s="141">
        <f t="shared" si="10"/>
        <v>484386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21508</v>
      </c>
      <c r="AO16" s="141">
        <f t="shared" si="14"/>
        <v>1573</v>
      </c>
      <c r="AP16" s="141">
        <v>1573</v>
      </c>
      <c r="AQ16" s="141">
        <v>0</v>
      </c>
      <c r="AR16" s="141">
        <v>0</v>
      </c>
      <c r="AS16" s="141">
        <v>0</v>
      </c>
      <c r="AT16" s="141">
        <f t="shared" si="15"/>
        <v>5988</v>
      </c>
      <c r="AU16" s="141">
        <v>143</v>
      </c>
      <c r="AV16" s="141">
        <v>5845</v>
      </c>
      <c r="AW16" s="141">
        <v>0</v>
      </c>
      <c r="AX16" s="141">
        <v>0</v>
      </c>
      <c r="AY16" s="141">
        <f t="shared" si="16"/>
        <v>13947</v>
      </c>
      <c r="AZ16" s="141">
        <v>13947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21508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494342</v>
      </c>
      <c r="BQ16" s="141">
        <f t="shared" si="27"/>
        <v>50947</v>
      </c>
      <c r="BR16" s="141">
        <f t="shared" si="28"/>
        <v>50947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184251</v>
      </c>
      <c r="BW16" s="141">
        <f t="shared" si="33"/>
        <v>367</v>
      </c>
      <c r="BX16" s="141">
        <f t="shared" si="34"/>
        <v>176156</v>
      </c>
      <c r="BY16" s="141">
        <f t="shared" si="35"/>
        <v>7728</v>
      </c>
      <c r="BZ16" s="141">
        <f t="shared" si="36"/>
        <v>0</v>
      </c>
      <c r="CA16" s="141">
        <f t="shared" si="37"/>
        <v>259144</v>
      </c>
      <c r="CB16" s="141">
        <f t="shared" si="38"/>
        <v>111563</v>
      </c>
      <c r="CC16" s="141">
        <f t="shared" si="39"/>
        <v>123797</v>
      </c>
      <c r="CD16" s="141">
        <f t="shared" si="40"/>
        <v>23784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11552</v>
      </c>
      <c r="CI16" s="141">
        <f t="shared" si="45"/>
        <v>505894</v>
      </c>
    </row>
    <row r="17" spans="1:87" ht="12" customHeight="1">
      <c r="A17" s="142" t="s">
        <v>93</v>
      </c>
      <c r="B17" s="140" t="s">
        <v>335</v>
      </c>
      <c r="C17" s="142" t="s">
        <v>366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740728</v>
      </c>
      <c r="M17" s="141">
        <f t="shared" si="7"/>
        <v>205639</v>
      </c>
      <c r="N17" s="141">
        <v>74112</v>
      </c>
      <c r="O17" s="141">
        <v>0</v>
      </c>
      <c r="P17" s="141">
        <v>124220</v>
      </c>
      <c r="Q17" s="141">
        <v>7307</v>
      </c>
      <c r="R17" s="141">
        <f t="shared" si="8"/>
        <v>278446</v>
      </c>
      <c r="S17" s="141">
        <v>40175</v>
      </c>
      <c r="T17" s="141">
        <v>214588</v>
      </c>
      <c r="U17" s="141">
        <v>23683</v>
      </c>
      <c r="V17" s="141">
        <v>0</v>
      </c>
      <c r="W17" s="141">
        <f t="shared" si="9"/>
        <v>256643</v>
      </c>
      <c r="X17" s="141">
        <v>205057</v>
      </c>
      <c r="Y17" s="141">
        <v>24841</v>
      </c>
      <c r="Z17" s="141">
        <v>26745</v>
      </c>
      <c r="AA17" s="141">
        <v>0</v>
      </c>
      <c r="AB17" s="141">
        <v>0</v>
      </c>
      <c r="AC17" s="141">
        <v>0</v>
      </c>
      <c r="AD17" s="141">
        <v>0</v>
      </c>
      <c r="AE17" s="141">
        <f t="shared" si="10"/>
        <v>740728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229431</v>
      </c>
      <c r="AO17" s="141">
        <f t="shared" si="14"/>
        <v>48821</v>
      </c>
      <c r="AP17" s="141">
        <v>8235</v>
      </c>
      <c r="AQ17" s="141">
        <v>0</v>
      </c>
      <c r="AR17" s="141">
        <v>40586</v>
      </c>
      <c r="AS17" s="141">
        <v>0</v>
      </c>
      <c r="AT17" s="141">
        <f t="shared" si="15"/>
        <v>140368</v>
      </c>
      <c r="AU17" s="141">
        <v>17609</v>
      </c>
      <c r="AV17" s="141">
        <v>122759</v>
      </c>
      <c r="AW17" s="141">
        <v>0</v>
      </c>
      <c r="AX17" s="141">
        <v>0</v>
      </c>
      <c r="AY17" s="141">
        <f t="shared" si="16"/>
        <v>40242</v>
      </c>
      <c r="AZ17" s="141">
        <v>36042</v>
      </c>
      <c r="BA17" s="141">
        <v>4200</v>
      </c>
      <c r="BB17" s="141">
        <v>0</v>
      </c>
      <c r="BC17" s="141">
        <v>0</v>
      </c>
      <c r="BD17" s="141">
        <v>22486</v>
      </c>
      <c r="BE17" s="141">
        <v>0</v>
      </c>
      <c r="BF17" s="141">
        <v>0</v>
      </c>
      <c r="BG17" s="141">
        <f t="shared" si="17"/>
        <v>229431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970159</v>
      </c>
      <c r="BQ17" s="141">
        <f t="shared" si="27"/>
        <v>254460</v>
      </c>
      <c r="BR17" s="141">
        <f t="shared" si="28"/>
        <v>82347</v>
      </c>
      <c r="BS17" s="141">
        <f t="shared" si="29"/>
        <v>0</v>
      </c>
      <c r="BT17" s="141">
        <f t="shared" si="30"/>
        <v>164806</v>
      </c>
      <c r="BU17" s="141">
        <f t="shared" si="31"/>
        <v>7307</v>
      </c>
      <c r="BV17" s="141">
        <f t="shared" si="32"/>
        <v>418814</v>
      </c>
      <c r="BW17" s="141">
        <f t="shared" si="33"/>
        <v>57784</v>
      </c>
      <c r="BX17" s="141">
        <f t="shared" si="34"/>
        <v>337347</v>
      </c>
      <c r="BY17" s="141">
        <f t="shared" si="35"/>
        <v>23683</v>
      </c>
      <c r="BZ17" s="141">
        <f t="shared" si="36"/>
        <v>0</v>
      </c>
      <c r="CA17" s="141">
        <f t="shared" si="37"/>
        <v>296885</v>
      </c>
      <c r="CB17" s="141">
        <f t="shared" si="38"/>
        <v>241099</v>
      </c>
      <c r="CC17" s="141">
        <f t="shared" si="39"/>
        <v>29041</v>
      </c>
      <c r="CD17" s="141">
        <f t="shared" si="40"/>
        <v>26745</v>
      </c>
      <c r="CE17" s="141">
        <f t="shared" si="41"/>
        <v>0</v>
      </c>
      <c r="CF17" s="141">
        <f t="shared" si="42"/>
        <v>22486</v>
      </c>
      <c r="CG17" s="141">
        <f t="shared" si="43"/>
        <v>0</v>
      </c>
      <c r="CH17" s="141">
        <f t="shared" si="44"/>
        <v>0</v>
      </c>
      <c r="CI17" s="141">
        <f t="shared" si="45"/>
        <v>970159</v>
      </c>
    </row>
    <row r="18" spans="1:87" ht="12" customHeight="1">
      <c r="A18" s="142" t="s">
        <v>93</v>
      </c>
      <c r="B18" s="140" t="s">
        <v>336</v>
      </c>
      <c r="C18" s="142" t="s">
        <v>367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146018</v>
      </c>
      <c r="L18" s="141">
        <f t="shared" si="6"/>
        <v>371813</v>
      </c>
      <c r="M18" s="141">
        <f t="shared" si="7"/>
        <v>54608</v>
      </c>
      <c r="N18" s="141">
        <v>54608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317205</v>
      </c>
      <c r="X18" s="141">
        <v>301369</v>
      </c>
      <c r="Y18" s="141">
        <v>14905</v>
      </c>
      <c r="Z18" s="141">
        <v>931</v>
      </c>
      <c r="AA18" s="141">
        <v>0</v>
      </c>
      <c r="AB18" s="141">
        <v>224566</v>
      </c>
      <c r="AC18" s="141">
        <v>0</v>
      </c>
      <c r="AD18" s="141">
        <v>0</v>
      </c>
      <c r="AE18" s="141">
        <f t="shared" si="10"/>
        <v>371813</v>
      </c>
      <c r="AF18" s="141">
        <f t="shared" si="11"/>
        <v>8516</v>
      </c>
      <c r="AG18" s="141">
        <f t="shared" si="12"/>
        <v>3507</v>
      </c>
      <c r="AH18" s="141">
        <v>0</v>
      </c>
      <c r="AI18" s="141">
        <v>3507</v>
      </c>
      <c r="AJ18" s="141">
        <v>0</v>
      </c>
      <c r="AK18" s="141">
        <v>0</v>
      </c>
      <c r="AL18" s="141">
        <v>5009</v>
      </c>
      <c r="AM18" s="141">
        <v>0</v>
      </c>
      <c r="AN18" s="141">
        <f t="shared" si="13"/>
        <v>224247</v>
      </c>
      <c r="AO18" s="141">
        <f t="shared" si="14"/>
        <v>52349</v>
      </c>
      <c r="AP18" s="141">
        <v>0</v>
      </c>
      <c r="AQ18" s="141">
        <v>0</v>
      </c>
      <c r="AR18" s="141">
        <v>52349</v>
      </c>
      <c r="AS18" s="141">
        <v>0</v>
      </c>
      <c r="AT18" s="141">
        <f t="shared" si="15"/>
        <v>78746</v>
      </c>
      <c r="AU18" s="141">
        <v>0</v>
      </c>
      <c r="AV18" s="141">
        <v>78746</v>
      </c>
      <c r="AW18" s="141">
        <v>0</v>
      </c>
      <c r="AX18" s="141">
        <v>0</v>
      </c>
      <c r="AY18" s="141">
        <f t="shared" si="16"/>
        <v>93152</v>
      </c>
      <c r="AZ18" s="141">
        <v>90122</v>
      </c>
      <c r="BA18" s="141">
        <v>3030</v>
      </c>
      <c r="BB18" s="141">
        <v>0</v>
      </c>
      <c r="BC18" s="141">
        <v>0</v>
      </c>
      <c r="BD18" s="141">
        <v>59513</v>
      </c>
      <c r="BE18" s="141">
        <v>0</v>
      </c>
      <c r="BF18" s="141">
        <v>10170</v>
      </c>
      <c r="BG18" s="141">
        <f t="shared" si="17"/>
        <v>242933</v>
      </c>
      <c r="BH18" s="141">
        <f t="shared" si="18"/>
        <v>8516</v>
      </c>
      <c r="BI18" s="141">
        <f t="shared" si="19"/>
        <v>3507</v>
      </c>
      <c r="BJ18" s="141">
        <f t="shared" si="20"/>
        <v>0</v>
      </c>
      <c r="BK18" s="141">
        <f t="shared" si="21"/>
        <v>3507</v>
      </c>
      <c r="BL18" s="141">
        <f t="shared" si="22"/>
        <v>0</v>
      </c>
      <c r="BM18" s="141">
        <f t="shared" si="23"/>
        <v>0</v>
      </c>
      <c r="BN18" s="141">
        <f t="shared" si="24"/>
        <v>5009</v>
      </c>
      <c r="BO18" s="141">
        <f t="shared" si="25"/>
        <v>146018</v>
      </c>
      <c r="BP18" s="141">
        <f t="shared" si="26"/>
        <v>596060</v>
      </c>
      <c r="BQ18" s="141">
        <f t="shared" si="27"/>
        <v>106957</v>
      </c>
      <c r="BR18" s="141">
        <f t="shared" si="28"/>
        <v>54608</v>
      </c>
      <c r="BS18" s="141">
        <f t="shared" si="29"/>
        <v>0</v>
      </c>
      <c r="BT18" s="141">
        <f t="shared" si="30"/>
        <v>52349</v>
      </c>
      <c r="BU18" s="141">
        <f t="shared" si="31"/>
        <v>0</v>
      </c>
      <c r="BV18" s="141">
        <f t="shared" si="32"/>
        <v>78746</v>
      </c>
      <c r="BW18" s="141">
        <f t="shared" si="33"/>
        <v>0</v>
      </c>
      <c r="BX18" s="141">
        <f t="shared" si="34"/>
        <v>78746</v>
      </c>
      <c r="BY18" s="141">
        <f t="shared" si="35"/>
        <v>0</v>
      </c>
      <c r="BZ18" s="141">
        <f t="shared" si="36"/>
        <v>0</v>
      </c>
      <c r="CA18" s="141">
        <f t="shared" si="37"/>
        <v>410357</v>
      </c>
      <c r="CB18" s="141">
        <f t="shared" si="38"/>
        <v>391491</v>
      </c>
      <c r="CC18" s="141">
        <f t="shared" si="39"/>
        <v>17935</v>
      </c>
      <c r="CD18" s="141">
        <f t="shared" si="40"/>
        <v>931</v>
      </c>
      <c r="CE18" s="141">
        <f t="shared" si="41"/>
        <v>0</v>
      </c>
      <c r="CF18" s="141">
        <f t="shared" si="42"/>
        <v>284079</v>
      </c>
      <c r="CG18" s="141">
        <f t="shared" si="43"/>
        <v>0</v>
      </c>
      <c r="CH18" s="141">
        <f t="shared" si="44"/>
        <v>10170</v>
      </c>
      <c r="CI18" s="141">
        <f t="shared" si="45"/>
        <v>614746</v>
      </c>
    </row>
    <row r="19" spans="1:87" ht="12" customHeight="1">
      <c r="A19" s="142" t="s">
        <v>93</v>
      </c>
      <c r="B19" s="140" t="s">
        <v>337</v>
      </c>
      <c r="C19" s="142" t="s">
        <v>368</v>
      </c>
      <c r="D19" s="141">
        <f t="shared" si="4"/>
        <v>68588</v>
      </c>
      <c r="E19" s="141">
        <f t="shared" si="5"/>
        <v>68588</v>
      </c>
      <c r="F19" s="141">
        <v>0</v>
      </c>
      <c r="G19" s="141">
        <v>60608</v>
      </c>
      <c r="H19" s="141">
        <v>7980</v>
      </c>
      <c r="I19" s="141">
        <v>0</v>
      </c>
      <c r="J19" s="141">
        <v>0</v>
      </c>
      <c r="K19" s="141">
        <v>0</v>
      </c>
      <c r="L19" s="141">
        <f t="shared" si="6"/>
        <v>517640</v>
      </c>
      <c r="M19" s="141">
        <f t="shared" si="7"/>
        <v>51833</v>
      </c>
      <c r="N19" s="141">
        <v>43713</v>
      </c>
      <c r="O19" s="141">
        <v>0</v>
      </c>
      <c r="P19" s="141">
        <v>8120</v>
      </c>
      <c r="Q19" s="141">
        <v>0</v>
      </c>
      <c r="R19" s="141">
        <f t="shared" si="8"/>
        <v>148630</v>
      </c>
      <c r="S19" s="141">
        <v>0</v>
      </c>
      <c r="T19" s="141">
        <v>144688</v>
      </c>
      <c r="U19" s="141">
        <v>3942</v>
      </c>
      <c r="V19" s="141">
        <v>0</v>
      </c>
      <c r="W19" s="141">
        <f t="shared" si="9"/>
        <v>317177</v>
      </c>
      <c r="X19" s="141">
        <v>161762</v>
      </c>
      <c r="Y19" s="141">
        <v>146161</v>
      </c>
      <c r="Z19" s="141">
        <v>9254</v>
      </c>
      <c r="AA19" s="141">
        <v>0</v>
      </c>
      <c r="AB19" s="141">
        <v>0</v>
      </c>
      <c r="AC19" s="141">
        <v>0</v>
      </c>
      <c r="AD19" s="141">
        <v>0</v>
      </c>
      <c r="AE19" s="141">
        <f t="shared" si="10"/>
        <v>586228</v>
      </c>
      <c r="AF19" s="141">
        <f t="shared" si="11"/>
        <v>3665</v>
      </c>
      <c r="AG19" s="141">
        <f t="shared" si="12"/>
        <v>3665</v>
      </c>
      <c r="AH19" s="141">
        <v>0</v>
      </c>
      <c r="AI19" s="141">
        <v>3665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80204</v>
      </c>
      <c r="AO19" s="141">
        <f t="shared" si="14"/>
        <v>19759</v>
      </c>
      <c r="AP19" s="141">
        <v>3519</v>
      </c>
      <c r="AQ19" s="141">
        <v>0</v>
      </c>
      <c r="AR19" s="141">
        <v>16240</v>
      </c>
      <c r="AS19" s="141">
        <v>0</v>
      </c>
      <c r="AT19" s="141">
        <f t="shared" si="15"/>
        <v>29264</v>
      </c>
      <c r="AU19" s="141">
        <v>0</v>
      </c>
      <c r="AV19" s="141">
        <v>29264</v>
      </c>
      <c r="AW19" s="141">
        <v>0</v>
      </c>
      <c r="AX19" s="141">
        <v>0</v>
      </c>
      <c r="AY19" s="141">
        <f t="shared" si="16"/>
        <v>31181</v>
      </c>
      <c r="AZ19" s="141">
        <v>26242</v>
      </c>
      <c r="BA19" s="141">
        <v>4939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83869</v>
      </c>
      <c r="BH19" s="141">
        <f t="shared" si="18"/>
        <v>72253</v>
      </c>
      <c r="BI19" s="141">
        <f t="shared" si="19"/>
        <v>72253</v>
      </c>
      <c r="BJ19" s="141">
        <f t="shared" si="20"/>
        <v>0</v>
      </c>
      <c r="BK19" s="141">
        <f t="shared" si="21"/>
        <v>64273</v>
      </c>
      <c r="BL19" s="141">
        <f t="shared" si="22"/>
        <v>7980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597844</v>
      </c>
      <c r="BQ19" s="141">
        <f t="shared" si="27"/>
        <v>71592</v>
      </c>
      <c r="BR19" s="141">
        <f t="shared" si="28"/>
        <v>47232</v>
      </c>
      <c r="BS19" s="141">
        <f t="shared" si="29"/>
        <v>0</v>
      </c>
      <c r="BT19" s="141">
        <f t="shared" si="30"/>
        <v>24360</v>
      </c>
      <c r="BU19" s="141">
        <f t="shared" si="31"/>
        <v>0</v>
      </c>
      <c r="BV19" s="141">
        <f t="shared" si="32"/>
        <v>177894</v>
      </c>
      <c r="BW19" s="141">
        <f t="shared" si="33"/>
        <v>0</v>
      </c>
      <c r="BX19" s="141">
        <f t="shared" si="34"/>
        <v>173952</v>
      </c>
      <c r="BY19" s="141">
        <f t="shared" si="35"/>
        <v>3942</v>
      </c>
      <c r="BZ19" s="141">
        <f t="shared" si="36"/>
        <v>0</v>
      </c>
      <c r="CA19" s="141">
        <f t="shared" si="37"/>
        <v>348358</v>
      </c>
      <c r="CB19" s="141">
        <f t="shared" si="38"/>
        <v>188004</v>
      </c>
      <c r="CC19" s="141">
        <f t="shared" si="39"/>
        <v>151100</v>
      </c>
      <c r="CD19" s="141">
        <f t="shared" si="40"/>
        <v>9254</v>
      </c>
      <c r="CE19" s="141">
        <f t="shared" si="41"/>
        <v>0</v>
      </c>
      <c r="CF19" s="141">
        <f t="shared" si="42"/>
        <v>0</v>
      </c>
      <c r="CG19" s="141">
        <f t="shared" si="43"/>
        <v>0</v>
      </c>
      <c r="CH19" s="141">
        <f t="shared" si="44"/>
        <v>0</v>
      </c>
      <c r="CI19" s="141">
        <f t="shared" si="45"/>
        <v>670097</v>
      </c>
    </row>
    <row r="20" spans="1:87" ht="12" customHeight="1">
      <c r="A20" s="142" t="s">
        <v>93</v>
      </c>
      <c r="B20" s="140" t="s">
        <v>338</v>
      </c>
      <c r="C20" s="142" t="s">
        <v>369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182154</v>
      </c>
      <c r="M20" s="141">
        <f t="shared" si="7"/>
        <v>31950</v>
      </c>
      <c r="N20" s="141">
        <v>31950</v>
      </c>
      <c r="O20" s="141">
        <v>0</v>
      </c>
      <c r="P20" s="141">
        <v>0</v>
      </c>
      <c r="Q20" s="141">
        <v>0</v>
      </c>
      <c r="R20" s="141">
        <f t="shared" si="8"/>
        <v>16124</v>
      </c>
      <c r="S20" s="141">
        <v>1980</v>
      </c>
      <c r="T20" s="141">
        <v>12762</v>
      </c>
      <c r="U20" s="141">
        <v>1382</v>
      </c>
      <c r="V20" s="141">
        <v>0</v>
      </c>
      <c r="W20" s="141">
        <f t="shared" si="9"/>
        <v>134080</v>
      </c>
      <c r="X20" s="141">
        <v>87379</v>
      </c>
      <c r="Y20" s="141">
        <v>29876</v>
      </c>
      <c r="Z20" s="141">
        <v>0</v>
      </c>
      <c r="AA20" s="141">
        <v>16825</v>
      </c>
      <c r="AB20" s="141">
        <v>189175</v>
      </c>
      <c r="AC20" s="141">
        <v>0</v>
      </c>
      <c r="AD20" s="141">
        <v>0</v>
      </c>
      <c r="AE20" s="141">
        <f t="shared" si="10"/>
        <v>182154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3000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52446</v>
      </c>
      <c r="BE20" s="141">
        <v>3000</v>
      </c>
      <c r="BF20" s="141">
        <v>0</v>
      </c>
      <c r="BG20" s="141">
        <f t="shared" si="17"/>
        <v>3000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185154</v>
      </c>
      <c r="BQ20" s="141">
        <f t="shared" si="27"/>
        <v>31950</v>
      </c>
      <c r="BR20" s="141">
        <f t="shared" si="28"/>
        <v>31950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16124</v>
      </c>
      <c r="BW20" s="141">
        <f t="shared" si="33"/>
        <v>1980</v>
      </c>
      <c r="BX20" s="141">
        <f t="shared" si="34"/>
        <v>12762</v>
      </c>
      <c r="BY20" s="141">
        <f t="shared" si="35"/>
        <v>1382</v>
      </c>
      <c r="BZ20" s="141">
        <f t="shared" si="36"/>
        <v>0</v>
      </c>
      <c r="CA20" s="141">
        <f t="shared" si="37"/>
        <v>134080</v>
      </c>
      <c r="CB20" s="141">
        <f t="shared" si="38"/>
        <v>87379</v>
      </c>
      <c r="CC20" s="141">
        <f t="shared" si="39"/>
        <v>29876</v>
      </c>
      <c r="CD20" s="141">
        <f t="shared" si="40"/>
        <v>0</v>
      </c>
      <c r="CE20" s="141">
        <f t="shared" si="41"/>
        <v>16825</v>
      </c>
      <c r="CF20" s="141">
        <f t="shared" si="42"/>
        <v>241621</v>
      </c>
      <c r="CG20" s="141">
        <f t="shared" si="43"/>
        <v>3000</v>
      </c>
      <c r="CH20" s="141">
        <f t="shared" si="44"/>
        <v>0</v>
      </c>
      <c r="CI20" s="141">
        <f t="shared" si="45"/>
        <v>185154</v>
      </c>
    </row>
    <row r="21" spans="1:87" ht="12" customHeight="1">
      <c r="A21" s="142" t="s">
        <v>93</v>
      </c>
      <c r="B21" s="140" t="s">
        <v>339</v>
      </c>
      <c r="C21" s="142" t="s">
        <v>370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197592</v>
      </c>
      <c r="M21" s="141">
        <f t="shared" si="7"/>
        <v>15350</v>
      </c>
      <c r="N21" s="141">
        <v>7547</v>
      </c>
      <c r="O21" s="141">
        <v>7803</v>
      </c>
      <c r="P21" s="141">
        <v>0</v>
      </c>
      <c r="Q21" s="141">
        <v>0</v>
      </c>
      <c r="R21" s="141">
        <f t="shared" si="8"/>
        <v>935</v>
      </c>
      <c r="S21" s="141">
        <v>246</v>
      </c>
      <c r="T21" s="141">
        <v>0</v>
      </c>
      <c r="U21" s="141">
        <v>689</v>
      </c>
      <c r="V21" s="141">
        <v>0</v>
      </c>
      <c r="W21" s="141">
        <f t="shared" si="9"/>
        <v>181307</v>
      </c>
      <c r="X21" s="141">
        <v>173758</v>
      </c>
      <c r="Y21" s="141">
        <v>6025</v>
      </c>
      <c r="Z21" s="141">
        <v>1524</v>
      </c>
      <c r="AA21" s="141">
        <v>0</v>
      </c>
      <c r="AB21" s="141">
        <v>168928</v>
      </c>
      <c r="AC21" s="141">
        <v>0</v>
      </c>
      <c r="AD21" s="141">
        <v>0</v>
      </c>
      <c r="AE21" s="141">
        <f t="shared" si="10"/>
        <v>197592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65344</v>
      </c>
      <c r="AO21" s="141">
        <f t="shared" si="14"/>
        <v>7172</v>
      </c>
      <c r="AP21" s="141">
        <v>7172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58172</v>
      </c>
      <c r="AZ21" s="141">
        <v>58172</v>
      </c>
      <c r="BA21" s="141">
        <v>0</v>
      </c>
      <c r="BB21" s="141">
        <v>0</v>
      </c>
      <c r="BC21" s="141">
        <v>0</v>
      </c>
      <c r="BD21" s="141">
        <v>103408</v>
      </c>
      <c r="BE21" s="141">
        <v>0</v>
      </c>
      <c r="BF21" s="141">
        <v>0</v>
      </c>
      <c r="BG21" s="141">
        <f t="shared" si="17"/>
        <v>65344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262936</v>
      </c>
      <c r="BQ21" s="141">
        <f t="shared" si="27"/>
        <v>22522</v>
      </c>
      <c r="BR21" s="141">
        <f t="shared" si="28"/>
        <v>14719</v>
      </c>
      <c r="BS21" s="141">
        <f t="shared" si="29"/>
        <v>7803</v>
      </c>
      <c r="BT21" s="141">
        <f t="shared" si="30"/>
        <v>0</v>
      </c>
      <c r="BU21" s="141">
        <f t="shared" si="31"/>
        <v>0</v>
      </c>
      <c r="BV21" s="141">
        <f t="shared" si="32"/>
        <v>935</v>
      </c>
      <c r="BW21" s="141">
        <f t="shared" si="33"/>
        <v>246</v>
      </c>
      <c r="BX21" s="141">
        <f t="shared" si="34"/>
        <v>0</v>
      </c>
      <c r="BY21" s="141">
        <f t="shared" si="35"/>
        <v>689</v>
      </c>
      <c r="BZ21" s="141">
        <f t="shared" si="36"/>
        <v>0</v>
      </c>
      <c r="CA21" s="141">
        <f t="shared" si="37"/>
        <v>239479</v>
      </c>
      <c r="CB21" s="141">
        <f t="shared" si="38"/>
        <v>231930</v>
      </c>
      <c r="CC21" s="141">
        <f t="shared" si="39"/>
        <v>6025</v>
      </c>
      <c r="CD21" s="141">
        <f t="shared" si="40"/>
        <v>1524</v>
      </c>
      <c r="CE21" s="141">
        <f t="shared" si="41"/>
        <v>0</v>
      </c>
      <c r="CF21" s="141">
        <f t="shared" si="42"/>
        <v>272336</v>
      </c>
      <c r="CG21" s="141">
        <f t="shared" si="43"/>
        <v>0</v>
      </c>
      <c r="CH21" s="141">
        <f t="shared" si="44"/>
        <v>0</v>
      </c>
      <c r="CI21" s="141">
        <f t="shared" si="45"/>
        <v>262936</v>
      </c>
    </row>
    <row r="22" spans="1:87" ht="12" customHeight="1">
      <c r="A22" s="142" t="s">
        <v>93</v>
      </c>
      <c r="B22" s="140" t="s">
        <v>340</v>
      </c>
      <c r="C22" s="142" t="s">
        <v>371</v>
      </c>
      <c r="D22" s="141">
        <f t="shared" si="4"/>
        <v>494</v>
      </c>
      <c r="E22" s="141">
        <f t="shared" si="5"/>
        <v>494</v>
      </c>
      <c r="F22" s="141">
        <v>0</v>
      </c>
      <c r="G22" s="141">
        <v>0</v>
      </c>
      <c r="H22" s="141">
        <v>494</v>
      </c>
      <c r="I22" s="141">
        <v>0</v>
      </c>
      <c r="J22" s="141">
        <v>0</v>
      </c>
      <c r="K22" s="141">
        <v>0</v>
      </c>
      <c r="L22" s="141">
        <f t="shared" si="6"/>
        <v>2100237</v>
      </c>
      <c r="M22" s="141">
        <f t="shared" si="7"/>
        <v>297516</v>
      </c>
      <c r="N22" s="141">
        <v>133402</v>
      </c>
      <c r="O22" s="141">
        <v>0</v>
      </c>
      <c r="P22" s="141">
        <v>164114</v>
      </c>
      <c r="Q22" s="141">
        <v>0</v>
      </c>
      <c r="R22" s="141">
        <f t="shared" si="8"/>
        <v>383688</v>
      </c>
      <c r="S22" s="141">
        <v>6742</v>
      </c>
      <c r="T22" s="141">
        <v>361660</v>
      </c>
      <c r="U22" s="141">
        <v>15286</v>
      </c>
      <c r="V22" s="141">
        <v>0</v>
      </c>
      <c r="W22" s="141">
        <f t="shared" si="9"/>
        <v>1419033</v>
      </c>
      <c r="X22" s="141">
        <v>768008</v>
      </c>
      <c r="Y22" s="141">
        <v>259901</v>
      </c>
      <c r="Z22" s="141">
        <v>368665</v>
      </c>
      <c r="AA22" s="141">
        <v>22459</v>
      </c>
      <c r="AB22" s="141">
        <v>52870</v>
      </c>
      <c r="AC22" s="141">
        <v>0</v>
      </c>
      <c r="AD22" s="141">
        <v>382697</v>
      </c>
      <c r="AE22" s="141">
        <f t="shared" si="10"/>
        <v>2483428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689792</v>
      </c>
      <c r="AO22" s="141">
        <f t="shared" si="14"/>
        <v>115838</v>
      </c>
      <c r="AP22" s="141">
        <v>26892</v>
      </c>
      <c r="AQ22" s="141">
        <v>0</v>
      </c>
      <c r="AR22" s="141">
        <v>88946</v>
      </c>
      <c r="AS22" s="141">
        <v>0</v>
      </c>
      <c r="AT22" s="141">
        <f t="shared" si="15"/>
        <v>345722</v>
      </c>
      <c r="AU22" s="141">
        <v>0</v>
      </c>
      <c r="AV22" s="141">
        <v>345722</v>
      </c>
      <c r="AW22" s="141">
        <v>0</v>
      </c>
      <c r="AX22" s="141">
        <v>0</v>
      </c>
      <c r="AY22" s="141">
        <f t="shared" si="16"/>
        <v>228232</v>
      </c>
      <c r="AZ22" s="141">
        <v>79559</v>
      </c>
      <c r="BA22" s="141">
        <v>147058</v>
      </c>
      <c r="BB22" s="141">
        <v>1615</v>
      </c>
      <c r="BC22" s="141">
        <v>0</v>
      </c>
      <c r="BD22" s="141">
        <v>17674</v>
      </c>
      <c r="BE22" s="141">
        <v>0</v>
      </c>
      <c r="BF22" s="141">
        <v>57117</v>
      </c>
      <c r="BG22" s="141">
        <f t="shared" si="17"/>
        <v>746909</v>
      </c>
      <c r="BH22" s="141">
        <f t="shared" si="18"/>
        <v>494</v>
      </c>
      <c r="BI22" s="141">
        <f t="shared" si="19"/>
        <v>494</v>
      </c>
      <c r="BJ22" s="141">
        <f t="shared" si="20"/>
        <v>0</v>
      </c>
      <c r="BK22" s="141">
        <f t="shared" si="21"/>
        <v>0</v>
      </c>
      <c r="BL22" s="141">
        <f t="shared" si="22"/>
        <v>494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2790029</v>
      </c>
      <c r="BQ22" s="141">
        <f t="shared" si="27"/>
        <v>413354</v>
      </c>
      <c r="BR22" s="141">
        <f t="shared" si="28"/>
        <v>160294</v>
      </c>
      <c r="BS22" s="141">
        <f t="shared" si="29"/>
        <v>0</v>
      </c>
      <c r="BT22" s="141">
        <f t="shared" si="30"/>
        <v>253060</v>
      </c>
      <c r="BU22" s="141">
        <f t="shared" si="31"/>
        <v>0</v>
      </c>
      <c r="BV22" s="141">
        <f t="shared" si="32"/>
        <v>729410</v>
      </c>
      <c r="BW22" s="141">
        <f t="shared" si="33"/>
        <v>6742</v>
      </c>
      <c r="BX22" s="141">
        <f t="shared" si="34"/>
        <v>707382</v>
      </c>
      <c r="BY22" s="141">
        <f t="shared" si="35"/>
        <v>15286</v>
      </c>
      <c r="BZ22" s="141">
        <f t="shared" si="36"/>
        <v>0</v>
      </c>
      <c r="CA22" s="141">
        <f t="shared" si="37"/>
        <v>1647265</v>
      </c>
      <c r="CB22" s="141">
        <f t="shared" si="38"/>
        <v>847567</v>
      </c>
      <c r="CC22" s="141">
        <f t="shared" si="39"/>
        <v>406959</v>
      </c>
      <c r="CD22" s="141">
        <f t="shared" si="40"/>
        <v>370280</v>
      </c>
      <c r="CE22" s="141">
        <f t="shared" si="41"/>
        <v>22459</v>
      </c>
      <c r="CF22" s="141">
        <f t="shared" si="42"/>
        <v>70544</v>
      </c>
      <c r="CG22" s="141">
        <f t="shared" si="43"/>
        <v>0</v>
      </c>
      <c r="CH22" s="141">
        <f t="shared" si="44"/>
        <v>439814</v>
      </c>
      <c r="CI22" s="141">
        <f t="shared" si="45"/>
        <v>3230337</v>
      </c>
    </row>
    <row r="23" spans="1:87" ht="12" customHeight="1">
      <c r="A23" s="142" t="s">
        <v>93</v>
      </c>
      <c r="B23" s="140" t="s">
        <v>341</v>
      </c>
      <c r="C23" s="142" t="s">
        <v>372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378148</v>
      </c>
      <c r="M23" s="141">
        <f t="shared" si="7"/>
        <v>73903</v>
      </c>
      <c r="N23" s="141">
        <v>16578</v>
      </c>
      <c r="O23" s="141">
        <v>0</v>
      </c>
      <c r="P23" s="141">
        <v>0</v>
      </c>
      <c r="Q23" s="141">
        <v>57325</v>
      </c>
      <c r="R23" s="141">
        <f t="shared" si="8"/>
        <v>71394</v>
      </c>
      <c r="S23" s="141">
        <v>0</v>
      </c>
      <c r="T23" s="141">
        <v>54882</v>
      </c>
      <c r="U23" s="141">
        <v>16512</v>
      </c>
      <c r="V23" s="141">
        <v>0</v>
      </c>
      <c r="W23" s="141">
        <f t="shared" si="9"/>
        <v>232851</v>
      </c>
      <c r="X23" s="141">
        <v>195619</v>
      </c>
      <c r="Y23" s="141">
        <v>16292</v>
      </c>
      <c r="Z23" s="141">
        <v>4145</v>
      </c>
      <c r="AA23" s="141">
        <v>16795</v>
      </c>
      <c r="AB23" s="141">
        <v>28273</v>
      </c>
      <c r="AC23" s="141">
        <v>0</v>
      </c>
      <c r="AD23" s="141">
        <v>8934</v>
      </c>
      <c r="AE23" s="141">
        <f t="shared" si="10"/>
        <v>387082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74006</v>
      </c>
      <c r="AO23" s="141">
        <f t="shared" si="14"/>
        <v>8289</v>
      </c>
      <c r="AP23" s="141">
        <v>8289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65717</v>
      </c>
      <c r="AZ23" s="141">
        <v>65717</v>
      </c>
      <c r="BA23" s="141">
        <v>0</v>
      </c>
      <c r="BB23" s="141">
        <v>0</v>
      </c>
      <c r="BC23" s="141">
        <v>0</v>
      </c>
      <c r="BD23" s="141">
        <v>121610</v>
      </c>
      <c r="BE23" s="141">
        <v>0</v>
      </c>
      <c r="BF23" s="141">
        <v>0</v>
      </c>
      <c r="BG23" s="141">
        <f t="shared" si="17"/>
        <v>74006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452154</v>
      </c>
      <c r="BQ23" s="141">
        <f t="shared" si="27"/>
        <v>82192</v>
      </c>
      <c r="BR23" s="141">
        <f t="shared" si="28"/>
        <v>24867</v>
      </c>
      <c r="BS23" s="141">
        <f t="shared" si="29"/>
        <v>0</v>
      </c>
      <c r="BT23" s="141">
        <f t="shared" si="30"/>
        <v>0</v>
      </c>
      <c r="BU23" s="141">
        <f t="shared" si="31"/>
        <v>57325</v>
      </c>
      <c r="BV23" s="141">
        <f t="shared" si="32"/>
        <v>71394</v>
      </c>
      <c r="BW23" s="141">
        <f t="shared" si="33"/>
        <v>0</v>
      </c>
      <c r="BX23" s="141">
        <f t="shared" si="34"/>
        <v>54882</v>
      </c>
      <c r="BY23" s="141">
        <f t="shared" si="35"/>
        <v>16512</v>
      </c>
      <c r="BZ23" s="141">
        <f t="shared" si="36"/>
        <v>0</v>
      </c>
      <c r="CA23" s="141">
        <f t="shared" si="37"/>
        <v>298568</v>
      </c>
      <c r="CB23" s="141">
        <f t="shared" si="38"/>
        <v>261336</v>
      </c>
      <c r="CC23" s="141">
        <f t="shared" si="39"/>
        <v>16292</v>
      </c>
      <c r="CD23" s="141">
        <f t="shared" si="40"/>
        <v>4145</v>
      </c>
      <c r="CE23" s="141">
        <f t="shared" si="41"/>
        <v>16795</v>
      </c>
      <c r="CF23" s="141">
        <f t="shared" si="42"/>
        <v>149883</v>
      </c>
      <c r="CG23" s="141">
        <f t="shared" si="43"/>
        <v>0</v>
      </c>
      <c r="CH23" s="141">
        <f t="shared" si="44"/>
        <v>8934</v>
      </c>
      <c r="CI23" s="141">
        <f t="shared" si="45"/>
        <v>461088</v>
      </c>
    </row>
    <row r="24" spans="1:87" ht="12" customHeight="1">
      <c r="A24" s="142" t="s">
        <v>93</v>
      </c>
      <c r="B24" s="140" t="s">
        <v>342</v>
      </c>
      <c r="C24" s="142" t="s">
        <v>373</v>
      </c>
      <c r="D24" s="141">
        <f t="shared" si="4"/>
        <v>90569</v>
      </c>
      <c r="E24" s="141">
        <f t="shared" si="5"/>
        <v>90569</v>
      </c>
      <c r="F24" s="141">
        <v>0</v>
      </c>
      <c r="G24" s="141">
        <v>0</v>
      </c>
      <c r="H24" s="141">
        <v>0</v>
      </c>
      <c r="I24" s="141">
        <v>90569</v>
      </c>
      <c r="J24" s="141">
        <v>0</v>
      </c>
      <c r="K24" s="141">
        <v>0</v>
      </c>
      <c r="L24" s="141">
        <f t="shared" si="6"/>
        <v>1578204</v>
      </c>
      <c r="M24" s="141">
        <f t="shared" si="7"/>
        <v>166403</v>
      </c>
      <c r="N24" s="141">
        <v>73325</v>
      </c>
      <c r="O24" s="141">
        <v>0</v>
      </c>
      <c r="P24" s="141">
        <v>88362</v>
      </c>
      <c r="Q24" s="141">
        <v>4716</v>
      </c>
      <c r="R24" s="141">
        <f t="shared" si="8"/>
        <v>629386</v>
      </c>
      <c r="S24" s="141">
        <v>0</v>
      </c>
      <c r="T24" s="141">
        <v>595790</v>
      </c>
      <c r="U24" s="141">
        <v>33596</v>
      </c>
      <c r="V24" s="141">
        <v>0</v>
      </c>
      <c r="W24" s="141">
        <f t="shared" si="9"/>
        <v>782415</v>
      </c>
      <c r="X24" s="141">
        <v>359082</v>
      </c>
      <c r="Y24" s="141">
        <v>237072</v>
      </c>
      <c r="Z24" s="141">
        <v>16147</v>
      </c>
      <c r="AA24" s="141">
        <v>170114</v>
      </c>
      <c r="AB24" s="141">
        <v>0</v>
      </c>
      <c r="AC24" s="141">
        <v>0</v>
      </c>
      <c r="AD24" s="141">
        <v>0</v>
      </c>
      <c r="AE24" s="141">
        <f t="shared" si="10"/>
        <v>1668773</v>
      </c>
      <c r="AF24" s="141">
        <f t="shared" si="11"/>
        <v>92077</v>
      </c>
      <c r="AG24" s="141">
        <f t="shared" si="12"/>
        <v>88139</v>
      </c>
      <c r="AH24" s="141">
        <v>0</v>
      </c>
      <c r="AI24" s="141">
        <v>0</v>
      </c>
      <c r="AJ24" s="141">
        <v>0</v>
      </c>
      <c r="AK24" s="141">
        <v>88139</v>
      </c>
      <c r="AL24" s="141">
        <v>3938</v>
      </c>
      <c r="AM24" s="141">
        <v>0</v>
      </c>
      <c r="AN24" s="141">
        <f t="shared" si="13"/>
        <v>360402</v>
      </c>
      <c r="AO24" s="141">
        <f t="shared" si="14"/>
        <v>89568</v>
      </c>
      <c r="AP24" s="141">
        <v>41192</v>
      </c>
      <c r="AQ24" s="141">
        <v>0</v>
      </c>
      <c r="AR24" s="141">
        <v>48376</v>
      </c>
      <c r="AS24" s="141">
        <v>0</v>
      </c>
      <c r="AT24" s="141">
        <f t="shared" si="15"/>
        <v>125794</v>
      </c>
      <c r="AU24" s="141">
        <v>0</v>
      </c>
      <c r="AV24" s="141">
        <v>125794</v>
      </c>
      <c r="AW24" s="141">
        <v>0</v>
      </c>
      <c r="AX24" s="141">
        <v>0</v>
      </c>
      <c r="AY24" s="141">
        <f t="shared" si="16"/>
        <v>145040</v>
      </c>
      <c r="AZ24" s="141">
        <v>124583</v>
      </c>
      <c r="BA24" s="141">
        <v>3161</v>
      </c>
      <c r="BB24" s="141">
        <v>0</v>
      </c>
      <c r="BC24" s="141">
        <v>17296</v>
      </c>
      <c r="BD24" s="141">
        <v>0</v>
      </c>
      <c r="BE24" s="141">
        <v>0</v>
      </c>
      <c r="BF24" s="141">
        <v>0</v>
      </c>
      <c r="BG24" s="141">
        <f t="shared" si="17"/>
        <v>452479</v>
      </c>
      <c r="BH24" s="141">
        <f t="shared" si="18"/>
        <v>182646</v>
      </c>
      <c r="BI24" s="141">
        <f t="shared" si="19"/>
        <v>178708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178708</v>
      </c>
      <c r="BN24" s="141">
        <f t="shared" si="24"/>
        <v>3938</v>
      </c>
      <c r="BO24" s="141">
        <f t="shared" si="25"/>
        <v>0</v>
      </c>
      <c r="BP24" s="141">
        <f t="shared" si="26"/>
        <v>1938606</v>
      </c>
      <c r="BQ24" s="141">
        <f t="shared" si="27"/>
        <v>255971</v>
      </c>
      <c r="BR24" s="141">
        <f t="shared" si="28"/>
        <v>114517</v>
      </c>
      <c r="BS24" s="141">
        <f t="shared" si="29"/>
        <v>0</v>
      </c>
      <c r="BT24" s="141">
        <f t="shared" si="30"/>
        <v>136738</v>
      </c>
      <c r="BU24" s="141">
        <f t="shared" si="31"/>
        <v>4716</v>
      </c>
      <c r="BV24" s="141">
        <f t="shared" si="32"/>
        <v>755180</v>
      </c>
      <c r="BW24" s="141">
        <f t="shared" si="33"/>
        <v>0</v>
      </c>
      <c r="BX24" s="141">
        <f t="shared" si="34"/>
        <v>721584</v>
      </c>
      <c r="BY24" s="141">
        <f t="shared" si="35"/>
        <v>33596</v>
      </c>
      <c r="BZ24" s="141">
        <f t="shared" si="36"/>
        <v>0</v>
      </c>
      <c r="CA24" s="141">
        <f t="shared" si="37"/>
        <v>927455</v>
      </c>
      <c r="CB24" s="141">
        <f t="shared" si="38"/>
        <v>483665</v>
      </c>
      <c r="CC24" s="141">
        <f t="shared" si="39"/>
        <v>240233</v>
      </c>
      <c r="CD24" s="141">
        <f t="shared" si="40"/>
        <v>16147</v>
      </c>
      <c r="CE24" s="141">
        <f t="shared" si="41"/>
        <v>187410</v>
      </c>
      <c r="CF24" s="141">
        <f t="shared" si="42"/>
        <v>0</v>
      </c>
      <c r="CG24" s="141">
        <f t="shared" si="43"/>
        <v>0</v>
      </c>
      <c r="CH24" s="141">
        <f t="shared" si="44"/>
        <v>0</v>
      </c>
      <c r="CI24" s="141">
        <f t="shared" si="45"/>
        <v>2121252</v>
      </c>
    </row>
    <row r="25" spans="1:87" ht="12" customHeight="1">
      <c r="A25" s="142" t="s">
        <v>93</v>
      </c>
      <c r="B25" s="140" t="s">
        <v>343</v>
      </c>
      <c r="C25" s="142" t="s">
        <v>374</v>
      </c>
      <c r="D25" s="141">
        <f t="shared" si="4"/>
        <v>169124</v>
      </c>
      <c r="E25" s="141">
        <f t="shared" si="5"/>
        <v>168525</v>
      </c>
      <c r="F25" s="141">
        <v>0</v>
      </c>
      <c r="G25" s="141">
        <v>168525</v>
      </c>
      <c r="H25" s="141">
        <v>0</v>
      </c>
      <c r="I25" s="141">
        <v>0</v>
      </c>
      <c r="J25" s="141">
        <v>599</v>
      </c>
      <c r="K25" s="141">
        <v>0</v>
      </c>
      <c r="L25" s="141">
        <f t="shared" si="6"/>
        <v>603137</v>
      </c>
      <c r="M25" s="141">
        <f t="shared" si="7"/>
        <v>107714</v>
      </c>
      <c r="N25" s="141">
        <v>63888</v>
      </c>
      <c r="O25" s="141">
        <v>0</v>
      </c>
      <c r="P25" s="141">
        <v>43826</v>
      </c>
      <c r="Q25" s="141">
        <v>0</v>
      </c>
      <c r="R25" s="141">
        <f t="shared" si="8"/>
        <v>246784</v>
      </c>
      <c r="S25" s="141">
        <v>25993</v>
      </c>
      <c r="T25" s="141">
        <v>220773</v>
      </c>
      <c r="U25" s="141">
        <v>18</v>
      </c>
      <c r="V25" s="141">
        <v>0</v>
      </c>
      <c r="W25" s="141">
        <f t="shared" si="9"/>
        <v>248123</v>
      </c>
      <c r="X25" s="141">
        <v>119460</v>
      </c>
      <c r="Y25" s="141">
        <v>48983</v>
      </c>
      <c r="Z25" s="141">
        <v>68820</v>
      </c>
      <c r="AA25" s="141">
        <v>10860</v>
      </c>
      <c r="AB25" s="141">
        <v>0</v>
      </c>
      <c r="AC25" s="141">
        <v>516</v>
      </c>
      <c r="AD25" s="141">
        <v>305</v>
      </c>
      <c r="AE25" s="141">
        <f t="shared" si="10"/>
        <v>772566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57918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57918</v>
      </c>
      <c r="AZ25" s="141">
        <v>39732</v>
      </c>
      <c r="BA25" s="141">
        <v>0</v>
      </c>
      <c r="BB25" s="141">
        <v>18186</v>
      </c>
      <c r="BC25" s="141">
        <v>0</v>
      </c>
      <c r="BD25" s="141">
        <v>0</v>
      </c>
      <c r="BE25" s="141">
        <v>0</v>
      </c>
      <c r="BF25" s="141">
        <v>980</v>
      </c>
      <c r="BG25" s="141">
        <f t="shared" si="17"/>
        <v>58898</v>
      </c>
      <c r="BH25" s="141">
        <f t="shared" si="18"/>
        <v>169124</v>
      </c>
      <c r="BI25" s="141">
        <f t="shared" si="19"/>
        <v>168525</v>
      </c>
      <c r="BJ25" s="141">
        <f t="shared" si="20"/>
        <v>0</v>
      </c>
      <c r="BK25" s="141">
        <f t="shared" si="21"/>
        <v>168525</v>
      </c>
      <c r="BL25" s="141">
        <f t="shared" si="22"/>
        <v>0</v>
      </c>
      <c r="BM25" s="141">
        <f t="shared" si="23"/>
        <v>0</v>
      </c>
      <c r="BN25" s="141">
        <f t="shared" si="24"/>
        <v>599</v>
      </c>
      <c r="BO25" s="141">
        <f t="shared" si="25"/>
        <v>0</v>
      </c>
      <c r="BP25" s="141">
        <f t="shared" si="26"/>
        <v>661055</v>
      </c>
      <c r="BQ25" s="141">
        <f t="shared" si="27"/>
        <v>107714</v>
      </c>
      <c r="BR25" s="141">
        <f t="shared" si="28"/>
        <v>63888</v>
      </c>
      <c r="BS25" s="141">
        <f t="shared" si="29"/>
        <v>0</v>
      </c>
      <c r="BT25" s="141">
        <f t="shared" si="30"/>
        <v>43826</v>
      </c>
      <c r="BU25" s="141">
        <f t="shared" si="31"/>
        <v>0</v>
      </c>
      <c r="BV25" s="141">
        <f t="shared" si="32"/>
        <v>246784</v>
      </c>
      <c r="BW25" s="141">
        <f t="shared" si="33"/>
        <v>25993</v>
      </c>
      <c r="BX25" s="141">
        <f t="shared" si="34"/>
        <v>220773</v>
      </c>
      <c r="BY25" s="141">
        <f t="shared" si="35"/>
        <v>18</v>
      </c>
      <c r="BZ25" s="141">
        <f t="shared" si="36"/>
        <v>0</v>
      </c>
      <c r="CA25" s="141">
        <f t="shared" si="37"/>
        <v>306041</v>
      </c>
      <c r="CB25" s="141">
        <f t="shared" si="38"/>
        <v>159192</v>
      </c>
      <c r="CC25" s="141">
        <f t="shared" si="39"/>
        <v>48983</v>
      </c>
      <c r="CD25" s="141">
        <f t="shared" si="40"/>
        <v>87006</v>
      </c>
      <c r="CE25" s="141">
        <f t="shared" si="41"/>
        <v>10860</v>
      </c>
      <c r="CF25" s="141">
        <f t="shared" si="42"/>
        <v>0</v>
      </c>
      <c r="CG25" s="141">
        <f t="shared" si="43"/>
        <v>516</v>
      </c>
      <c r="CH25" s="141">
        <f t="shared" si="44"/>
        <v>1285</v>
      </c>
      <c r="CI25" s="141">
        <f t="shared" si="45"/>
        <v>831464</v>
      </c>
    </row>
    <row r="26" spans="1:87" ht="12" customHeight="1">
      <c r="A26" s="142" t="s">
        <v>93</v>
      </c>
      <c r="B26" s="140" t="s">
        <v>344</v>
      </c>
      <c r="C26" s="142" t="s">
        <v>375</v>
      </c>
      <c r="D26" s="141">
        <f t="shared" si="4"/>
        <v>9629</v>
      </c>
      <c r="E26" s="141">
        <f t="shared" si="5"/>
        <v>9629</v>
      </c>
      <c r="F26" s="141">
        <v>0</v>
      </c>
      <c r="G26" s="141">
        <v>9629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1121681</v>
      </c>
      <c r="M26" s="141">
        <f t="shared" si="7"/>
        <v>184549</v>
      </c>
      <c r="N26" s="141">
        <v>135360</v>
      </c>
      <c r="O26" s="141">
        <v>0</v>
      </c>
      <c r="P26" s="141">
        <v>45676</v>
      </c>
      <c r="Q26" s="141">
        <v>3513</v>
      </c>
      <c r="R26" s="141">
        <f t="shared" si="8"/>
        <v>440064</v>
      </c>
      <c r="S26" s="141">
        <v>0</v>
      </c>
      <c r="T26" s="141">
        <v>431688</v>
      </c>
      <c r="U26" s="141">
        <v>8376</v>
      </c>
      <c r="V26" s="141">
        <v>0</v>
      </c>
      <c r="W26" s="141">
        <f t="shared" si="9"/>
        <v>497068</v>
      </c>
      <c r="X26" s="141">
        <v>144387</v>
      </c>
      <c r="Y26" s="141">
        <v>301543</v>
      </c>
      <c r="Z26" s="141">
        <v>51138</v>
      </c>
      <c r="AA26" s="141">
        <v>0</v>
      </c>
      <c r="AB26" s="141">
        <v>0</v>
      </c>
      <c r="AC26" s="141">
        <v>0</v>
      </c>
      <c r="AD26" s="141">
        <v>7304</v>
      </c>
      <c r="AE26" s="141">
        <f t="shared" si="10"/>
        <v>1138614</v>
      </c>
      <c r="AF26" s="141">
        <f t="shared" si="11"/>
        <v>124159</v>
      </c>
      <c r="AG26" s="141">
        <f t="shared" si="12"/>
        <v>124159</v>
      </c>
      <c r="AH26" s="141">
        <v>0</v>
      </c>
      <c r="AI26" s="141">
        <v>124159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173374</v>
      </c>
      <c r="AO26" s="141">
        <f t="shared" si="14"/>
        <v>36991</v>
      </c>
      <c r="AP26" s="141">
        <v>32752</v>
      </c>
      <c r="AQ26" s="141">
        <v>0</v>
      </c>
      <c r="AR26" s="141">
        <v>4239</v>
      </c>
      <c r="AS26" s="141">
        <v>0</v>
      </c>
      <c r="AT26" s="141">
        <f t="shared" si="15"/>
        <v>95269</v>
      </c>
      <c r="AU26" s="141">
        <v>0</v>
      </c>
      <c r="AV26" s="141">
        <v>95269</v>
      </c>
      <c r="AW26" s="141">
        <v>0</v>
      </c>
      <c r="AX26" s="141">
        <v>0</v>
      </c>
      <c r="AY26" s="141">
        <f t="shared" si="16"/>
        <v>41114</v>
      </c>
      <c r="AZ26" s="141">
        <v>39760</v>
      </c>
      <c r="BA26" s="141">
        <v>1354</v>
      </c>
      <c r="BB26" s="141">
        <v>0</v>
      </c>
      <c r="BC26" s="141">
        <v>0</v>
      </c>
      <c r="BD26" s="141">
        <v>0</v>
      </c>
      <c r="BE26" s="141">
        <v>0</v>
      </c>
      <c r="BF26" s="141">
        <v>1606</v>
      </c>
      <c r="BG26" s="141">
        <f t="shared" si="17"/>
        <v>299139</v>
      </c>
      <c r="BH26" s="141">
        <f t="shared" si="18"/>
        <v>133788</v>
      </c>
      <c r="BI26" s="141">
        <f t="shared" si="19"/>
        <v>133788</v>
      </c>
      <c r="BJ26" s="141">
        <f t="shared" si="20"/>
        <v>0</v>
      </c>
      <c r="BK26" s="141">
        <f t="shared" si="21"/>
        <v>133788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1295055</v>
      </c>
      <c r="BQ26" s="141">
        <f t="shared" si="27"/>
        <v>221540</v>
      </c>
      <c r="BR26" s="141">
        <f t="shared" si="28"/>
        <v>168112</v>
      </c>
      <c r="BS26" s="141">
        <f t="shared" si="29"/>
        <v>0</v>
      </c>
      <c r="BT26" s="141">
        <f t="shared" si="30"/>
        <v>49915</v>
      </c>
      <c r="BU26" s="141">
        <f t="shared" si="31"/>
        <v>3513</v>
      </c>
      <c r="BV26" s="141">
        <f t="shared" si="32"/>
        <v>535333</v>
      </c>
      <c r="BW26" s="141">
        <f t="shared" si="33"/>
        <v>0</v>
      </c>
      <c r="BX26" s="141">
        <f t="shared" si="34"/>
        <v>526957</v>
      </c>
      <c r="BY26" s="141">
        <f t="shared" si="35"/>
        <v>8376</v>
      </c>
      <c r="BZ26" s="141">
        <f t="shared" si="36"/>
        <v>0</v>
      </c>
      <c r="CA26" s="141">
        <f t="shared" si="37"/>
        <v>538182</v>
      </c>
      <c r="CB26" s="141">
        <f t="shared" si="38"/>
        <v>184147</v>
      </c>
      <c r="CC26" s="141">
        <f t="shared" si="39"/>
        <v>302897</v>
      </c>
      <c r="CD26" s="141">
        <f t="shared" si="40"/>
        <v>51138</v>
      </c>
      <c r="CE26" s="141">
        <f t="shared" si="41"/>
        <v>0</v>
      </c>
      <c r="CF26" s="141">
        <f t="shared" si="42"/>
        <v>0</v>
      </c>
      <c r="CG26" s="141">
        <f t="shared" si="43"/>
        <v>0</v>
      </c>
      <c r="CH26" s="141">
        <f t="shared" si="44"/>
        <v>8910</v>
      </c>
      <c r="CI26" s="141">
        <f t="shared" si="45"/>
        <v>1437753</v>
      </c>
    </row>
    <row r="27" spans="1:87" ht="12" customHeight="1">
      <c r="A27" s="142" t="s">
        <v>93</v>
      </c>
      <c r="B27" s="140" t="s">
        <v>345</v>
      </c>
      <c r="C27" s="142" t="s">
        <v>376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124493</v>
      </c>
      <c r="M27" s="141">
        <f t="shared" si="7"/>
        <v>50</v>
      </c>
      <c r="N27" s="141">
        <v>50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124443</v>
      </c>
      <c r="X27" s="141">
        <v>124443</v>
      </c>
      <c r="Y27" s="141">
        <v>0</v>
      </c>
      <c r="Z27" s="141">
        <v>0</v>
      </c>
      <c r="AA27" s="141">
        <v>0</v>
      </c>
      <c r="AB27" s="141">
        <v>125518</v>
      </c>
      <c r="AC27" s="141">
        <v>0</v>
      </c>
      <c r="AD27" s="141">
        <v>0</v>
      </c>
      <c r="AE27" s="141">
        <f t="shared" si="10"/>
        <v>124493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50941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124493</v>
      </c>
      <c r="BQ27" s="141">
        <f t="shared" si="27"/>
        <v>50</v>
      </c>
      <c r="BR27" s="141">
        <f t="shared" si="28"/>
        <v>50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124443</v>
      </c>
      <c r="CB27" s="141">
        <f t="shared" si="38"/>
        <v>124443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176459</v>
      </c>
      <c r="CG27" s="141">
        <f t="shared" si="43"/>
        <v>0</v>
      </c>
      <c r="CH27" s="141">
        <f t="shared" si="44"/>
        <v>0</v>
      </c>
      <c r="CI27" s="141">
        <f t="shared" si="45"/>
        <v>124493</v>
      </c>
    </row>
    <row r="28" spans="1:87" ht="12" customHeight="1">
      <c r="A28" s="142" t="s">
        <v>93</v>
      </c>
      <c r="B28" s="140" t="s">
        <v>346</v>
      </c>
      <c r="C28" s="142" t="s">
        <v>377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54152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54152</v>
      </c>
      <c r="X28" s="141">
        <v>52289</v>
      </c>
      <c r="Y28" s="141">
        <v>1101</v>
      </c>
      <c r="Z28" s="141">
        <v>0</v>
      </c>
      <c r="AA28" s="141">
        <v>762</v>
      </c>
      <c r="AB28" s="141">
        <v>97934</v>
      </c>
      <c r="AC28" s="141">
        <v>0</v>
      </c>
      <c r="AD28" s="141">
        <v>17205</v>
      </c>
      <c r="AE28" s="141">
        <f t="shared" si="10"/>
        <v>71357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52025</v>
      </c>
      <c r="BE28" s="141">
        <v>0</v>
      </c>
      <c r="BF28" s="141">
        <v>24</v>
      </c>
      <c r="BG28" s="141">
        <f t="shared" si="17"/>
        <v>24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54152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54152</v>
      </c>
      <c r="CB28" s="141">
        <f t="shared" si="38"/>
        <v>52289</v>
      </c>
      <c r="CC28" s="141">
        <f t="shared" si="39"/>
        <v>1101</v>
      </c>
      <c r="CD28" s="141">
        <f t="shared" si="40"/>
        <v>0</v>
      </c>
      <c r="CE28" s="141">
        <f t="shared" si="41"/>
        <v>762</v>
      </c>
      <c r="CF28" s="141">
        <f t="shared" si="42"/>
        <v>149959</v>
      </c>
      <c r="CG28" s="141">
        <f t="shared" si="43"/>
        <v>0</v>
      </c>
      <c r="CH28" s="141">
        <f t="shared" si="44"/>
        <v>17229</v>
      </c>
      <c r="CI28" s="141">
        <f t="shared" si="45"/>
        <v>71381</v>
      </c>
    </row>
    <row r="29" spans="1:87" ht="12" customHeight="1">
      <c r="A29" s="142" t="s">
        <v>93</v>
      </c>
      <c r="B29" s="140" t="s">
        <v>347</v>
      </c>
      <c r="C29" s="142" t="s">
        <v>378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11720</v>
      </c>
      <c r="L29" s="141">
        <f t="shared" si="6"/>
        <v>24700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24700</v>
      </c>
      <c r="X29" s="141">
        <v>24700</v>
      </c>
      <c r="Y29" s="141">
        <v>0</v>
      </c>
      <c r="Z29" s="141">
        <v>0</v>
      </c>
      <c r="AA29" s="141">
        <v>0</v>
      </c>
      <c r="AB29" s="141">
        <v>18024</v>
      </c>
      <c r="AC29" s="141">
        <v>0</v>
      </c>
      <c r="AD29" s="141">
        <v>964</v>
      </c>
      <c r="AE29" s="141">
        <f t="shared" si="10"/>
        <v>25664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13947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13947</v>
      </c>
      <c r="AZ29" s="141">
        <v>6268</v>
      </c>
      <c r="BA29" s="141">
        <v>0</v>
      </c>
      <c r="BB29" s="141">
        <v>7679</v>
      </c>
      <c r="BC29" s="141">
        <v>0</v>
      </c>
      <c r="BD29" s="141">
        <v>0</v>
      </c>
      <c r="BE29" s="141">
        <v>0</v>
      </c>
      <c r="BF29" s="141">
        <v>0</v>
      </c>
      <c r="BG29" s="141">
        <f t="shared" si="17"/>
        <v>13947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11720</v>
      </c>
      <c r="BP29" s="141">
        <f t="shared" si="26"/>
        <v>38647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38647</v>
      </c>
      <c r="CB29" s="141">
        <f t="shared" si="38"/>
        <v>30968</v>
      </c>
      <c r="CC29" s="141">
        <f t="shared" si="39"/>
        <v>0</v>
      </c>
      <c r="CD29" s="141">
        <f t="shared" si="40"/>
        <v>7679</v>
      </c>
      <c r="CE29" s="141">
        <f t="shared" si="41"/>
        <v>0</v>
      </c>
      <c r="CF29" s="141">
        <f t="shared" si="42"/>
        <v>18024</v>
      </c>
      <c r="CG29" s="141">
        <f t="shared" si="43"/>
        <v>0</v>
      </c>
      <c r="CH29" s="141">
        <f t="shared" si="44"/>
        <v>964</v>
      </c>
      <c r="CI29" s="141">
        <f t="shared" si="45"/>
        <v>39611</v>
      </c>
    </row>
    <row r="30" spans="1:87" ht="12" customHeight="1">
      <c r="A30" s="142" t="s">
        <v>93</v>
      </c>
      <c r="B30" s="140" t="s">
        <v>348</v>
      </c>
      <c r="C30" s="142" t="s">
        <v>379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31354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31354</v>
      </c>
      <c r="X30" s="141">
        <v>31354</v>
      </c>
      <c r="Y30" s="141">
        <v>0</v>
      </c>
      <c r="Z30" s="141">
        <v>0</v>
      </c>
      <c r="AA30" s="141">
        <v>0</v>
      </c>
      <c r="AB30" s="141">
        <v>76080</v>
      </c>
      <c r="AC30" s="141">
        <v>0</v>
      </c>
      <c r="AD30" s="141">
        <v>0</v>
      </c>
      <c r="AE30" s="141">
        <f t="shared" si="10"/>
        <v>31354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7447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7447</v>
      </c>
      <c r="AZ30" s="141">
        <v>7447</v>
      </c>
      <c r="BA30" s="141">
        <v>0</v>
      </c>
      <c r="BB30" s="141">
        <v>0</v>
      </c>
      <c r="BC30" s="141">
        <v>0</v>
      </c>
      <c r="BD30" s="141">
        <v>27930</v>
      </c>
      <c r="BE30" s="141">
        <v>0</v>
      </c>
      <c r="BF30" s="141">
        <v>0</v>
      </c>
      <c r="BG30" s="141">
        <f t="shared" si="17"/>
        <v>7447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38801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38801</v>
      </c>
      <c r="CB30" s="141">
        <f t="shared" si="38"/>
        <v>38801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104010</v>
      </c>
      <c r="CG30" s="141">
        <f t="shared" si="43"/>
        <v>0</v>
      </c>
      <c r="CH30" s="141">
        <f t="shared" si="44"/>
        <v>0</v>
      </c>
      <c r="CI30" s="141">
        <f t="shared" si="45"/>
        <v>38801</v>
      </c>
    </row>
    <row r="31" spans="1:87" ht="12" customHeight="1">
      <c r="A31" s="142" t="s">
        <v>93</v>
      </c>
      <c r="B31" s="140" t="s">
        <v>349</v>
      </c>
      <c r="C31" s="142" t="s">
        <v>380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344511</v>
      </c>
      <c r="M31" s="141">
        <f t="shared" si="7"/>
        <v>14842</v>
      </c>
      <c r="N31" s="141">
        <v>14842</v>
      </c>
      <c r="O31" s="141">
        <v>0</v>
      </c>
      <c r="P31" s="141">
        <v>0</v>
      </c>
      <c r="Q31" s="141">
        <v>0</v>
      </c>
      <c r="R31" s="141">
        <f t="shared" si="8"/>
        <v>179902</v>
      </c>
      <c r="S31" s="141">
        <v>0</v>
      </c>
      <c r="T31" s="141">
        <v>163523</v>
      </c>
      <c r="U31" s="141">
        <v>16379</v>
      </c>
      <c r="V31" s="141">
        <v>0</v>
      </c>
      <c r="W31" s="141">
        <f t="shared" si="9"/>
        <v>149767</v>
      </c>
      <c r="X31" s="141">
        <v>110055</v>
      </c>
      <c r="Y31" s="141">
        <v>29278</v>
      </c>
      <c r="Z31" s="141">
        <v>10434</v>
      </c>
      <c r="AA31" s="141">
        <v>0</v>
      </c>
      <c r="AB31" s="141">
        <v>7918</v>
      </c>
      <c r="AC31" s="141">
        <v>0</v>
      </c>
      <c r="AD31" s="141">
        <v>0</v>
      </c>
      <c r="AE31" s="141">
        <f t="shared" si="10"/>
        <v>344511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108972</v>
      </c>
      <c r="AO31" s="141">
        <f t="shared" si="14"/>
        <v>1534</v>
      </c>
      <c r="AP31" s="141">
        <v>1534</v>
      </c>
      <c r="AQ31" s="141">
        <v>0</v>
      </c>
      <c r="AR31" s="141">
        <v>0</v>
      </c>
      <c r="AS31" s="141">
        <v>0</v>
      </c>
      <c r="AT31" s="141">
        <f t="shared" si="15"/>
        <v>73852</v>
      </c>
      <c r="AU31" s="141">
        <v>0</v>
      </c>
      <c r="AV31" s="141">
        <v>73852</v>
      </c>
      <c r="AW31" s="141">
        <v>0</v>
      </c>
      <c r="AX31" s="141">
        <v>0</v>
      </c>
      <c r="AY31" s="141">
        <f t="shared" si="16"/>
        <v>33586</v>
      </c>
      <c r="AZ31" s="141">
        <v>11977</v>
      </c>
      <c r="BA31" s="141">
        <v>21609</v>
      </c>
      <c r="BB31" s="141">
        <v>0</v>
      </c>
      <c r="BC31" s="141">
        <v>0</v>
      </c>
      <c r="BD31" s="141">
        <v>0</v>
      </c>
      <c r="BE31" s="141">
        <v>0</v>
      </c>
      <c r="BF31" s="141">
        <v>0</v>
      </c>
      <c r="BG31" s="141">
        <f t="shared" si="17"/>
        <v>108972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453483</v>
      </c>
      <c r="BQ31" s="141">
        <f t="shared" si="27"/>
        <v>16376</v>
      </c>
      <c r="BR31" s="141">
        <f t="shared" si="28"/>
        <v>16376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253754</v>
      </c>
      <c r="BW31" s="141">
        <f t="shared" si="33"/>
        <v>0</v>
      </c>
      <c r="BX31" s="141">
        <f t="shared" si="34"/>
        <v>237375</v>
      </c>
      <c r="BY31" s="141">
        <f t="shared" si="35"/>
        <v>16379</v>
      </c>
      <c r="BZ31" s="141">
        <f t="shared" si="36"/>
        <v>0</v>
      </c>
      <c r="CA31" s="141">
        <f t="shared" si="37"/>
        <v>183353</v>
      </c>
      <c r="CB31" s="141">
        <f t="shared" si="38"/>
        <v>122032</v>
      </c>
      <c r="CC31" s="141">
        <f t="shared" si="39"/>
        <v>50887</v>
      </c>
      <c r="CD31" s="141">
        <f t="shared" si="40"/>
        <v>10434</v>
      </c>
      <c r="CE31" s="141">
        <f t="shared" si="41"/>
        <v>0</v>
      </c>
      <c r="CF31" s="141">
        <f t="shared" si="42"/>
        <v>7918</v>
      </c>
      <c r="CG31" s="141">
        <f t="shared" si="43"/>
        <v>0</v>
      </c>
      <c r="CH31" s="141">
        <f t="shared" si="44"/>
        <v>0</v>
      </c>
      <c r="CI31" s="141">
        <f t="shared" si="45"/>
        <v>453483</v>
      </c>
    </row>
    <row r="32" spans="1:87" ht="12" customHeight="1">
      <c r="A32" s="142" t="s">
        <v>93</v>
      </c>
      <c r="B32" s="140" t="s">
        <v>350</v>
      </c>
      <c r="C32" s="142" t="s">
        <v>381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84167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84167</v>
      </c>
      <c r="X32" s="141">
        <v>35611</v>
      </c>
      <c r="Y32" s="141">
        <v>0</v>
      </c>
      <c r="Z32" s="141">
        <v>44913</v>
      </c>
      <c r="AA32" s="141">
        <v>3643</v>
      </c>
      <c r="AB32" s="141">
        <v>0</v>
      </c>
      <c r="AC32" s="141">
        <v>0</v>
      </c>
      <c r="AD32" s="141">
        <v>0</v>
      </c>
      <c r="AE32" s="141">
        <f t="shared" si="10"/>
        <v>84167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17173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17173</v>
      </c>
      <c r="AZ32" s="141">
        <v>7049</v>
      </c>
      <c r="BA32" s="141">
        <v>0</v>
      </c>
      <c r="BB32" s="141">
        <v>10124</v>
      </c>
      <c r="BC32" s="141">
        <v>0</v>
      </c>
      <c r="BD32" s="141">
        <v>0</v>
      </c>
      <c r="BE32" s="141">
        <v>0</v>
      </c>
      <c r="BF32" s="141">
        <v>0</v>
      </c>
      <c r="BG32" s="141">
        <f t="shared" si="17"/>
        <v>17173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101340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101340</v>
      </c>
      <c r="CB32" s="141">
        <f t="shared" si="38"/>
        <v>42660</v>
      </c>
      <c r="CC32" s="141">
        <f t="shared" si="39"/>
        <v>0</v>
      </c>
      <c r="CD32" s="141">
        <f t="shared" si="40"/>
        <v>55037</v>
      </c>
      <c r="CE32" s="141">
        <f t="shared" si="41"/>
        <v>3643</v>
      </c>
      <c r="CF32" s="141">
        <f t="shared" si="42"/>
        <v>0</v>
      </c>
      <c r="CG32" s="141">
        <f t="shared" si="43"/>
        <v>0</v>
      </c>
      <c r="CH32" s="141">
        <f t="shared" si="44"/>
        <v>0</v>
      </c>
      <c r="CI32" s="141">
        <f t="shared" si="45"/>
        <v>101340</v>
      </c>
    </row>
    <row r="33" spans="1:87" ht="12" customHeight="1">
      <c r="A33" s="142" t="s">
        <v>93</v>
      </c>
      <c r="B33" s="140" t="s">
        <v>351</v>
      </c>
      <c r="C33" s="142" t="s">
        <v>382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16216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16216</v>
      </c>
      <c r="X33" s="141">
        <v>15960</v>
      </c>
      <c r="Y33" s="141">
        <v>256</v>
      </c>
      <c r="Z33" s="141">
        <v>0</v>
      </c>
      <c r="AA33" s="141">
        <v>0</v>
      </c>
      <c r="AB33" s="141">
        <v>49866</v>
      </c>
      <c r="AC33" s="141">
        <v>0</v>
      </c>
      <c r="AD33" s="141">
        <v>0</v>
      </c>
      <c r="AE33" s="141">
        <f t="shared" si="10"/>
        <v>16216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11102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16216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16216</v>
      </c>
      <c r="CB33" s="141">
        <f t="shared" si="38"/>
        <v>15960</v>
      </c>
      <c r="CC33" s="141">
        <f t="shared" si="39"/>
        <v>256</v>
      </c>
      <c r="CD33" s="141">
        <f t="shared" si="40"/>
        <v>0</v>
      </c>
      <c r="CE33" s="141">
        <f t="shared" si="41"/>
        <v>0</v>
      </c>
      <c r="CF33" s="141">
        <f t="shared" si="42"/>
        <v>60968</v>
      </c>
      <c r="CG33" s="141">
        <f t="shared" si="43"/>
        <v>0</v>
      </c>
      <c r="CH33" s="141">
        <f t="shared" si="44"/>
        <v>0</v>
      </c>
      <c r="CI33" s="141">
        <f t="shared" si="45"/>
        <v>16216</v>
      </c>
    </row>
    <row r="34" spans="1:87" ht="12" customHeight="1">
      <c r="A34" s="142" t="s">
        <v>93</v>
      </c>
      <c r="B34" s="140" t="s">
        <v>352</v>
      </c>
      <c r="C34" s="142" t="s">
        <v>383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184032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184032</v>
      </c>
      <c r="X34" s="141">
        <v>61215</v>
      </c>
      <c r="Y34" s="141">
        <v>113766</v>
      </c>
      <c r="Z34" s="141">
        <v>9051</v>
      </c>
      <c r="AA34" s="141">
        <v>0</v>
      </c>
      <c r="AB34" s="141">
        <v>0</v>
      </c>
      <c r="AC34" s="141">
        <v>0</v>
      </c>
      <c r="AD34" s="141">
        <v>0</v>
      </c>
      <c r="AE34" s="141">
        <f t="shared" si="10"/>
        <v>184032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27213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27213</v>
      </c>
      <c r="AZ34" s="141">
        <v>4018</v>
      </c>
      <c r="BA34" s="141">
        <v>23195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f t="shared" si="17"/>
        <v>27213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211245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211245</v>
      </c>
      <c r="CB34" s="141">
        <f t="shared" si="38"/>
        <v>65233</v>
      </c>
      <c r="CC34" s="141">
        <f t="shared" si="39"/>
        <v>136961</v>
      </c>
      <c r="CD34" s="141">
        <f t="shared" si="40"/>
        <v>9051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211245</v>
      </c>
    </row>
    <row r="35" spans="1:87" ht="12" customHeight="1">
      <c r="A35" s="142" t="s">
        <v>93</v>
      </c>
      <c r="B35" s="140" t="s">
        <v>353</v>
      </c>
      <c r="C35" s="142" t="s">
        <v>384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64478</v>
      </c>
      <c r="AC35" s="141">
        <v>0</v>
      </c>
      <c r="AD35" s="141">
        <v>0</v>
      </c>
      <c r="AE35" s="141">
        <f t="shared" si="10"/>
        <v>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25154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0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0</v>
      </c>
      <c r="CB35" s="141">
        <f t="shared" si="38"/>
        <v>0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89632</v>
      </c>
      <c r="CG35" s="141">
        <f t="shared" si="43"/>
        <v>0</v>
      </c>
      <c r="CH35" s="141">
        <f t="shared" si="44"/>
        <v>0</v>
      </c>
      <c r="CI35" s="141">
        <f t="shared" si="45"/>
        <v>0</v>
      </c>
    </row>
    <row r="36" spans="1:87" ht="12" customHeight="1">
      <c r="A36" s="142" t="s">
        <v>93</v>
      </c>
      <c r="B36" s="140" t="s">
        <v>354</v>
      </c>
      <c r="C36" s="142" t="s">
        <v>385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553964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553964</v>
      </c>
      <c r="X36" s="141">
        <v>70276</v>
      </c>
      <c r="Y36" s="141">
        <v>352540</v>
      </c>
      <c r="Z36" s="141">
        <v>130367</v>
      </c>
      <c r="AA36" s="141">
        <v>781</v>
      </c>
      <c r="AB36" s="141">
        <v>0</v>
      </c>
      <c r="AC36" s="141">
        <v>0</v>
      </c>
      <c r="AD36" s="141">
        <v>894</v>
      </c>
      <c r="AE36" s="141">
        <f t="shared" si="10"/>
        <v>554858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13754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13754</v>
      </c>
      <c r="AZ36" s="141">
        <v>1181</v>
      </c>
      <c r="BA36" s="141">
        <v>12573</v>
      </c>
      <c r="BB36" s="141">
        <v>0</v>
      </c>
      <c r="BC36" s="141">
        <v>0</v>
      </c>
      <c r="BD36" s="141">
        <v>0</v>
      </c>
      <c r="BE36" s="141">
        <v>0</v>
      </c>
      <c r="BF36" s="141">
        <v>0</v>
      </c>
      <c r="BG36" s="141">
        <f t="shared" si="17"/>
        <v>13754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567718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567718</v>
      </c>
      <c r="CB36" s="141">
        <f t="shared" si="38"/>
        <v>71457</v>
      </c>
      <c r="CC36" s="141">
        <f t="shared" si="39"/>
        <v>365113</v>
      </c>
      <c r="CD36" s="141">
        <f t="shared" si="40"/>
        <v>130367</v>
      </c>
      <c r="CE36" s="141">
        <f t="shared" si="41"/>
        <v>781</v>
      </c>
      <c r="CF36" s="141">
        <f t="shared" si="42"/>
        <v>0</v>
      </c>
      <c r="CG36" s="141">
        <f t="shared" si="43"/>
        <v>0</v>
      </c>
      <c r="CH36" s="141">
        <f t="shared" si="44"/>
        <v>894</v>
      </c>
      <c r="CI36" s="141">
        <f t="shared" si="45"/>
        <v>568612</v>
      </c>
    </row>
    <row r="37" spans="1:87" ht="12" customHeight="1">
      <c r="A37" s="142" t="s">
        <v>93</v>
      </c>
      <c r="B37" s="140" t="s">
        <v>355</v>
      </c>
      <c r="C37" s="142" t="s">
        <v>386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20704</v>
      </c>
      <c r="AC37" s="141">
        <v>0</v>
      </c>
      <c r="AD37" s="141">
        <v>0</v>
      </c>
      <c r="AE37" s="141">
        <f t="shared" si="10"/>
        <v>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11442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0</v>
      </c>
      <c r="BQ37" s="141">
        <f t="shared" si="27"/>
        <v>0</v>
      </c>
      <c r="BR37" s="141">
        <f t="shared" si="28"/>
        <v>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0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32146</v>
      </c>
      <c r="CG37" s="141">
        <f t="shared" si="43"/>
        <v>0</v>
      </c>
      <c r="CH37" s="141">
        <f t="shared" si="44"/>
        <v>0</v>
      </c>
      <c r="CI37" s="141">
        <f t="shared" si="45"/>
        <v>0</v>
      </c>
    </row>
    <row r="38" spans="1:87" ht="12" customHeight="1">
      <c r="A38" s="142" t="s">
        <v>93</v>
      </c>
      <c r="B38" s="140" t="s">
        <v>356</v>
      </c>
      <c r="C38" s="142" t="s">
        <v>387</v>
      </c>
      <c r="D38" s="141">
        <f t="shared" si="4"/>
        <v>8846</v>
      </c>
      <c r="E38" s="141">
        <f t="shared" si="5"/>
        <v>8846</v>
      </c>
      <c r="F38" s="141">
        <v>0</v>
      </c>
      <c r="G38" s="141">
        <v>0</v>
      </c>
      <c r="H38" s="141">
        <v>0</v>
      </c>
      <c r="I38" s="141">
        <v>8846</v>
      </c>
      <c r="J38" s="141">
        <v>0</v>
      </c>
      <c r="K38" s="141">
        <v>0</v>
      </c>
      <c r="L38" s="141">
        <f t="shared" si="6"/>
        <v>28148</v>
      </c>
      <c r="M38" s="141">
        <f t="shared" si="7"/>
        <v>8345</v>
      </c>
      <c r="N38" s="141">
        <v>0</v>
      </c>
      <c r="O38" s="141">
        <v>8345</v>
      </c>
      <c r="P38" s="141">
        <v>0</v>
      </c>
      <c r="Q38" s="141">
        <v>0</v>
      </c>
      <c r="R38" s="141">
        <f t="shared" si="8"/>
        <v>12339</v>
      </c>
      <c r="S38" s="141">
        <v>189</v>
      </c>
      <c r="T38" s="141">
        <v>12150</v>
      </c>
      <c r="U38" s="141">
        <v>0</v>
      </c>
      <c r="V38" s="141">
        <v>0</v>
      </c>
      <c r="W38" s="141">
        <f t="shared" si="9"/>
        <v>7464</v>
      </c>
      <c r="X38" s="141">
        <v>2243</v>
      </c>
      <c r="Y38" s="141">
        <v>0</v>
      </c>
      <c r="Z38" s="141">
        <v>3159</v>
      </c>
      <c r="AA38" s="141">
        <v>2062</v>
      </c>
      <c r="AB38" s="141">
        <v>0</v>
      </c>
      <c r="AC38" s="141">
        <v>0</v>
      </c>
      <c r="AD38" s="141">
        <v>1971</v>
      </c>
      <c r="AE38" s="141">
        <f t="shared" si="10"/>
        <v>38965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8846</v>
      </c>
      <c r="BI38" s="141">
        <f t="shared" si="19"/>
        <v>8846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8846</v>
      </c>
      <c r="BN38" s="141">
        <f t="shared" si="24"/>
        <v>0</v>
      </c>
      <c r="BO38" s="141">
        <f t="shared" si="25"/>
        <v>0</v>
      </c>
      <c r="BP38" s="141">
        <f t="shared" si="26"/>
        <v>28148</v>
      </c>
      <c r="BQ38" s="141">
        <f t="shared" si="27"/>
        <v>8345</v>
      </c>
      <c r="BR38" s="141">
        <f t="shared" si="28"/>
        <v>0</v>
      </c>
      <c r="BS38" s="141">
        <f t="shared" si="29"/>
        <v>8345</v>
      </c>
      <c r="BT38" s="141">
        <f t="shared" si="30"/>
        <v>0</v>
      </c>
      <c r="BU38" s="141">
        <f t="shared" si="31"/>
        <v>0</v>
      </c>
      <c r="BV38" s="141">
        <f t="shared" si="32"/>
        <v>12339</v>
      </c>
      <c r="BW38" s="141">
        <f t="shared" si="33"/>
        <v>189</v>
      </c>
      <c r="BX38" s="141">
        <f t="shared" si="34"/>
        <v>12150</v>
      </c>
      <c r="BY38" s="141">
        <f t="shared" si="35"/>
        <v>0</v>
      </c>
      <c r="BZ38" s="141">
        <f t="shared" si="36"/>
        <v>0</v>
      </c>
      <c r="CA38" s="141">
        <f t="shared" si="37"/>
        <v>7464</v>
      </c>
      <c r="CB38" s="141">
        <f t="shared" si="38"/>
        <v>2243</v>
      </c>
      <c r="CC38" s="141">
        <f t="shared" si="39"/>
        <v>0</v>
      </c>
      <c r="CD38" s="141">
        <f t="shared" si="40"/>
        <v>3159</v>
      </c>
      <c r="CE38" s="141">
        <f t="shared" si="41"/>
        <v>2062</v>
      </c>
      <c r="CF38" s="141">
        <f t="shared" si="42"/>
        <v>0</v>
      </c>
      <c r="CG38" s="141">
        <f t="shared" si="43"/>
        <v>0</v>
      </c>
      <c r="CH38" s="141">
        <f t="shared" si="44"/>
        <v>1971</v>
      </c>
      <c r="CI38" s="141">
        <f t="shared" si="45"/>
        <v>38965</v>
      </c>
    </row>
    <row r="39" spans="1:87" ht="12" customHeight="1">
      <c r="A39" s="142" t="s">
        <v>93</v>
      </c>
      <c r="B39" s="140" t="s">
        <v>390</v>
      </c>
      <c r="C39" s="142" t="s">
        <v>401</v>
      </c>
      <c r="D39" s="141">
        <f t="shared" si="4"/>
        <v>86635</v>
      </c>
      <c r="E39" s="141">
        <f t="shared" si="5"/>
        <v>86635</v>
      </c>
      <c r="F39" s="141">
        <v>0</v>
      </c>
      <c r="G39" s="141">
        <v>86635</v>
      </c>
      <c r="H39" s="141">
        <v>0</v>
      </c>
      <c r="I39" s="141">
        <v>0</v>
      </c>
      <c r="J39" s="141">
        <v>0</v>
      </c>
      <c r="K39" s="141"/>
      <c r="L39" s="141">
        <f t="shared" si="6"/>
        <v>374765</v>
      </c>
      <c r="M39" s="141">
        <f t="shared" si="7"/>
        <v>48781</v>
      </c>
      <c r="N39" s="141">
        <v>32431</v>
      </c>
      <c r="O39" s="141">
        <v>0</v>
      </c>
      <c r="P39" s="141">
        <v>9375</v>
      </c>
      <c r="Q39" s="141">
        <v>6975</v>
      </c>
      <c r="R39" s="141">
        <f t="shared" si="8"/>
        <v>145762</v>
      </c>
      <c r="S39" s="141">
        <v>0</v>
      </c>
      <c r="T39" s="141">
        <v>134332</v>
      </c>
      <c r="U39" s="141">
        <v>11430</v>
      </c>
      <c r="V39" s="141">
        <v>0</v>
      </c>
      <c r="W39" s="141">
        <f t="shared" si="9"/>
        <v>180222</v>
      </c>
      <c r="X39" s="141">
        <v>0</v>
      </c>
      <c r="Y39" s="141">
        <v>133769</v>
      </c>
      <c r="Z39" s="141">
        <v>16489</v>
      </c>
      <c r="AA39" s="141">
        <v>29964</v>
      </c>
      <c r="AB39" s="141"/>
      <c r="AC39" s="141">
        <v>0</v>
      </c>
      <c r="AD39" s="141">
        <v>4458</v>
      </c>
      <c r="AE39" s="141">
        <f t="shared" si="10"/>
        <v>465858</v>
      </c>
      <c r="AF39" s="141">
        <f t="shared" si="11"/>
        <v>20318</v>
      </c>
      <c r="AG39" s="141">
        <f t="shared" si="12"/>
        <v>20318</v>
      </c>
      <c r="AH39" s="141">
        <v>0</v>
      </c>
      <c r="AI39" s="141">
        <v>20318</v>
      </c>
      <c r="AJ39" s="141">
        <v>0</v>
      </c>
      <c r="AK39" s="141">
        <v>0</v>
      </c>
      <c r="AL39" s="141">
        <v>0</v>
      </c>
      <c r="AM39" s="141"/>
      <c r="AN39" s="141">
        <f t="shared" si="13"/>
        <v>91426</v>
      </c>
      <c r="AO39" s="141">
        <f t="shared" si="14"/>
        <v>13388</v>
      </c>
      <c r="AP39" s="141">
        <v>7950</v>
      </c>
      <c r="AQ39" s="141">
        <v>0</v>
      </c>
      <c r="AR39" s="141">
        <v>5438</v>
      </c>
      <c r="AS39" s="141">
        <v>0</v>
      </c>
      <c r="AT39" s="141">
        <f t="shared" si="15"/>
        <v>52985</v>
      </c>
      <c r="AU39" s="141">
        <v>0</v>
      </c>
      <c r="AV39" s="141">
        <v>52985</v>
      </c>
      <c r="AW39" s="141">
        <v>0</v>
      </c>
      <c r="AX39" s="141">
        <v>0</v>
      </c>
      <c r="AY39" s="141">
        <f t="shared" si="16"/>
        <v>25053</v>
      </c>
      <c r="AZ39" s="141">
        <v>0</v>
      </c>
      <c r="BA39" s="141">
        <v>25053</v>
      </c>
      <c r="BB39" s="141">
        <v>0</v>
      </c>
      <c r="BC39" s="141">
        <v>0</v>
      </c>
      <c r="BD39" s="141"/>
      <c r="BE39" s="141">
        <v>0</v>
      </c>
      <c r="BF39" s="141">
        <v>764</v>
      </c>
      <c r="BG39" s="141">
        <f t="shared" si="17"/>
        <v>112508</v>
      </c>
      <c r="BH39" s="141">
        <f t="shared" si="18"/>
        <v>106953</v>
      </c>
      <c r="BI39" s="141">
        <f t="shared" si="19"/>
        <v>106953</v>
      </c>
      <c r="BJ39" s="141">
        <f t="shared" si="20"/>
        <v>0</v>
      </c>
      <c r="BK39" s="141">
        <f t="shared" si="21"/>
        <v>106953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466191</v>
      </c>
      <c r="BQ39" s="141">
        <f t="shared" si="27"/>
        <v>62169</v>
      </c>
      <c r="BR39" s="141">
        <f t="shared" si="28"/>
        <v>40381</v>
      </c>
      <c r="BS39" s="141">
        <f t="shared" si="29"/>
        <v>0</v>
      </c>
      <c r="BT39" s="141">
        <f t="shared" si="30"/>
        <v>14813</v>
      </c>
      <c r="BU39" s="141">
        <f t="shared" si="31"/>
        <v>6975</v>
      </c>
      <c r="BV39" s="141">
        <f t="shared" si="32"/>
        <v>198747</v>
      </c>
      <c r="BW39" s="141">
        <f t="shared" si="33"/>
        <v>0</v>
      </c>
      <c r="BX39" s="141">
        <f t="shared" si="34"/>
        <v>187317</v>
      </c>
      <c r="BY39" s="141">
        <f t="shared" si="35"/>
        <v>11430</v>
      </c>
      <c r="BZ39" s="141">
        <f t="shared" si="36"/>
        <v>0</v>
      </c>
      <c r="CA39" s="141">
        <f t="shared" si="37"/>
        <v>205275</v>
      </c>
      <c r="CB39" s="141">
        <f t="shared" si="38"/>
        <v>0</v>
      </c>
      <c r="CC39" s="141">
        <f t="shared" si="39"/>
        <v>158822</v>
      </c>
      <c r="CD39" s="141">
        <f t="shared" si="40"/>
        <v>16489</v>
      </c>
      <c r="CE39" s="141">
        <f t="shared" si="41"/>
        <v>29964</v>
      </c>
      <c r="CF39" s="141">
        <f t="shared" si="42"/>
        <v>0</v>
      </c>
      <c r="CG39" s="141">
        <f t="shared" si="43"/>
        <v>0</v>
      </c>
      <c r="CH39" s="141">
        <f t="shared" si="44"/>
        <v>5222</v>
      </c>
      <c r="CI39" s="141">
        <f t="shared" si="45"/>
        <v>578366</v>
      </c>
    </row>
    <row r="40" spans="1:87" ht="12" customHeight="1">
      <c r="A40" s="142" t="s">
        <v>93</v>
      </c>
      <c r="B40" s="140" t="s">
        <v>391</v>
      </c>
      <c r="C40" s="142" t="s">
        <v>402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/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226369</v>
      </c>
      <c r="AO40" s="141">
        <f t="shared" si="14"/>
        <v>221215</v>
      </c>
      <c r="AP40" s="141">
        <v>89181</v>
      </c>
      <c r="AQ40" s="141">
        <v>0</v>
      </c>
      <c r="AR40" s="141">
        <v>132034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5154</v>
      </c>
      <c r="AZ40" s="141">
        <v>0</v>
      </c>
      <c r="BA40" s="141">
        <v>0</v>
      </c>
      <c r="BB40" s="141">
        <v>0</v>
      </c>
      <c r="BC40" s="141">
        <v>5154</v>
      </c>
      <c r="BD40" s="141"/>
      <c r="BE40" s="141">
        <v>0</v>
      </c>
      <c r="BF40" s="141">
        <v>0</v>
      </c>
      <c r="BG40" s="141">
        <f t="shared" si="17"/>
        <v>226369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226369</v>
      </c>
      <c r="BQ40" s="141">
        <f t="shared" si="27"/>
        <v>221215</v>
      </c>
      <c r="BR40" s="141">
        <f t="shared" si="28"/>
        <v>89181</v>
      </c>
      <c r="BS40" s="141">
        <f t="shared" si="29"/>
        <v>0</v>
      </c>
      <c r="BT40" s="141">
        <f t="shared" si="30"/>
        <v>132034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5154</v>
      </c>
      <c r="CB40" s="141">
        <f t="shared" si="38"/>
        <v>0</v>
      </c>
      <c r="CC40" s="141">
        <f t="shared" si="39"/>
        <v>0</v>
      </c>
      <c r="CD40" s="141">
        <f t="shared" si="40"/>
        <v>0</v>
      </c>
      <c r="CE40" s="141">
        <f t="shared" si="41"/>
        <v>5154</v>
      </c>
      <c r="CF40" s="141">
        <f t="shared" si="42"/>
        <v>0</v>
      </c>
      <c r="CG40" s="141">
        <f t="shared" si="43"/>
        <v>0</v>
      </c>
      <c r="CH40" s="141">
        <f t="shared" si="44"/>
        <v>0</v>
      </c>
      <c r="CI40" s="141">
        <f t="shared" si="45"/>
        <v>226369</v>
      </c>
    </row>
    <row r="41" spans="1:87" ht="12" customHeight="1">
      <c r="A41" s="142" t="s">
        <v>93</v>
      </c>
      <c r="B41" s="140" t="s">
        <v>392</v>
      </c>
      <c r="C41" s="142" t="s">
        <v>403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0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/>
      <c r="AC41" s="141">
        <v>0</v>
      </c>
      <c r="AD41" s="141">
        <v>0</v>
      </c>
      <c r="AE41" s="141">
        <f t="shared" si="10"/>
        <v>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194581</v>
      </c>
      <c r="AO41" s="141">
        <f t="shared" si="14"/>
        <v>56966</v>
      </c>
      <c r="AP41" s="141">
        <v>56966</v>
      </c>
      <c r="AQ41" s="141">
        <v>0</v>
      </c>
      <c r="AR41" s="141">
        <v>0</v>
      </c>
      <c r="AS41" s="141">
        <v>0</v>
      </c>
      <c r="AT41" s="141">
        <f t="shared" si="15"/>
        <v>134734</v>
      </c>
      <c r="AU41" s="141">
        <v>0</v>
      </c>
      <c r="AV41" s="141">
        <v>134734</v>
      </c>
      <c r="AW41" s="141">
        <v>0</v>
      </c>
      <c r="AX41" s="141">
        <v>0</v>
      </c>
      <c r="AY41" s="141">
        <f t="shared" si="16"/>
        <v>2881</v>
      </c>
      <c r="AZ41" s="141">
        <v>0</v>
      </c>
      <c r="BA41" s="141">
        <v>2881</v>
      </c>
      <c r="BB41" s="141">
        <v>0</v>
      </c>
      <c r="BC41" s="141">
        <v>0</v>
      </c>
      <c r="BD41" s="141"/>
      <c r="BE41" s="141">
        <v>0</v>
      </c>
      <c r="BF41" s="141">
        <v>17008</v>
      </c>
      <c r="BG41" s="141">
        <f t="shared" si="17"/>
        <v>211589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194581</v>
      </c>
      <c r="BQ41" s="141">
        <f t="shared" si="27"/>
        <v>56966</v>
      </c>
      <c r="BR41" s="141">
        <f t="shared" si="28"/>
        <v>56966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134734</v>
      </c>
      <c r="BW41" s="141">
        <f t="shared" si="33"/>
        <v>0</v>
      </c>
      <c r="BX41" s="141">
        <f t="shared" si="34"/>
        <v>134734</v>
      </c>
      <c r="BY41" s="141">
        <f t="shared" si="35"/>
        <v>0</v>
      </c>
      <c r="BZ41" s="141">
        <f t="shared" si="36"/>
        <v>0</v>
      </c>
      <c r="CA41" s="141">
        <f t="shared" si="37"/>
        <v>2881</v>
      </c>
      <c r="CB41" s="141">
        <f t="shared" si="38"/>
        <v>0</v>
      </c>
      <c r="CC41" s="141">
        <f t="shared" si="39"/>
        <v>2881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17008</v>
      </c>
      <c r="CI41" s="141">
        <f t="shared" si="45"/>
        <v>211589</v>
      </c>
    </row>
    <row r="42" spans="1:87" ht="12" customHeight="1">
      <c r="A42" s="142" t="s">
        <v>93</v>
      </c>
      <c r="B42" s="140" t="s">
        <v>393</v>
      </c>
      <c r="C42" s="142" t="s">
        <v>404</v>
      </c>
      <c r="D42" s="141">
        <f t="shared" si="4"/>
        <v>23573</v>
      </c>
      <c r="E42" s="141">
        <f t="shared" si="5"/>
        <v>23573</v>
      </c>
      <c r="F42" s="141">
        <v>0</v>
      </c>
      <c r="G42" s="141">
        <v>23573</v>
      </c>
      <c r="H42" s="141">
        <v>0</v>
      </c>
      <c r="I42" s="141">
        <v>0</v>
      </c>
      <c r="J42" s="141">
        <v>0</v>
      </c>
      <c r="K42" s="141"/>
      <c r="L42" s="141">
        <f t="shared" si="6"/>
        <v>149021</v>
      </c>
      <c r="M42" s="141">
        <f t="shared" si="7"/>
        <v>40829</v>
      </c>
      <c r="N42" s="141">
        <v>13599</v>
      </c>
      <c r="O42" s="141">
        <v>0</v>
      </c>
      <c r="P42" s="141">
        <v>19107</v>
      </c>
      <c r="Q42" s="141">
        <v>8123</v>
      </c>
      <c r="R42" s="141">
        <f t="shared" si="8"/>
        <v>46727</v>
      </c>
      <c r="S42" s="141">
        <v>0</v>
      </c>
      <c r="T42" s="141">
        <v>42385</v>
      </c>
      <c r="U42" s="141">
        <v>4342</v>
      </c>
      <c r="V42" s="141">
        <v>0</v>
      </c>
      <c r="W42" s="141">
        <f t="shared" si="9"/>
        <v>61465</v>
      </c>
      <c r="X42" s="141">
        <v>44403</v>
      </c>
      <c r="Y42" s="141">
        <v>14568</v>
      </c>
      <c r="Z42" s="141">
        <v>2494</v>
      </c>
      <c r="AA42" s="141">
        <v>0</v>
      </c>
      <c r="AB42" s="141"/>
      <c r="AC42" s="141">
        <v>0</v>
      </c>
      <c r="AD42" s="141">
        <v>24000</v>
      </c>
      <c r="AE42" s="141">
        <f t="shared" si="10"/>
        <v>196594</v>
      </c>
      <c r="AF42" s="141">
        <f t="shared" si="11"/>
        <v>7560</v>
      </c>
      <c r="AG42" s="141">
        <f t="shared" si="12"/>
        <v>7560</v>
      </c>
      <c r="AH42" s="141">
        <v>0</v>
      </c>
      <c r="AI42" s="141">
        <v>7560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93567</v>
      </c>
      <c r="AO42" s="141">
        <f t="shared" si="14"/>
        <v>18239</v>
      </c>
      <c r="AP42" s="141">
        <v>11501</v>
      </c>
      <c r="AQ42" s="141">
        <v>0</v>
      </c>
      <c r="AR42" s="141">
        <v>6738</v>
      </c>
      <c r="AS42" s="141">
        <v>0</v>
      </c>
      <c r="AT42" s="141">
        <f t="shared" si="15"/>
        <v>37506</v>
      </c>
      <c r="AU42" s="141">
        <v>0</v>
      </c>
      <c r="AV42" s="141">
        <v>37506</v>
      </c>
      <c r="AW42" s="141">
        <v>0</v>
      </c>
      <c r="AX42" s="141">
        <v>0</v>
      </c>
      <c r="AY42" s="141">
        <f t="shared" si="16"/>
        <v>37822</v>
      </c>
      <c r="AZ42" s="141">
        <v>27687</v>
      </c>
      <c r="BA42" s="141">
        <v>10135</v>
      </c>
      <c r="BB42" s="141">
        <v>0</v>
      </c>
      <c r="BC42" s="141">
        <v>0</v>
      </c>
      <c r="BD42" s="141"/>
      <c r="BE42" s="141">
        <v>0</v>
      </c>
      <c r="BF42" s="141">
        <v>14000</v>
      </c>
      <c r="BG42" s="141">
        <f t="shared" si="17"/>
        <v>115127</v>
      </c>
      <c r="BH42" s="141">
        <f t="shared" si="18"/>
        <v>31133</v>
      </c>
      <c r="BI42" s="141">
        <f t="shared" si="19"/>
        <v>31133</v>
      </c>
      <c r="BJ42" s="141">
        <f t="shared" si="20"/>
        <v>0</v>
      </c>
      <c r="BK42" s="141">
        <f t="shared" si="21"/>
        <v>31133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242588</v>
      </c>
      <c r="BQ42" s="141">
        <f t="shared" si="27"/>
        <v>59068</v>
      </c>
      <c r="BR42" s="141">
        <f t="shared" si="28"/>
        <v>25100</v>
      </c>
      <c r="BS42" s="141">
        <f t="shared" si="29"/>
        <v>0</v>
      </c>
      <c r="BT42" s="141">
        <f t="shared" si="30"/>
        <v>25845</v>
      </c>
      <c r="BU42" s="141">
        <f t="shared" si="31"/>
        <v>8123</v>
      </c>
      <c r="BV42" s="141">
        <f t="shared" si="32"/>
        <v>84233</v>
      </c>
      <c r="BW42" s="141">
        <f t="shared" si="33"/>
        <v>0</v>
      </c>
      <c r="BX42" s="141">
        <f t="shared" si="34"/>
        <v>79891</v>
      </c>
      <c r="BY42" s="141">
        <f t="shared" si="35"/>
        <v>4342</v>
      </c>
      <c r="BZ42" s="141">
        <f t="shared" si="36"/>
        <v>0</v>
      </c>
      <c r="CA42" s="141">
        <f t="shared" si="37"/>
        <v>99287</v>
      </c>
      <c r="CB42" s="141">
        <f t="shared" si="38"/>
        <v>72090</v>
      </c>
      <c r="CC42" s="141">
        <f t="shared" si="39"/>
        <v>24703</v>
      </c>
      <c r="CD42" s="141">
        <f t="shared" si="40"/>
        <v>2494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38000</v>
      </c>
      <c r="CI42" s="141">
        <f t="shared" si="45"/>
        <v>311721</v>
      </c>
    </row>
    <row r="43" spans="1:87" ht="12" customHeight="1">
      <c r="A43" s="142" t="s">
        <v>93</v>
      </c>
      <c r="B43" s="140" t="s">
        <v>394</v>
      </c>
      <c r="C43" s="142" t="s">
        <v>405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263752</v>
      </c>
      <c r="M43" s="141">
        <f t="shared" si="7"/>
        <v>14071</v>
      </c>
      <c r="N43" s="141">
        <v>2298</v>
      </c>
      <c r="O43" s="141">
        <v>0</v>
      </c>
      <c r="P43" s="141">
        <v>11773</v>
      </c>
      <c r="Q43" s="141">
        <v>0</v>
      </c>
      <c r="R43" s="141">
        <f t="shared" si="8"/>
        <v>185326</v>
      </c>
      <c r="S43" s="141">
        <v>0</v>
      </c>
      <c r="T43" s="141">
        <v>123704</v>
      </c>
      <c r="U43" s="141">
        <v>61622</v>
      </c>
      <c r="V43" s="141">
        <v>0</v>
      </c>
      <c r="W43" s="141">
        <f t="shared" si="9"/>
        <v>64355</v>
      </c>
      <c r="X43" s="141">
        <v>0</v>
      </c>
      <c r="Y43" s="141">
        <v>63999</v>
      </c>
      <c r="Z43" s="141">
        <v>356</v>
      </c>
      <c r="AA43" s="141">
        <v>0</v>
      </c>
      <c r="AB43" s="141"/>
      <c r="AC43" s="141">
        <v>0</v>
      </c>
      <c r="AD43" s="141">
        <v>0</v>
      </c>
      <c r="AE43" s="141">
        <f t="shared" si="10"/>
        <v>263752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78488</v>
      </c>
      <c r="AO43" s="141">
        <f t="shared" si="14"/>
        <v>2327</v>
      </c>
      <c r="AP43" s="141">
        <v>2327</v>
      </c>
      <c r="AQ43" s="141">
        <v>0</v>
      </c>
      <c r="AR43" s="141">
        <v>0</v>
      </c>
      <c r="AS43" s="141">
        <v>0</v>
      </c>
      <c r="AT43" s="141">
        <f t="shared" si="15"/>
        <v>53354</v>
      </c>
      <c r="AU43" s="141">
        <v>0</v>
      </c>
      <c r="AV43" s="141">
        <v>53354</v>
      </c>
      <c r="AW43" s="141">
        <v>0</v>
      </c>
      <c r="AX43" s="141">
        <v>0</v>
      </c>
      <c r="AY43" s="141">
        <f t="shared" si="16"/>
        <v>22807</v>
      </c>
      <c r="AZ43" s="141">
        <v>0</v>
      </c>
      <c r="BA43" s="141">
        <v>22807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78488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342240</v>
      </c>
      <c r="BQ43" s="141">
        <f t="shared" si="27"/>
        <v>16398</v>
      </c>
      <c r="BR43" s="141">
        <f t="shared" si="28"/>
        <v>4625</v>
      </c>
      <c r="BS43" s="141">
        <f t="shared" si="29"/>
        <v>0</v>
      </c>
      <c r="BT43" s="141">
        <f t="shared" si="30"/>
        <v>11773</v>
      </c>
      <c r="BU43" s="141">
        <f t="shared" si="31"/>
        <v>0</v>
      </c>
      <c r="BV43" s="141">
        <f t="shared" si="32"/>
        <v>238680</v>
      </c>
      <c r="BW43" s="141">
        <f t="shared" si="33"/>
        <v>0</v>
      </c>
      <c r="BX43" s="141">
        <f t="shared" si="34"/>
        <v>177058</v>
      </c>
      <c r="BY43" s="141">
        <f t="shared" si="35"/>
        <v>61622</v>
      </c>
      <c r="BZ43" s="141">
        <f t="shared" si="36"/>
        <v>0</v>
      </c>
      <c r="CA43" s="141">
        <f t="shared" si="37"/>
        <v>87162</v>
      </c>
      <c r="CB43" s="141">
        <f t="shared" si="38"/>
        <v>0</v>
      </c>
      <c r="CC43" s="141">
        <f t="shared" si="39"/>
        <v>86806</v>
      </c>
      <c r="CD43" s="141">
        <f t="shared" si="40"/>
        <v>356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342240</v>
      </c>
    </row>
    <row r="44" spans="1:87" ht="12" customHeight="1">
      <c r="A44" s="142" t="s">
        <v>93</v>
      </c>
      <c r="B44" s="140" t="s">
        <v>395</v>
      </c>
      <c r="C44" s="142" t="s">
        <v>406</v>
      </c>
      <c r="D44" s="141">
        <f t="shared" si="4"/>
        <v>157738</v>
      </c>
      <c r="E44" s="141">
        <f t="shared" si="5"/>
        <v>145793</v>
      </c>
      <c r="F44" s="141">
        <v>0</v>
      </c>
      <c r="G44" s="141">
        <v>145793</v>
      </c>
      <c r="H44" s="141">
        <v>0</v>
      </c>
      <c r="I44" s="141">
        <v>0</v>
      </c>
      <c r="J44" s="141">
        <v>11945</v>
      </c>
      <c r="K44" s="141"/>
      <c r="L44" s="141">
        <f t="shared" si="6"/>
        <v>517320</v>
      </c>
      <c r="M44" s="141">
        <f t="shared" si="7"/>
        <v>102290</v>
      </c>
      <c r="N44" s="141">
        <v>0</v>
      </c>
      <c r="O44" s="141">
        <v>0</v>
      </c>
      <c r="P44" s="141">
        <v>87595</v>
      </c>
      <c r="Q44" s="141">
        <v>14695</v>
      </c>
      <c r="R44" s="141">
        <f t="shared" si="8"/>
        <v>194871</v>
      </c>
      <c r="S44" s="141">
        <v>0</v>
      </c>
      <c r="T44" s="141">
        <v>167463</v>
      </c>
      <c r="U44" s="141">
        <v>27408</v>
      </c>
      <c r="V44" s="141">
        <v>0</v>
      </c>
      <c r="W44" s="141">
        <f t="shared" si="9"/>
        <v>220159</v>
      </c>
      <c r="X44" s="141">
        <v>0</v>
      </c>
      <c r="Y44" s="141">
        <v>196372</v>
      </c>
      <c r="Z44" s="141">
        <v>23787</v>
      </c>
      <c r="AA44" s="141">
        <v>0</v>
      </c>
      <c r="AB44" s="141"/>
      <c r="AC44" s="141">
        <v>0</v>
      </c>
      <c r="AD44" s="141">
        <v>0</v>
      </c>
      <c r="AE44" s="141">
        <f t="shared" si="10"/>
        <v>675058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157738</v>
      </c>
      <c r="BI44" s="141">
        <f t="shared" si="19"/>
        <v>145793</v>
      </c>
      <c r="BJ44" s="141">
        <f t="shared" si="20"/>
        <v>0</v>
      </c>
      <c r="BK44" s="141">
        <f t="shared" si="21"/>
        <v>145793</v>
      </c>
      <c r="BL44" s="141">
        <f t="shared" si="22"/>
        <v>0</v>
      </c>
      <c r="BM44" s="141">
        <f t="shared" si="23"/>
        <v>0</v>
      </c>
      <c r="BN44" s="141">
        <f t="shared" si="24"/>
        <v>11945</v>
      </c>
      <c r="BO44" s="141">
        <f t="shared" si="25"/>
        <v>0</v>
      </c>
      <c r="BP44" s="141">
        <f t="shared" si="26"/>
        <v>517320</v>
      </c>
      <c r="BQ44" s="141">
        <f t="shared" si="27"/>
        <v>102290</v>
      </c>
      <c r="BR44" s="141">
        <f t="shared" si="28"/>
        <v>0</v>
      </c>
      <c r="BS44" s="141">
        <f t="shared" si="29"/>
        <v>0</v>
      </c>
      <c r="BT44" s="141">
        <f t="shared" si="30"/>
        <v>87595</v>
      </c>
      <c r="BU44" s="141">
        <f t="shared" si="31"/>
        <v>14695</v>
      </c>
      <c r="BV44" s="141">
        <f t="shared" si="32"/>
        <v>194871</v>
      </c>
      <c r="BW44" s="141">
        <f t="shared" si="33"/>
        <v>0</v>
      </c>
      <c r="BX44" s="141">
        <f t="shared" si="34"/>
        <v>167463</v>
      </c>
      <c r="BY44" s="141">
        <f t="shared" si="35"/>
        <v>27408</v>
      </c>
      <c r="BZ44" s="141">
        <f t="shared" si="36"/>
        <v>0</v>
      </c>
      <c r="CA44" s="141">
        <f t="shared" si="37"/>
        <v>220159</v>
      </c>
      <c r="CB44" s="141">
        <f t="shared" si="38"/>
        <v>0</v>
      </c>
      <c r="CC44" s="141">
        <f t="shared" si="39"/>
        <v>196372</v>
      </c>
      <c r="CD44" s="141">
        <f t="shared" si="40"/>
        <v>23787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0</v>
      </c>
      <c r="CI44" s="141">
        <f t="shared" si="45"/>
        <v>675058</v>
      </c>
    </row>
    <row r="45" spans="1:87" ht="12" customHeight="1">
      <c r="A45" s="142" t="s">
        <v>93</v>
      </c>
      <c r="B45" s="140" t="s">
        <v>396</v>
      </c>
      <c r="C45" s="142" t="s">
        <v>407</v>
      </c>
      <c r="D45" s="141">
        <f t="shared" si="4"/>
        <v>162803</v>
      </c>
      <c r="E45" s="141">
        <f t="shared" si="5"/>
        <v>162803</v>
      </c>
      <c r="F45" s="141">
        <v>0</v>
      </c>
      <c r="G45" s="141">
        <v>159769</v>
      </c>
      <c r="H45" s="141">
        <v>3034</v>
      </c>
      <c r="I45" s="141">
        <v>0</v>
      </c>
      <c r="J45" s="141">
        <v>0</v>
      </c>
      <c r="K45" s="141"/>
      <c r="L45" s="141">
        <f t="shared" si="6"/>
        <v>430054</v>
      </c>
      <c r="M45" s="141">
        <f t="shared" si="7"/>
        <v>131375</v>
      </c>
      <c r="N45" s="141">
        <v>131375</v>
      </c>
      <c r="O45" s="141">
        <v>0</v>
      </c>
      <c r="P45" s="141">
        <v>0</v>
      </c>
      <c r="Q45" s="141">
        <v>0</v>
      </c>
      <c r="R45" s="141">
        <f t="shared" si="8"/>
        <v>225449</v>
      </c>
      <c r="S45" s="141">
        <v>0</v>
      </c>
      <c r="T45" s="141">
        <v>213351</v>
      </c>
      <c r="U45" s="141">
        <v>12098</v>
      </c>
      <c r="V45" s="141">
        <v>0</v>
      </c>
      <c r="W45" s="141">
        <f t="shared" si="9"/>
        <v>73230</v>
      </c>
      <c r="X45" s="141">
        <v>0</v>
      </c>
      <c r="Y45" s="141">
        <v>61477</v>
      </c>
      <c r="Z45" s="141">
        <v>11753</v>
      </c>
      <c r="AA45" s="141">
        <v>0</v>
      </c>
      <c r="AB45" s="141"/>
      <c r="AC45" s="141">
        <v>0</v>
      </c>
      <c r="AD45" s="141">
        <v>0</v>
      </c>
      <c r="AE45" s="141">
        <f t="shared" si="10"/>
        <v>592857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/>
      <c r="BE45" s="141">
        <v>0</v>
      </c>
      <c r="BF45" s="141">
        <v>0</v>
      </c>
      <c r="BG45" s="141">
        <f t="shared" si="17"/>
        <v>0</v>
      </c>
      <c r="BH45" s="141">
        <f t="shared" si="18"/>
        <v>162803</v>
      </c>
      <c r="BI45" s="141">
        <f t="shared" si="19"/>
        <v>162803</v>
      </c>
      <c r="BJ45" s="141">
        <f t="shared" si="20"/>
        <v>0</v>
      </c>
      <c r="BK45" s="141">
        <f t="shared" si="21"/>
        <v>159769</v>
      </c>
      <c r="BL45" s="141">
        <f t="shared" si="22"/>
        <v>3034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430054</v>
      </c>
      <c r="BQ45" s="141">
        <f t="shared" si="27"/>
        <v>131375</v>
      </c>
      <c r="BR45" s="141">
        <f t="shared" si="28"/>
        <v>131375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225449</v>
      </c>
      <c r="BW45" s="141">
        <f t="shared" si="33"/>
        <v>0</v>
      </c>
      <c r="BX45" s="141">
        <f t="shared" si="34"/>
        <v>213351</v>
      </c>
      <c r="BY45" s="141">
        <f t="shared" si="35"/>
        <v>12098</v>
      </c>
      <c r="BZ45" s="141">
        <f t="shared" si="36"/>
        <v>0</v>
      </c>
      <c r="CA45" s="141">
        <f t="shared" si="37"/>
        <v>73230</v>
      </c>
      <c r="CB45" s="141">
        <f t="shared" si="38"/>
        <v>0</v>
      </c>
      <c r="CC45" s="141">
        <f t="shared" si="39"/>
        <v>61477</v>
      </c>
      <c r="CD45" s="141">
        <f t="shared" si="40"/>
        <v>11753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0</v>
      </c>
      <c r="CI45" s="141">
        <f t="shared" si="45"/>
        <v>592857</v>
      </c>
    </row>
    <row r="46" spans="1:87" ht="12" customHeight="1">
      <c r="A46" s="142" t="s">
        <v>93</v>
      </c>
      <c r="B46" s="140" t="s">
        <v>397</v>
      </c>
      <c r="C46" s="142" t="s">
        <v>408</v>
      </c>
      <c r="D46" s="141">
        <f t="shared" si="4"/>
        <v>92295</v>
      </c>
      <c r="E46" s="141">
        <f t="shared" si="5"/>
        <v>92295</v>
      </c>
      <c r="F46" s="141">
        <v>0</v>
      </c>
      <c r="G46" s="141">
        <v>92295</v>
      </c>
      <c r="H46" s="141">
        <v>0</v>
      </c>
      <c r="I46" s="141">
        <v>0</v>
      </c>
      <c r="J46" s="141">
        <v>0</v>
      </c>
      <c r="K46" s="141"/>
      <c r="L46" s="141">
        <f t="shared" si="6"/>
        <v>657111</v>
      </c>
      <c r="M46" s="141">
        <f t="shared" si="7"/>
        <v>144057</v>
      </c>
      <c r="N46" s="141">
        <v>56075</v>
      </c>
      <c r="O46" s="141">
        <v>0</v>
      </c>
      <c r="P46" s="141">
        <v>80862</v>
      </c>
      <c r="Q46" s="141">
        <v>7120</v>
      </c>
      <c r="R46" s="141">
        <f t="shared" si="8"/>
        <v>422210</v>
      </c>
      <c r="S46" s="141">
        <v>0</v>
      </c>
      <c r="T46" s="141">
        <v>369807</v>
      </c>
      <c r="U46" s="141">
        <v>52403</v>
      </c>
      <c r="V46" s="141">
        <v>0</v>
      </c>
      <c r="W46" s="141">
        <f t="shared" si="9"/>
        <v>90844</v>
      </c>
      <c r="X46" s="141">
        <v>0</v>
      </c>
      <c r="Y46" s="141">
        <v>90844</v>
      </c>
      <c r="Z46" s="141">
        <v>0</v>
      </c>
      <c r="AA46" s="141">
        <v>0</v>
      </c>
      <c r="AB46" s="141"/>
      <c r="AC46" s="141">
        <v>0</v>
      </c>
      <c r="AD46" s="141">
        <v>15374</v>
      </c>
      <c r="AE46" s="141">
        <f t="shared" si="10"/>
        <v>764780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292373</v>
      </c>
      <c r="AO46" s="141">
        <f t="shared" si="14"/>
        <v>39510</v>
      </c>
      <c r="AP46" s="141">
        <v>39510</v>
      </c>
      <c r="AQ46" s="141">
        <v>0</v>
      </c>
      <c r="AR46" s="141">
        <v>0</v>
      </c>
      <c r="AS46" s="141">
        <v>0</v>
      </c>
      <c r="AT46" s="141">
        <f t="shared" si="15"/>
        <v>202212</v>
      </c>
      <c r="AU46" s="141">
        <v>0</v>
      </c>
      <c r="AV46" s="141">
        <v>202212</v>
      </c>
      <c r="AW46" s="141">
        <v>0</v>
      </c>
      <c r="AX46" s="141">
        <v>0</v>
      </c>
      <c r="AY46" s="141">
        <f t="shared" si="16"/>
        <v>50651</v>
      </c>
      <c r="AZ46" s="141">
        <v>0</v>
      </c>
      <c r="BA46" s="141">
        <v>50651</v>
      </c>
      <c r="BB46" s="141">
        <v>0</v>
      </c>
      <c r="BC46" s="141">
        <v>0</v>
      </c>
      <c r="BD46" s="141"/>
      <c r="BE46" s="141">
        <v>0</v>
      </c>
      <c r="BF46" s="141">
        <v>10218</v>
      </c>
      <c r="BG46" s="141">
        <f t="shared" si="17"/>
        <v>302591</v>
      </c>
      <c r="BH46" s="141">
        <f t="shared" si="18"/>
        <v>92295</v>
      </c>
      <c r="BI46" s="141">
        <f t="shared" si="19"/>
        <v>92295</v>
      </c>
      <c r="BJ46" s="141">
        <f t="shared" si="20"/>
        <v>0</v>
      </c>
      <c r="BK46" s="141">
        <f t="shared" si="21"/>
        <v>92295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949484</v>
      </c>
      <c r="BQ46" s="141">
        <f t="shared" si="27"/>
        <v>183567</v>
      </c>
      <c r="BR46" s="141">
        <f t="shared" si="28"/>
        <v>95585</v>
      </c>
      <c r="BS46" s="141">
        <f t="shared" si="29"/>
        <v>0</v>
      </c>
      <c r="BT46" s="141">
        <f t="shared" si="30"/>
        <v>80862</v>
      </c>
      <c r="BU46" s="141">
        <f t="shared" si="31"/>
        <v>7120</v>
      </c>
      <c r="BV46" s="141">
        <f t="shared" si="32"/>
        <v>624422</v>
      </c>
      <c r="BW46" s="141">
        <f t="shared" si="33"/>
        <v>0</v>
      </c>
      <c r="BX46" s="141">
        <f t="shared" si="34"/>
        <v>572019</v>
      </c>
      <c r="BY46" s="141">
        <f t="shared" si="35"/>
        <v>52403</v>
      </c>
      <c r="BZ46" s="141">
        <f t="shared" si="36"/>
        <v>0</v>
      </c>
      <c r="CA46" s="141">
        <f t="shared" si="37"/>
        <v>141495</v>
      </c>
      <c r="CB46" s="141">
        <f t="shared" si="38"/>
        <v>0</v>
      </c>
      <c r="CC46" s="141">
        <f t="shared" si="39"/>
        <v>141495</v>
      </c>
      <c r="CD46" s="141">
        <f t="shared" si="40"/>
        <v>0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25592</v>
      </c>
      <c r="CI46" s="141">
        <f t="shared" si="45"/>
        <v>1067371</v>
      </c>
    </row>
    <row r="47" spans="1:87" ht="12" customHeight="1">
      <c r="A47" s="142" t="s">
        <v>93</v>
      </c>
      <c r="B47" s="140" t="s">
        <v>398</v>
      </c>
      <c r="C47" s="142" t="s">
        <v>409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/>
      <c r="L47" s="141">
        <f t="shared" si="6"/>
        <v>235383</v>
      </c>
      <c r="M47" s="141">
        <f t="shared" si="7"/>
        <v>31564</v>
      </c>
      <c r="N47" s="141">
        <v>31564</v>
      </c>
      <c r="O47" s="141">
        <v>0</v>
      </c>
      <c r="P47" s="141">
        <v>0</v>
      </c>
      <c r="Q47" s="141">
        <v>0</v>
      </c>
      <c r="R47" s="141">
        <f t="shared" si="8"/>
        <v>157584</v>
      </c>
      <c r="S47" s="141">
        <v>0</v>
      </c>
      <c r="T47" s="141">
        <v>151181</v>
      </c>
      <c r="U47" s="141">
        <v>6403</v>
      </c>
      <c r="V47" s="141">
        <v>0</v>
      </c>
      <c r="W47" s="141">
        <f t="shared" si="9"/>
        <v>46235</v>
      </c>
      <c r="X47" s="141">
        <v>0</v>
      </c>
      <c r="Y47" s="141">
        <v>41022</v>
      </c>
      <c r="Z47" s="141">
        <v>5213</v>
      </c>
      <c r="AA47" s="141">
        <v>0</v>
      </c>
      <c r="AB47" s="141"/>
      <c r="AC47" s="141">
        <v>0</v>
      </c>
      <c r="AD47" s="141">
        <v>11174</v>
      </c>
      <c r="AE47" s="141">
        <f t="shared" si="10"/>
        <v>246557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95807</v>
      </c>
      <c r="AO47" s="141">
        <f t="shared" si="14"/>
        <v>28347</v>
      </c>
      <c r="AP47" s="141">
        <v>28347</v>
      </c>
      <c r="AQ47" s="141">
        <v>0</v>
      </c>
      <c r="AR47" s="141">
        <v>0</v>
      </c>
      <c r="AS47" s="141">
        <v>0</v>
      </c>
      <c r="AT47" s="141">
        <f t="shared" si="15"/>
        <v>29914</v>
      </c>
      <c r="AU47" s="141">
        <v>0</v>
      </c>
      <c r="AV47" s="141">
        <v>29914</v>
      </c>
      <c r="AW47" s="141">
        <v>0</v>
      </c>
      <c r="AX47" s="141">
        <v>0</v>
      </c>
      <c r="AY47" s="141">
        <f t="shared" si="16"/>
        <v>37546</v>
      </c>
      <c r="AZ47" s="141">
        <v>37546</v>
      </c>
      <c r="BA47" s="141">
        <v>0</v>
      </c>
      <c r="BB47" s="141">
        <v>0</v>
      </c>
      <c r="BC47" s="141">
        <v>0</v>
      </c>
      <c r="BD47" s="141"/>
      <c r="BE47" s="141">
        <v>0</v>
      </c>
      <c r="BF47" s="141">
        <v>2012</v>
      </c>
      <c r="BG47" s="141">
        <f t="shared" si="17"/>
        <v>97819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331190</v>
      </c>
      <c r="BQ47" s="141">
        <f t="shared" si="27"/>
        <v>59911</v>
      </c>
      <c r="BR47" s="141">
        <f t="shared" si="28"/>
        <v>59911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187498</v>
      </c>
      <c r="BW47" s="141">
        <f t="shared" si="33"/>
        <v>0</v>
      </c>
      <c r="BX47" s="141">
        <f t="shared" si="34"/>
        <v>181095</v>
      </c>
      <c r="BY47" s="141">
        <f t="shared" si="35"/>
        <v>6403</v>
      </c>
      <c r="BZ47" s="141">
        <f t="shared" si="36"/>
        <v>0</v>
      </c>
      <c r="CA47" s="141">
        <f t="shared" si="37"/>
        <v>83781</v>
      </c>
      <c r="CB47" s="141">
        <f t="shared" si="38"/>
        <v>37546</v>
      </c>
      <c r="CC47" s="141">
        <f t="shared" si="39"/>
        <v>41022</v>
      </c>
      <c r="CD47" s="141">
        <f t="shared" si="40"/>
        <v>5213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13186</v>
      </c>
      <c r="CI47" s="141">
        <f t="shared" si="45"/>
        <v>344376</v>
      </c>
    </row>
    <row r="48" spans="1:87" ht="12" customHeight="1">
      <c r="A48" s="142" t="s">
        <v>93</v>
      </c>
      <c r="B48" s="140" t="s">
        <v>399</v>
      </c>
      <c r="C48" s="142" t="s">
        <v>410</v>
      </c>
      <c r="D48" s="141">
        <f t="shared" si="4"/>
        <v>24465</v>
      </c>
      <c r="E48" s="141">
        <f t="shared" si="5"/>
        <v>24465</v>
      </c>
      <c r="F48" s="141">
        <v>0</v>
      </c>
      <c r="G48" s="141">
        <v>24465</v>
      </c>
      <c r="H48" s="141">
        <v>0</v>
      </c>
      <c r="I48" s="141">
        <v>0</v>
      </c>
      <c r="J48" s="141">
        <v>0</v>
      </c>
      <c r="K48" s="141"/>
      <c r="L48" s="141">
        <f t="shared" si="6"/>
        <v>303996</v>
      </c>
      <c r="M48" s="141">
        <f t="shared" si="7"/>
        <v>89862</v>
      </c>
      <c r="N48" s="141">
        <v>89862</v>
      </c>
      <c r="O48" s="141">
        <v>0</v>
      </c>
      <c r="P48" s="141">
        <v>0</v>
      </c>
      <c r="Q48" s="141">
        <v>0</v>
      </c>
      <c r="R48" s="141">
        <f t="shared" si="8"/>
        <v>83584</v>
      </c>
      <c r="S48" s="141">
        <v>0</v>
      </c>
      <c r="T48" s="141">
        <v>78486</v>
      </c>
      <c r="U48" s="141">
        <v>5098</v>
      </c>
      <c r="V48" s="141">
        <v>0</v>
      </c>
      <c r="W48" s="141">
        <f t="shared" si="9"/>
        <v>130550</v>
      </c>
      <c r="X48" s="141">
        <v>0</v>
      </c>
      <c r="Y48" s="141">
        <v>100873</v>
      </c>
      <c r="Z48" s="141">
        <v>11912</v>
      </c>
      <c r="AA48" s="141">
        <v>17765</v>
      </c>
      <c r="AB48" s="141"/>
      <c r="AC48" s="141">
        <v>0</v>
      </c>
      <c r="AD48" s="141">
        <v>0</v>
      </c>
      <c r="AE48" s="141">
        <f t="shared" si="10"/>
        <v>328461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128242</v>
      </c>
      <c r="AO48" s="141">
        <f t="shared" si="14"/>
        <v>45076</v>
      </c>
      <c r="AP48" s="141">
        <v>33417</v>
      </c>
      <c r="AQ48" s="141">
        <v>0</v>
      </c>
      <c r="AR48" s="141">
        <v>11659</v>
      </c>
      <c r="AS48" s="141">
        <v>0</v>
      </c>
      <c r="AT48" s="141">
        <f t="shared" si="15"/>
        <v>72094</v>
      </c>
      <c r="AU48" s="141">
        <v>0</v>
      </c>
      <c r="AV48" s="141">
        <v>72094</v>
      </c>
      <c r="AW48" s="141">
        <v>0</v>
      </c>
      <c r="AX48" s="141">
        <v>0</v>
      </c>
      <c r="AY48" s="141">
        <f t="shared" si="16"/>
        <v>11072</v>
      </c>
      <c r="AZ48" s="141">
        <v>0</v>
      </c>
      <c r="BA48" s="141">
        <v>8827</v>
      </c>
      <c r="BB48" s="141">
        <v>0</v>
      </c>
      <c r="BC48" s="141">
        <v>2245</v>
      </c>
      <c r="BD48" s="141"/>
      <c r="BE48" s="141">
        <v>0</v>
      </c>
      <c r="BF48" s="141">
        <v>0</v>
      </c>
      <c r="BG48" s="141">
        <f t="shared" si="17"/>
        <v>128242</v>
      </c>
      <c r="BH48" s="141">
        <f t="shared" si="18"/>
        <v>24465</v>
      </c>
      <c r="BI48" s="141">
        <f t="shared" si="19"/>
        <v>24465</v>
      </c>
      <c r="BJ48" s="141">
        <f t="shared" si="20"/>
        <v>0</v>
      </c>
      <c r="BK48" s="141">
        <f t="shared" si="21"/>
        <v>24465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432238</v>
      </c>
      <c r="BQ48" s="141">
        <f t="shared" si="27"/>
        <v>134938</v>
      </c>
      <c r="BR48" s="141">
        <f t="shared" si="28"/>
        <v>123279</v>
      </c>
      <c r="BS48" s="141">
        <f t="shared" si="29"/>
        <v>0</v>
      </c>
      <c r="BT48" s="141">
        <f t="shared" si="30"/>
        <v>11659</v>
      </c>
      <c r="BU48" s="141">
        <f t="shared" si="31"/>
        <v>0</v>
      </c>
      <c r="BV48" s="141">
        <f t="shared" si="32"/>
        <v>155678</v>
      </c>
      <c r="BW48" s="141">
        <f t="shared" si="33"/>
        <v>0</v>
      </c>
      <c r="BX48" s="141">
        <f t="shared" si="34"/>
        <v>150580</v>
      </c>
      <c r="BY48" s="141">
        <f t="shared" si="35"/>
        <v>5098</v>
      </c>
      <c r="BZ48" s="141">
        <f t="shared" si="36"/>
        <v>0</v>
      </c>
      <c r="CA48" s="141">
        <f t="shared" si="37"/>
        <v>141622</v>
      </c>
      <c r="CB48" s="141">
        <f t="shared" si="38"/>
        <v>0</v>
      </c>
      <c r="CC48" s="141">
        <f t="shared" si="39"/>
        <v>109700</v>
      </c>
      <c r="CD48" s="141">
        <f t="shared" si="40"/>
        <v>11912</v>
      </c>
      <c r="CE48" s="141">
        <f t="shared" si="41"/>
        <v>20010</v>
      </c>
      <c r="CF48" s="141">
        <f t="shared" si="42"/>
        <v>0</v>
      </c>
      <c r="CG48" s="141">
        <f t="shared" si="43"/>
        <v>0</v>
      </c>
      <c r="CH48" s="141">
        <f t="shared" si="44"/>
        <v>0</v>
      </c>
      <c r="CI48" s="141">
        <f t="shared" si="45"/>
        <v>456703</v>
      </c>
    </row>
    <row r="49" spans="1:87" ht="12" customHeight="1">
      <c r="A49" s="142" t="s">
        <v>93</v>
      </c>
      <c r="B49" s="140" t="s">
        <v>400</v>
      </c>
      <c r="C49" s="142" t="s">
        <v>411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/>
      <c r="L49" s="141">
        <f t="shared" si="6"/>
        <v>0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0</v>
      </c>
      <c r="X49" s="141">
        <v>0</v>
      </c>
      <c r="Y49" s="141">
        <v>0</v>
      </c>
      <c r="Z49" s="141">
        <v>0</v>
      </c>
      <c r="AA49" s="141">
        <v>0</v>
      </c>
      <c r="AB49" s="141"/>
      <c r="AC49" s="141">
        <v>0</v>
      </c>
      <c r="AD49" s="141">
        <v>0</v>
      </c>
      <c r="AE49" s="141">
        <f t="shared" si="10"/>
        <v>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183585</v>
      </c>
      <c r="AO49" s="141">
        <f t="shared" si="14"/>
        <v>64209</v>
      </c>
      <c r="AP49" s="141">
        <v>64209</v>
      </c>
      <c r="AQ49" s="141">
        <v>0</v>
      </c>
      <c r="AR49" s="141">
        <v>0</v>
      </c>
      <c r="AS49" s="141">
        <v>0</v>
      </c>
      <c r="AT49" s="141">
        <f t="shared" si="15"/>
        <v>119376</v>
      </c>
      <c r="AU49" s="141">
        <v>0</v>
      </c>
      <c r="AV49" s="141">
        <v>119376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/>
      <c r="BE49" s="141">
        <v>0</v>
      </c>
      <c r="BF49" s="141">
        <v>0</v>
      </c>
      <c r="BG49" s="141">
        <f t="shared" si="17"/>
        <v>183585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183585</v>
      </c>
      <c r="BQ49" s="141">
        <f t="shared" si="27"/>
        <v>64209</v>
      </c>
      <c r="BR49" s="141">
        <f t="shared" si="28"/>
        <v>64209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119376</v>
      </c>
      <c r="BW49" s="141">
        <f t="shared" si="33"/>
        <v>0</v>
      </c>
      <c r="BX49" s="141">
        <f t="shared" si="34"/>
        <v>119376</v>
      </c>
      <c r="BY49" s="141">
        <f t="shared" si="35"/>
        <v>0</v>
      </c>
      <c r="BZ49" s="141">
        <f t="shared" si="36"/>
        <v>0</v>
      </c>
      <c r="CA49" s="141">
        <f t="shared" si="37"/>
        <v>0</v>
      </c>
      <c r="CB49" s="141">
        <f t="shared" si="38"/>
        <v>0</v>
      </c>
      <c r="CC49" s="141">
        <f t="shared" si="39"/>
        <v>0</v>
      </c>
      <c r="CD49" s="141">
        <f t="shared" si="40"/>
        <v>0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0</v>
      </c>
      <c r="CI49" s="141">
        <f t="shared" si="45"/>
        <v>183585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388</v>
      </c>
      <c r="B7" s="140" t="s">
        <v>389</v>
      </c>
      <c r="C7" s="139" t="s">
        <v>420</v>
      </c>
      <c r="D7" s="141">
        <f aca="true" t="shared" si="0" ref="D7:I7">SUM(D8:D38)</f>
        <v>157738</v>
      </c>
      <c r="E7" s="141">
        <f t="shared" si="0"/>
        <v>2408305</v>
      </c>
      <c r="F7" s="141">
        <f t="shared" si="0"/>
        <v>2566043</v>
      </c>
      <c r="G7" s="141">
        <f t="shared" si="0"/>
        <v>0</v>
      </c>
      <c r="H7" s="141">
        <f t="shared" si="0"/>
        <v>1192531</v>
      </c>
      <c r="I7" s="141">
        <f t="shared" si="0"/>
        <v>1192531</v>
      </c>
      <c r="J7" s="143" t="s">
        <v>417</v>
      </c>
      <c r="K7" s="143" t="s">
        <v>417</v>
      </c>
      <c r="L7" s="141">
        <f aca="true" t="shared" si="1" ref="L7:Q7">SUM(L8:L38)</f>
        <v>157738</v>
      </c>
      <c r="M7" s="141">
        <f t="shared" si="1"/>
        <v>2408305</v>
      </c>
      <c r="N7" s="141">
        <f t="shared" si="1"/>
        <v>2566043</v>
      </c>
      <c r="O7" s="141">
        <f t="shared" si="1"/>
        <v>0</v>
      </c>
      <c r="P7" s="141">
        <f t="shared" si="1"/>
        <v>827263</v>
      </c>
      <c r="Q7" s="141">
        <f t="shared" si="1"/>
        <v>827263</v>
      </c>
      <c r="R7" s="143" t="s">
        <v>417</v>
      </c>
      <c r="S7" s="143" t="s">
        <v>417</v>
      </c>
      <c r="T7" s="141">
        <f aca="true" t="shared" si="2" ref="T7:Y7">SUM(T8:T38)</f>
        <v>0</v>
      </c>
      <c r="U7" s="141">
        <f t="shared" si="2"/>
        <v>0</v>
      </c>
      <c r="V7" s="141">
        <f t="shared" si="2"/>
        <v>0</v>
      </c>
      <c r="W7" s="141">
        <f t="shared" si="2"/>
        <v>0</v>
      </c>
      <c r="X7" s="141">
        <f t="shared" si="2"/>
        <v>365268</v>
      </c>
      <c r="Y7" s="141">
        <f t="shared" si="2"/>
        <v>365268</v>
      </c>
      <c r="Z7" s="143" t="s">
        <v>417</v>
      </c>
      <c r="AA7" s="143" t="s">
        <v>417</v>
      </c>
      <c r="AB7" s="141">
        <f>SUM(AB8:AB38)</f>
        <v>0</v>
      </c>
      <c r="AC7" s="141">
        <f>SUM(AC8:AC38)</f>
        <v>0</v>
      </c>
      <c r="AD7" s="141">
        <f>SUM(AD8:AD38)</f>
        <v>0</v>
      </c>
      <c r="AE7" s="141"/>
      <c r="AF7" s="141"/>
      <c r="AG7" s="141"/>
      <c r="AH7" s="143" t="s">
        <v>417</v>
      </c>
      <c r="AI7" s="143" t="s">
        <v>417</v>
      </c>
      <c r="AJ7" s="141">
        <f aca="true" t="shared" si="3" ref="AJ7:AO7">SUM(AJ8:AJ38)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417</v>
      </c>
      <c r="AQ7" s="143" t="s">
        <v>417</v>
      </c>
      <c r="AR7" s="141">
        <f aca="true" t="shared" si="4" ref="AR7:AW7">SUM(AR8:AR38)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417</v>
      </c>
      <c r="AY7" s="143" t="s">
        <v>417</v>
      </c>
      <c r="AZ7" s="141">
        <f aca="true" t="shared" si="5" ref="AZ7:BE7">SUM(AZ8:AZ38)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93</v>
      </c>
      <c r="B8" s="140" t="s">
        <v>326</v>
      </c>
      <c r="C8" s="142" t="s">
        <v>357</v>
      </c>
      <c r="D8" s="141">
        <f>SUM(L8,T8,AB8,AJ8,AR8,AZ8)</f>
        <v>0</v>
      </c>
      <c r="E8" s="141">
        <f>SUM(M8,U8,AC8,AK8,AS8,BA8)</f>
        <v>302940</v>
      </c>
      <c r="F8" s="141">
        <f>SUM(D8:E8)</f>
        <v>302940</v>
      </c>
      <c r="G8" s="141">
        <f>SUM(O8,W8,AE8,AM8,AU8,BC8)</f>
        <v>0</v>
      </c>
      <c r="H8" s="141">
        <f>SUM(P8,X8,AF8,AN8,AV8,BD8)</f>
        <v>75677</v>
      </c>
      <c r="I8" s="141">
        <f>SUM(G8:H8)</f>
        <v>75677</v>
      </c>
      <c r="J8" s="143" t="s">
        <v>396</v>
      </c>
      <c r="K8" s="143" t="s">
        <v>407</v>
      </c>
      <c r="L8" s="141">
        <v>0</v>
      </c>
      <c r="M8" s="141">
        <v>302940</v>
      </c>
      <c r="N8" s="141">
        <f>SUM(L8,+M8)</f>
        <v>302940</v>
      </c>
      <c r="O8" s="141">
        <v>0</v>
      </c>
      <c r="P8" s="141">
        <v>0</v>
      </c>
      <c r="Q8" s="141">
        <f>SUM(O8,+P8)</f>
        <v>0</v>
      </c>
      <c r="R8" s="143" t="s">
        <v>400</v>
      </c>
      <c r="S8" s="143" t="s">
        <v>411</v>
      </c>
      <c r="T8" s="141">
        <v>0</v>
      </c>
      <c r="U8" s="141">
        <v>0</v>
      </c>
      <c r="V8" s="141">
        <f>+SUM(T8,U8)</f>
        <v>0</v>
      </c>
      <c r="W8" s="141">
        <v>0</v>
      </c>
      <c r="X8" s="141">
        <v>75677</v>
      </c>
      <c r="Y8" s="141">
        <f>+SUM(W8,X8)</f>
        <v>75677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93</v>
      </c>
      <c r="B9" s="140" t="s">
        <v>327</v>
      </c>
      <c r="C9" s="142" t="s">
        <v>358</v>
      </c>
      <c r="D9" s="141">
        <f aca="true" t="shared" si="6" ref="D9:D38">SUM(L9,T9,AB9,AJ9,AR9,AZ9)</f>
        <v>0</v>
      </c>
      <c r="E9" s="141">
        <f aca="true" t="shared" si="7" ref="E9:E38">SUM(M9,U9,AC9,AK9,AS9,BA9)</f>
        <v>0</v>
      </c>
      <c r="F9" s="141">
        <f aca="true" t="shared" si="8" ref="F9:F38">SUM(D9:E9)</f>
        <v>0</v>
      </c>
      <c r="G9" s="141">
        <f aca="true" t="shared" si="9" ref="G9:G38">SUM(O9,W9,AE9,AM9,AU9,BC9)</f>
        <v>0</v>
      </c>
      <c r="H9" s="141">
        <f aca="true" t="shared" si="10" ref="H9:H38">SUM(P9,X9,AF9,AN9,AV9,BD9)</f>
        <v>0</v>
      </c>
      <c r="I9" s="141">
        <f aca="true" t="shared" si="11" ref="I9:I38">SUM(G9:H9)</f>
        <v>0</v>
      </c>
      <c r="J9" s="143"/>
      <c r="K9" s="143"/>
      <c r="L9" s="141">
        <v>0</v>
      </c>
      <c r="M9" s="141">
        <v>0</v>
      </c>
      <c r="N9" s="141">
        <f aca="true" t="shared" si="12" ref="N9:N38">SUM(L9,+M9)</f>
        <v>0</v>
      </c>
      <c r="O9" s="141">
        <v>0</v>
      </c>
      <c r="P9" s="141">
        <v>0</v>
      </c>
      <c r="Q9" s="141">
        <f aca="true" t="shared" si="13" ref="Q9:Q38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8">+SUM(T9,U9)</f>
        <v>0</v>
      </c>
      <c r="W9" s="141">
        <v>0</v>
      </c>
      <c r="X9" s="141">
        <v>0</v>
      </c>
      <c r="Y9" s="141">
        <f aca="true" t="shared" si="15" ref="Y9:Y38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8">+SUM(AB9,AC9)</f>
        <v>0</v>
      </c>
      <c r="AE9" s="141">
        <v>0</v>
      </c>
      <c r="AF9" s="141">
        <v>0</v>
      </c>
      <c r="AG9" s="141">
        <f aca="true" t="shared" si="17" ref="AG9:AG38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8">SUM(AJ9,+AK9)</f>
        <v>0</v>
      </c>
      <c r="AM9" s="141">
        <v>0</v>
      </c>
      <c r="AN9" s="141">
        <v>0</v>
      </c>
      <c r="AO9" s="141">
        <f aca="true" t="shared" si="19" ref="AO9:AO38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8">SUM(AR9,+AS9)</f>
        <v>0</v>
      </c>
      <c r="AU9" s="141">
        <v>0</v>
      </c>
      <c r="AV9" s="141">
        <v>0</v>
      </c>
      <c r="AW9" s="141">
        <f aca="true" t="shared" si="21" ref="AW9:AW38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8">SUM(AZ9,BA9)</f>
        <v>0</v>
      </c>
      <c r="BC9" s="141">
        <v>0</v>
      </c>
      <c r="BD9" s="141">
        <v>0</v>
      </c>
      <c r="BE9" s="141">
        <f aca="true" t="shared" si="23" ref="BE9:BE38">SUM(BC9,+BD9)</f>
        <v>0</v>
      </c>
    </row>
    <row r="10" spans="1:57" ht="12" customHeight="1">
      <c r="A10" s="142" t="s">
        <v>93</v>
      </c>
      <c r="B10" s="140" t="s">
        <v>328</v>
      </c>
      <c r="C10" s="142" t="s">
        <v>359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166856</v>
      </c>
      <c r="I10" s="141">
        <f t="shared" si="11"/>
        <v>166856</v>
      </c>
      <c r="J10" s="143" t="s">
        <v>391</v>
      </c>
      <c r="K10" s="143" t="s">
        <v>402</v>
      </c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166856</v>
      </c>
      <c r="Q10" s="141">
        <f t="shared" si="13"/>
        <v>166856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93</v>
      </c>
      <c r="B11" s="140" t="s">
        <v>329</v>
      </c>
      <c r="C11" s="142" t="s">
        <v>360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93</v>
      </c>
      <c r="B12" s="140" t="s">
        <v>330</v>
      </c>
      <c r="C12" s="142" t="s">
        <v>361</v>
      </c>
      <c r="D12" s="141">
        <f t="shared" si="6"/>
        <v>0</v>
      </c>
      <c r="E12" s="141">
        <f t="shared" si="7"/>
        <v>377093</v>
      </c>
      <c r="F12" s="141">
        <f t="shared" si="8"/>
        <v>377093</v>
      </c>
      <c r="G12" s="141">
        <f t="shared" si="9"/>
        <v>0</v>
      </c>
      <c r="H12" s="141">
        <f t="shared" si="10"/>
        <v>243868</v>
      </c>
      <c r="I12" s="141">
        <f t="shared" si="11"/>
        <v>243868</v>
      </c>
      <c r="J12" s="143" t="s">
        <v>397</v>
      </c>
      <c r="K12" s="143" t="s">
        <v>408</v>
      </c>
      <c r="L12" s="141">
        <v>0</v>
      </c>
      <c r="M12" s="141">
        <v>377093</v>
      </c>
      <c r="N12" s="141">
        <f t="shared" si="12"/>
        <v>377093</v>
      </c>
      <c r="O12" s="141">
        <v>0</v>
      </c>
      <c r="P12" s="141">
        <v>229242</v>
      </c>
      <c r="Q12" s="141">
        <f t="shared" si="13"/>
        <v>229242</v>
      </c>
      <c r="R12" s="143" t="s">
        <v>392</v>
      </c>
      <c r="S12" s="143" t="s">
        <v>403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14626</v>
      </c>
      <c r="Y12" s="141">
        <f t="shared" si="15"/>
        <v>14626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93</v>
      </c>
      <c r="B13" s="140" t="s">
        <v>331</v>
      </c>
      <c r="C13" s="142" t="s">
        <v>362</v>
      </c>
      <c r="D13" s="141">
        <f t="shared" si="6"/>
        <v>0</v>
      </c>
      <c r="E13" s="141">
        <f t="shared" si="7"/>
        <v>385216</v>
      </c>
      <c r="F13" s="141">
        <f t="shared" si="8"/>
        <v>385216</v>
      </c>
      <c r="G13" s="141">
        <f t="shared" si="9"/>
        <v>0</v>
      </c>
      <c r="H13" s="141">
        <f t="shared" si="10"/>
        <v>97163</v>
      </c>
      <c r="I13" s="141">
        <f t="shared" si="11"/>
        <v>97163</v>
      </c>
      <c r="J13" s="143" t="s">
        <v>390</v>
      </c>
      <c r="K13" s="143" t="s">
        <v>401</v>
      </c>
      <c r="L13" s="141">
        <v>0</v>
      </c>
      <c r="M13" s="141">
        <v>385216</v>
      </c>
      <c r="N13" s="141">
        <f t="shared" si="12"/>
        <v>385216</v>
      </c>
      <c r="O13" s="141">
        <v>0</v>
      </c>
      <c r="P13" s="141">
        <v>97163</v>
      </c>
      <c r="Q13" s="141">
        <f t="shared" si="13"/>
        <v>97163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93</v>
      </c>
      <c r="B14" s="140" t="s">
        <v>332</v>
      </c>
      <c r="C14" s="142" t="s">
        <v>363</v>
      </c>
      <c r="D14" s="141">
        <f t="shared" si="6"/>
        <v>0</v>
      </c>
      <c r="E14" s="141">
        <f t="shared" si="7"/>
        <v>180901</v>
      </c>
      <c r="F14" s="141">
        <f t="shared" si="8"/>
        <v>180901</v>
      </c>
      <c r="G14" s="141">
        <f t="shared" si="9"/>
        <v>0</v>
      </c>
      <c r="H14" s="141">
        <f t="shared" si="10"/>
        <v>47862</v>
      </c>
      <c r="I14" s="141">
        <f t="shared" si="11"/>
        <v>47862</v>
      </c>
      <c r="J14" s="143" t="s">
        <v>394</v>
      </c>
      <c r="K14" s="143" t="s">
        <v>405</v>
      </c>
      <c r="L14" s="141">
        <v>0</v>
      </c>
      <c r="M14" s="141">
        <v>180901</v>
      </c>
      <c r="N14" s="141">
        <f t="shared" si="12"/>
        <v>180901</v>
      </c>
      <c r="O14" s="141">
        <v>0</v>
      </c>
      <c r="P14" s="141">
        <v>47862</v>
      </c>
      <c r="Q14" s="141">
        <f t="shared" si="13"/>
        <v>47862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93</v>
      </c>
      <c r="B15" s="140" t="s">
        <v>333</v>
      </c>
      <c r="C15" s="142" t="s">
        <v>364</v>
      </c>
      <c r="D15" s="141">
        <f t="shared" si="6"/>
        <v>0</v>
      </c>
      <c r="E15" s="141">
        <f t="shared" si="7"/>
        <v>47156</v>
      </c>
      <c r="F15" s="141">
        <f t="shared" si="8"/>
        <v>47156</v>
      </c>
      <c r="G15" s="141">
        <f t="shared" si="9"/>
        <v>0</v>
      </c>
      <c r="H15" s="141">
        <f t="shared" si="10"/>
        <v>19221</v>
      </c>
      <c r="I15" s="141">
        <f t="shared" si="11"/>
        <v>19221</v>
      </c>
      <c r="J15" s="143" t="s">
        <v>393</v>
      </c>
      <c r="K15" s="143" t="s">
        <v>404</v>
      </c>
      <c r="L15" s="141">
        <v>0</v>
      </c>
      <c r="M15" s="141">
        <v>47156</v>
      </c>
      <c r="N15" s="141">
        <f t="shared" si="12"/>
        <v>47156</v>
      </c>
      <c r="O15" s="141">
        <v>0</v>
      </c>
      <c r="P15" s="141">
        <v>19221</v>
      </c>
      <c r="Q15" s="141">
        <f t="shared" si="13"/>
        <v>19221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93</v>
      </c>
      <c r="B16" s="140" t="s">
        <v>334</v>
      </c>
      <c r="C16" s="142" t="s">
        <v>365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93</v>
      </c>
      <c r="B17" s="140" t="s">
        <v>335</v>
      </c>
      <c r="C17" s="142" t="s">
        <v>366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22486</v>
      </c>
      <c r="I17" s="141">
        <f t="shared" si="11"/>
        <v>22486</v>
      </c>
      <c r="J17" s="143" t="s">
        <v>392</v>
      </c>
      <c r="K17" s="143" t="s">
        <v>403</v>
      </c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22486</v>
      </c>
      <c r="Q17" s="141">
        <f t="shared" si="13"/>
        <v>22486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93</v>
      </c>
      <c r="B18" s="140" t="s">
        <v>336</v>
      </c>
      <c r="C18" s="142" t="s">
        <v>367</v>
      </c>
      <c r="D18" s="141">
        <f t="shared" si="6"/>
        <v>146018</v>
      </c>
      <c r="E18" s="141">
        <f t="shared" si="7"/>
        <v>224566</v>
      </c>
      <c r="F18" s="141">
        <f t="shared" si="8"/>
        <v>370584</v>
      </c>
      <c r="G18" s="141">
        <f t="shared" si="9"/>
        <v>0</v>
      </c>
      <c r="H18" s="141">
        <f t="shared" si="10"/>
        <v>59513</v>
      </c>
      <c r="I18" s="141">
        <f t="shared" si="11"/>
        <v>59513</v>
      </c>
      <c r="J18" s="143" t="s">
        <v>395</v>
      </c>
      <c r="K18" s="143" t="s">
        <v>406</v>
      </c>
      <c r="L18" s="141">
        <v>146018</v>
      </c>
      <c r="M18" s="141">
        <v>224566</v>
      </c>
      <c r="N18" s="141">
        <f t="shared" si="12"/>
        <v>370584</v>
      </c>
      <c r="O18" s="141">
        <v>0</v>
      </c>
      <c r="P18" s="141">
        <v>0</v>
      </c>
      <c r="Q18" s="141">
        <f t="shared" si="13"/>
        <v>0</v>
      </c>
      <c r="R18" s="143" t="s">
        <v>391</v>
      </c>
      <c r="S18" s="143" t="s">
        <v>402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59513</v>
      </c>
      <c r="Y18" s="141">
        <f t="shared" si="15"/>
        <v>59513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93</v>
      </c>
      <c r="B19" s="140" t="s">
        <v>337</v>
      </c>
      <c r="C19" s="142" t="s">
        <v>368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93</v>
      </c>
      <c r="B20" s="140" t="s">
        <v>338</v>
      </c>
      <c r="C20" s="142" t="s">
        <v>369</v>
      </c>
      <c r="D20" s="141">
        <f t="shared" si="6"/>
        <v>0</v>
      </c>
      <c r="E20" s="141">
        <f t="shared" si="7"/>
        <v>182076</v>
      </c>
      <c r="F20" s="141">
        <f t="shared" si="8"/>
        <v>182076</v>
      </c>
      <c r="G20" s="141">
        <f t="shared" si="9"/>
        <v>0</v>
      </c>
      <c r="H20" s="141">
        <f t="shared" si="10"/>
        <v>38929</v>
      </c>
      <c r="I20" s="141">
        <f t="shared" si="11"/>
        <v>38929</v>
      </c>
      <c r="J20" s="143" t="s">
        <v>398</v>
      </c>
      <c r="K20" s="143" t="s">
        <v>409</v>
      </c>
      <c r="L20" s="141">
        <v>0</v>
      </c>
      <c r="M20" s="141">
        <v>182076</v>
      </c>
      <c r="N20" s="141">
        <f t="shared" si="12"/>
        <v>182076</v>
      </c>
      <c r="O20" s="141">
        <v>0</v>
      </c>
      <c r="P20" s="141">
        <v>38929</v>
      </c>
      <c r="Q20" s="141">
        <f t="shared" si="13"/>
        <v>38929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93</v>
      </c>
      <c r="B21" s="140" t="s">
        <v>339</v>
      </c>
      <c r="C21" s="142" t="s">
        <v>370</v>
      </c>
      <c r="D21" s="141">
        <f t="shared" si="6"/>
        <v>0</v>
      </c>
      <c r="E21" s="141">
        <f t="shared" si="7"/>
        <v>168928</v>
      </c>
      <c r="F21" s="141">
        <f t="shared" si="8"/>
        <v>168928</v>
      </c>
      <c r="G21" s="141">
        <f t="shared" si="9"/>
        <v>0</v>
      </c>
      <c r="H21" s="141">
        <f t="shared" si="10"/>
        <v>103408</v>
      </c>
      <c r="I21" s="141">
        <f t="shared" si="11"/>
        <v>103408</v>
      </c>
      <c r="J21" s="143" t="s">
        <v>399</v>
      </c>
      <c r="K21" s="143" t="s">
        <v>410</v>
      </c>
      <c r="L21" s="141">
        <v>0</v>
      </c>
      <c r="M21" s="141">
        <v>168928</v>
      </c>
      <c r="N21" s="141">
        <f t="shared" si="12"/>
        <v>168928</v>
      </c>
      <c r="O21" s="141">
        <v>0</v>
      </c>
      <c r="P21" s="141">
        <v>103408</v>
      </c>
      <c r="Q21" s="141">
        <f t="shared" si="13"/>
        <v>103408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93</v>
      </c>
      <c r="B22" s="140" t="s">
        <v>340</v>
      </c>
      <c r="C22" s="142" t="s">
        <v>371</v>
      </c>
      <c r="D22" s="141">
        <f t="shared" si="6"/>
        <v>0</v>
      </c>
      <c r="E22" s="141">
        <f t="shared" si="7"/>
        <v>50634</v>
      </c>
      <c r="F22" s="141">
        <f t="shared" si="8"/>
        <v>50634</v>
      </c>
      <c r="G22" s="141">
        <f t="shared" si="9"/>
        <v>0</v>
      </c>
      <c r="H22" s="141">
        <f t="shared" si="10"/>
        <v>17344</v>
      </c>
      <c r="I22" s="141">
        <f t="shared" si="11"/>
        <v>17344</v>
      </c>
      <c r="J22" s="143" t="s">
        <v>398</v>
      </c>
      <c r="K22" s="143" t="s">
        <v>409</v>
      </c>
      <c r="L22" s="141">
        <v>0</v>
      </c>
      <c r="M22" s="141">
        <v>50634</v>
      </c>
      <c r="N22" s="141">
        <f t="shared" si="12"/>
        <v>50634</v>
      </c>
      <c r="O22" s="141">
        <v>0</v>
      </c>
      <c r="P22" s="141">
        <v>17344</v>
      </c>
      <c r="Q22" s="141">
        <f t="shared" si="13"/>
        <v>17344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93</v>
      </c>
      <c r="B23" s="140" t="s">
        <v>341</v>
      </c>
      <c r="C23" s="142" t="s">
        <v>372</v>
      </c>
      <c r="D23" s="141">
        <f t="shared" si="6"/>
        <v>0</v>
      </c>
      <c r="E23" s="141">
        <f t="shared" si="7"/>
        <v>28273</v>
      </c>
      <c r="F23" s="141">
        <f t="shared" si="8"/>
        <v>28273</v>
      </c>
      <c r="G23" s="141">
        <f t="shared" si="9"/>
        <v>0</v>
      </c>
      <c r="H23" s="141">
        <f t="shared" si="10"/>
        <v>121610</v>
      </c>
      <c r="I23" s="141">
        <f t="shared" si="11"/>
        <v>121610</v>
      </c>
      <c r="J23" s="143" t="s">
        <v>399</v>
      </c>
      <c r="K23" s="143" t="s">
        <v>410</v>
      </c>
      <c r="L23" s="141">
        <v>0</v>
      </c>
      <c r="M23" s="141">
        <v>28273</v>
      </c>
      <c r="N23" s="141">
        <f t="shared" si="12"/>
        <v>28273</v>
      </c>
      <c r="O23" s="141">
        <v>0</v>
      </c>
      <c r="P23" s="141">
        <v>20566</v>
      </c>
      <c r="Q23" s="141">
        <f t="shared" si="13"/>
        <v>20566</v>
      </c>
      <c r="R23" s="143" t="s">
        <v>400</v>
      </c>
      <c r="S23" s="143" t="s">
        <v>411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101044</v>
      </c>
      <c r="Y23" s="141">
        <f t="shared" si="15"/>
        <v>101044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93</v>
      </c>
      <c r="B24" s="140" t="s">
        <v>342</v>
      </c>
      <c r="C24" s="142" t="s">
        <v>373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/>
      <c r="K24" s="143"/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93</v>
      </c>
      <c r="B25" s="140" t="s">
        <v>343</v>
      </c>
      <c r="C25" s="142" t="s">
        <v>374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/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93</v>
      </c>
      <c r="B26" s="140" t="s">
        <v>344</v>
      </c>
      <c r="C26" s="142" t="s">
        <v>375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93</v>
      </c>
      <c r="B27" s="140" t="s">
        <v>345</v>
      </c>
      <c r="C27" s="142" t="s">
        <v>376</v>
      </c>
      <c r="D27" s="141">
        <f t="shared" si="6"/>
        <v>0</v>
      </c>
      <c r="E27" s="141">
        <f t="shared" si="7"/>
        <v>125518</v>
      </c>
      <c r="F27" s="141">
        <f t="shared" si="8"/>
        <v>125518</v>
      </c>
      <c r="G27" s="141">
        <f t="shared" si="9"/>
        <v>0</v>
      </c>
      <c r="H27" s="141">
        <f t="shared" si="10"/>
        <v>50941</v>
      </c>
      <c r="I27" s="141">
        <f t="shared" si="11"/>
        <v>50941</v>
      </c>
      <c r="J27" s="143"/>
      <c r="K27" s="143" t="s">
        <v>408</v>
      </c>
      <c r="L27" s="141">
        <v>0</v>
      </c>
      <c r="M27" s="141">
        <v>125518</v>
      </c>
      <c r="N27" s="141">
        <f t="shared" si="12"/>
        <v>125518</v>
      </c>
      <c r="O27" s="141">
        <v>0</v>
      </c>
      <c r="P27" s="141">
        <v>0</v>
      </c>
      <c r="Q27" s="141">
        <f t="shared" si="13"/>
        <v>0</v>
      </c>
      <c r="R27" s="143"/>
      <c r="S27" s="143" t="s">
        <v>403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50941</v>
      </c>
      <c r="Y27" s="141">
        <f t="shared" si="15"/>
        <v>50941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93</v>
      </c>
      <c r="B28" s="140" t="s">
        <v>346</v>
      </c>
      <c r="C28" s="142" t="s">
        <v>377</v>
      </c>
      <c r="D28" s="141">
        <f t="shared" si="6"/>
        <v>0</v>
      </c>
      <c r="E28" s="141">
        <f t="shared" si="7"/>
        <v>97934</v>
      </c>
      <c r="F28" s="141">
        <f t="shared" si="8"/>
        <v>97934</v>
      </c>
      <c r="G28" s="141">
        <f t="shared" si="9"/>
        <v>0</v>
      </c>
      <c r="H28" s="141">
        <f t="shared" si="10"/>
        <v>52025</v>
      </c>
      <c r="I28" s="141">
        <f t="shared" si="11"/>
        <v>52025</v>
      </c>
      <c r="J28" s="143" t="s">
        <v>396</v>
      </c>
      <c r="K28" s="143" t="s">
        <v>407</v>
      </c>
      <c r="L28" s="141">
        <v>0</v>
      </c>
      <c r="M28" s="141">
        <v>97934</v>
      </c>
      <c r="N28" s="141">
        <f t="shared" si="12"/>
        <v>97934</v>
      </c>
      <c r="O28" s="141">
        <v>0</v>
      </c>
      <c r="P28" s="141">
        <v>0</v>
      </c>
      <c r="Q28" s="141">
        <f t="shared" si="13"/>
        <v>0</v>
      </c>
      <c r="R28" s="143" t="s">
        <v>397</v>
      </c>
      <c r="S28" s="143" t="s">
        <v>415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52025</v>
      </c>
      <c r="Y28" s="141">
        <f t="shared" si="15"/>
        <v>52025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93</v>
      </c>
      <c r="B29" s="140" t="s">
        <v>347</v>
      </c>
      <c r="C29" s="142" t="s">
        <v>378</v>
      </c>
      <c r="D29" s="141">
        <f t="shared" si="6"/>
        <v>11720</v>
      </c>
      <c r="E29" s="141">
        <f t="shared" si="7"/>
        <v>18024</v>
      </c>
      <c r="F29" s="141">
        <f t="shared" si="8"/>
        <v>29744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 t="s">
        <v>395</v>
      </c>
      <c r="K29" s="143" t="s">
        <v>406</v>
      </c>
      <c r="L29" s="141">
        <v>11720</v>
      </c>
      <c r="M29" s="141">
        <v>18024</v>
      </c>
      <c r="N29" s="141">
        <f t="shared" si="12"/>
        <v>29744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93</v>
      </c>
      <c r="B30" s="140" t="s">
        <v>348</v>
      </c>
      <c r="C30" s="142" t="s">
        <v>379</v>
      </c>
      <c r="D30" s="141">
        <f t="shared" si="6"/>
        <v>0</v>
      </c>
      <c r="E30" s="141">
        <f t="shared" si="7"/>
        <v>76080</v>
      </c>
      <c r="F30" s="141">
        <f t="shared" si="8"/>
        <v>76080</v>
      </c>
      <c r="G30" s="141">
        <f t="shared" si="9"/>
        <v>0</v>
      </c>
      <c r="H30" s="141">
        <f t="shared" si="10"/>
        <v>27930</v>
      </c>
      <c r="I30" s="141">
        <f t="shared" si="11"/>
        <v>27930</v>
      </c>
      <c r="J30" s="143" t="s">
        <v>394</v>
      </c>
      <c r="K30" s="143" t="s">
        <v>413</v>
      </c>
      <c r="L30" s="141">
        <v>0</v>
      </c>
      <c r="M30" s="141">
        <v>76080</v>
      </c>
      <c r="N30" s="141">
        <f t="shared" si="12"/>
        <v>76080</v>
      </c>
      <c r="O30" s="141">
        <v>0</v>
      </c>
      <c r="P30" s="141">
        <v>27930</v>
      </c>
      <c r="Q30" s="141">
        <f t="shared" si="13"/>
        <v>27930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93</v>
      </c>
      <c r="B31" s="140" t="s">
        <v>349</v>
      </c>
      <c r="C31" s="142" t="s">
        <v>380</v>
      </c>
      <c r="D31" s="141">
        <f t="shared" si="6"/>
        <v>0</v>
      </c>
      <c r="E31" s="141">
        <f t="shared" si="7"/>
        <v>7918</v>
      </c>
      <c r="F31" s="141">
        <f t="shared" si="8"/>
        <v>7918</v>
      </c>
      <c r="G31" s="141">
        <f t="shared" si="9"/>
        <v>0</v>
      </c>
      <c r="H31" s="141">
        <f t="shared" si="10"/>
        <v>0</v>
      </c>
      <c r="I31" s="141">
        <f t="shared" si="11"/>
        <v>0</v>
      </c>
      <c r="J31" s="143" t="s">
        <v>399</v>
      </c>
      <c r="K31" s="143" t="s">
        <v>410</v>
      </c>
      <c r="L31" s="141">
        <v>0</v>
      </c>
      <c r="M31" s="141">
        <v>7918</v>
      </c>
      <c r="N31" s="141">
        <f t="shared" si="12"/>
        <v>7918</v>
      </c>
      <c r="O31" s="141">
        <v>0</v>
      </c>
      <c r="P31" s="141">
        <v>0</v>
      </c>
      <c r="Q31" s="141">
        <f t="shared" si="13"/>
        <v>0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93</v>
      </c>
      <c r="B32" s="140" t="s">
        <v>350</v>
      </c>
      <c r="C32" s="142" t="s">
        <v>381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3"/>
      <c r="K32" s="143"/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0</v>
      </c>
      <c r="Q32" s="141">
        <f t="shared" si="13"/>
        <v>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93</v>
      </c>
      <c r="B33" s="140" t="s">
        <v>351</v>
      </c>
      <c r="C33" s="142" t="s">
        <v>382</v>
      </c>
      <c r="D33" s="141">
        <f t="shared" si="6"/>
        <v>0</v>
      </c>
      <c r="E33" s="141">
        <f t="shared" si="7"/>
        <v>49866</v>
      </c>
      <c r="F33" s="141">
        <f t="shared" si="8"/>
        <v>49866</v>
      </c>
      <c r="G33" s="141">
        <f t="shared" si="9"/>
        <v>0</v>
      </c>
      <c r="H33" s="141">
        <f t="shared" si="10"/>
        <v>11102</v>
      </c>
      <c r="I33" s="141">
        <f t="shared" si="11"/>
        <v>11102</v>
      </c>
      <c r="J33" s="143" t="s">
        <v>390</v>
      </c>
      <c r="K33" s="143" t="s">
        <v>401</v>
      </c>
      <c r="L33" s="141">
        <v>0</v>
      </c>
      <c r="M33" s="141">
        <v>49866</v>
      </c>
      <c r="N33" s="141">
        <f t="shared" si="12"/>
        <v>49866</v>
      </c>
      <c r="O33" s="141">
        <v>0</v>
      </c>
      <c r="P33" s="141">
        <v>11102</v>
      </c>
      <c r="Q33" s="141">
        <f t="shared" si="13"/>
        <v>11102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93</v>
      </c>
      <c r="B34" s="140" t="s">
        <v>352</v>
      </c>
      <c r="C34" s="142" t="s">
        <v>383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/>
      <c r="K34" s="143"/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0</v>
      </c>
      <c r="Q34" s="141">
        <f t="shared" si="13"/>
        <v>0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93</v>
      </c>
      <c r="B35" s="140" t="s">
        <v>353</v>
      </c>
      <c r="C35" s="142" t="s">
        <v>384</v>
      </c>
      <c r="D35" s="141">
        <f t="shared" si="6"/>
        <v>0</v>
      </c>
      <c r="E35" s="141">
        <f t="shared" si="7"/>
        <v>64478</v>
      </c>
      <c r="F35" s="141">
        <f t="shared" si="8"/>
        <v>64478</v>
      </c>
      <c r="G35" s="141">
        <f t="shared" si="9"/>
        <v>0</v>
      </c>
      <c r="H35" s="141">
        <f t="shared" si="10"/>
        <v>25154</v>
      </c>
      <c r="I35" s="141">
        <f t="shared" si="11"/>
        <v>25154</v>
      </c>
      <c r="J35" s="143" t="s">
        <v>393</v>
      </c>
      <c r="K35" s="143" t="s">
        <v>404</v>
      </c>
      <c r="L35" s="141">
        <v>0</v>
      </c>
      <c r="M35" s="141">
        <v>64478</v>
      </c>
      <c r="N35" s="141">
        <f t="shared" si="12"/>
        <v>64478</v>
      </c>
      <c r="O35" s="141">
        <v>0</v>
      </c>
      <c r="P35" s="141">
        <v>25154</v>
      </c>
      <c r="Q35" s="141">
        <f t="shared" si="13"/>
        <v>25154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93</v>
      </c>
      <c r="B36" s="140" t="s">
        <v>354</v>
      </c>
      <c r="C36" s="142" t="s">
        <v>385</v>
      </c>
      <c r="D36" s="141">
        <f t="shared" si="6"/>
        <v>0</v>
      </c>
      <c r="E36" s="141">
        <f t="shared" si="7"/>
        <v>0</v>
      </c>
      <c r="F36" s="141">
        <f t="shared" si="8"/>
        <v>0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/>
      <c r="K36" s="143"/>
      <c r="L36" s="141">
        <v>0</v>
      </c>
      <c r="M36" s="141">
        <v>0</v>
      </c>
      <c r="N36" s="141">
        <f t="shared" si="12"/>
        <v>0</v>
      </c>
      <c r="O36" s="141">
        <v>0</v>
      </c>
      <c r="P36" s="141">
        <v>0</v>
      </c>
      <c r="Q36" s="141">
        <f t="shared" si="13"/>
        <v>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93</v>
      </c>
      <c r="B37" s="140" t="s">
        <v>355</v>
      </c>
      <c r="C37" s="142" t="s">
        <v>386</v>
      </c>
      <c r="D37" s="141">
        <f t="shared" si="6"/>
        <v>0</v>
      </c>
      <c r="E37" s="141">
        <f t="shared" si="7"/>
        <v>20704</v>
      </c>
      <c r="F37" s="141">
        <f t="shared" si="8"/>
        <v>20704</v>
      </c>
      <c r="G37" s="141">
        <f t="shared" si="9"/>
        <v>0</v>
      </c>
      <c r="H37" s="141">
        <f t="shared" si="10"/>
        <v>11442</v>
      </c>
      <c r="I37" s="141">
        <f t="shared" si="11"/>
        <v>11442</v>
      </c>
      <c r="J37" s="143" t="s">
        <v>412</v>
      </c>
      <c r="K37" s="143" t="s">
        <v>414</v>
      </c>
      <c r="L37" s="141">
        <v>0</v>
      </c>
      <c r="M37" s="141">
        <v>20704</v>
      </c>
      <c r="N37" s="141">
        <f t="shared" si="12"/>
        <v>20704</v>
      </c>
      <c r="O37" s="141">
        <v>0</v>
      </c>
      <c r="P37" s="141">
        <v>0</v>
      </c>
      <c r="Q37" s="141">
        <f t="shared" si="13"/>
        <v>0</v>
      </c>
      <c r="R37" s="143" t="s">
        <v>392</v>
      </c>
      <c r="S37" s="143" t="s">
        <v>416</v>
      </c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11442</v>
      </c>
      <c r="Y37" s="141">
        <f t="shared" si="15"/>
        <v>11442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93</v>
      </c>
      <c r="B38" s="140" t="s">
        <v>356</v>
      </c>
      <c r="C38" s="142" t="s">
        <v>387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3"/>
      <c r="K38" s="143"/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0</v>
      </c>
      <c r="Q38" s="141">
        <f t="shared" si="13"/>
        <v>0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424</v>
      </c>
      <c r="B7" s="140" t="s">
        <v>422</v>
      </c>
      <c r="C7" s="139" t="s">
        <v>423</v>
      </c>
      <c r="D7" s="141">
        <f>SUM(D8:D18)</f>
        <v>2557345</v>
      </c>
      <c r="E7" s="141">
        <f>SUM(E8:E18)</f>
        <v>1200614</v>
      </c>
      <c r="F7" s="144"/>
      <c r="G7" s="143" t="s">
        <v>417</v>
      </c>
      <c r="H7" s="141">
        <f>SUM(H8:H18)</f>
        <v>2032216</v>
      </c>
      <c r="I7" s="141">
        <f>SUM(I8:I18)</f>
        <v>835232</v>
      </c>
      <c r="J7" s="144"/>
      <c r="K7" s="143" t="s">
        <v>417</v>
      </c>
      <c r="L7" s="141">
        <f>SUM(L8:L18)</f>
        <v>505205</v>
      </c>
      <c r="M7" s="141">
        <f>SUM(M8:M18)</f>
        <v>271346</v>
      </c>
      <c r="N7" s="144"/>
      <c r="O7" s="143" t="s">
        <v>417</v>
      </c>
      <c r="P7" s="141">
        <f>SUM(P8:P18)</f>
        <v>19924</v>
      </c>
      <c r="Q7" s="141">
        <f>SUM(Q8:Q18)</f>
        <v>82594</v>
      </c>
      <c r="R7" s="144"/>
      <c r="S7" s="143" t="s">
        <v>417</v>
      </c>
      <c r="T7" s="141">
        <f>SUM(T8:T18)</f>
        <v>0</v>
      </c>
      <c r="U7" s="141">
        <f>SUM(U8:U18)</f>
        <v>11442</v>
      </c>
      <c r="V7" s="144"/>
      <c r="W7" s="143" t="s">
        <v>417</v>
      </c>
      <c r="X7" s="141">
        <f>SUM(X8:X18)</f>
        <v>0</v>
      </c>
      <c r="Y7" s="141">
        <f>SUM(Y8:Y18)</f>
        <v>0</v>
      </c>
      <c r="Z7" s="144"/>
      <c r="AA7" s="143" t="s">
        <v>417</v>
      </c>
      <c r="AB7" s="141">
        <f>SUM(AB8:AB18)</f>
        <v>0</v>
      </c>
      <c r="AC7" s="141">
        <f>SUM(AC8:AC18)</f>
        <v>0</v>
      </c>
      <c r="AD7" s="144"/>
      <c r="AE7" s="143" t="s">
        <v>417</v>
      </c>
      <c r="AF7" s="141">
        <f>SUM(AF8:AF18)</f>
        <v>0</v>
      </c>
      <c r="AG7" s="141">
        <f>SUM(AG8:AG18)</f>
        <v>0</v>
      </c>
      <c r="AH7" s="144"/>
      <c r="AI7" s="143" t="s">
        <v>417</v>
      </c>
      <c r="AJ7" s="141">
        <f>SUM(AJ8:AJ18)</f>
        <v>0</v>
      </c>
      <c r="AK7" s="141">
        <f>SUM(AK8:AK18)</f>
        <v>0</v>
      </c>
      <c r="AL7" s="144"/>
      <c r="AM7" s="143" t="s">
        <v>417</v>
      </c>
      <c r="AN7" s="141">
        <f>SUM(AN8:AN18)</f>
        <v>0</v>
      </c>
      <c r="AO7" s="141">
        <f>SUM(AO8:AO18)</f>
        <v>0</v>
      </c>
      <c r="AP7" s="144"/>
      <c r="AQ7" s="143" t="s">
        <v>417</v>
      </c>
      <c r="AR7" s="141">
        <f>SUM(AR8:AR18)</f>
        <v>0</v>
      </c>
      <c r="AS7" s="141">
        <f>SUM(AS8:AS18)</f>
        <v>0</v>
      </c>
      <c r="AT7" s="144"/>
      <c r="AU7" s="143" t="s">
        <v>417</v>
      </c>
      <c r="AV7" s="141">
        <f>SUM(AV8:AV18)</f>
        <v>0</v>
      </c>
      <c r="AW7" s="141">
        <f>SUM(AW8:AW18)</f>
        <v>0</v>
      </c>
      <c r="AX7" s="144"/>
      <c r="AY7" s="143" t="s">
        <v>417</v>
      </c>
      <c r="AZ7" s="141">
        <f>SUM(AZ8:AZ18)</f>
        <v>0</v>
      </c>
      <c r="BA7" s="141">
        <f>SUM(BA8:BA18)</f>
        <v>0</v>
      </c>
      <c r="BB7" s="144"/>
      <c r="BC7" s="143" t="s">
        <v>417</v>
      </c>
      <c r="BD7" s="141">
        <f>SUM(BD8:BD18)</f>
        <v>0</v>
      </c>
      <c r="BE7" s="141">
        <f>SUM(BE8:BE18)</f>
        <v>0</v>
      </c>
      <c r="BF7" s="144"/>
      <c r="BG7" s="143" t="s">
        <v>417</v>
      </c>
      <c r="BH7" s="141">
        <f>SUM(BH8:BH18)</f>
        <v>0</v>
      </c>
      <c r="BI7" s="141">
        <f>SUM(BI8:BI18)</f>
        <v>0</v>
      </c>
      <c r="BJ7" s="144"/>
      <c r="BK7" s="143" t="s">
        <v>417</v>
      </c>
      <c r="BL7" s="141">
        <f>SUM(BL8:BL18)</f>
        <v>0</v>
      </c>
      <c r="BM7" s="141">
        <f>SUM(BM8:BM18)</f>
        <v>0</v>
      </c>
      <c r="BN7" s="144"/>
      <c r="BO7" s="143" t="s">
        <v>417</v>
      </c>
      <c r="BP7" s="141">
        <f>SUM(BP8:BP18)</f>
        <v>0</v>
      </c>
      <c r="BQ7" s="141">
        <f>SUM(BQ8:BQ18)</f>
        <v>0</v>
      </c>
      <c r="BR7" s="144"/>
      <c r="BS7" s="143" t="s">
        <v>417</v>
      </c>
      <c r="BT7" s="141">
        <f>SUM(BT8:BT18)</f>
        <v>0</v>
      </c>
      <c r="BU7" s="141">
        <f>SUM(BU8:BU18)</f>
        <v>0</v>
      </c>
      <c r="BV7" s="144"/>
      <c r="BW7" s="143" t="s">
        <v>417</v>
      </c>
      <c r="BX7" s="141">
        <f>SUM(BX8:BX18)</f>
        <v>0</v>
      </c>
      <c r="BY7" s="141">
        <f>SUM(BY8:BY18)</f>
        <v>0</v>
      </c>
      <c r="BZ7" s="144"/>
      <c r="CA7" s="143" t="s">
        <v>417</v>
      </c>
      <c r="CB7" s="141">
        <f>SUM(CB8:CB18)</f>
        <v>0</v>
      </c>
      <c r="CC7" s="141">
        <f>SUM(CC8:CC18)</f>
        <v>0</v>
      </c>
      <c r="CD7" s="144"/>
      <c r="CE7" s="143" t="s">
        <v>417</v>
      </c>
      <c r="CF7" s="141">
        <f>SUM(CF8:CF18)</f>
        <v>0</v>
      </c>
      <c r="CG7" s="141">
        <f>SUM(CG8:CG18)</f>
        <v>0</v>
      </c>
      <c r="CH7" s="144"/>
      <c r="CI7" s="143" t="s">
        <v>417</v>
      </c>
      <c r="CJ7" s="141">
        <f>SUM(CJ8:CJ18)</f>
        <v>0</v>
      </c>
      <c r="CK7" s="141">
        <f>SUM(CK8:CK18)</f>
        <v>0</v>
      </c>
      <c r="CL7" s="144"/>
      <c r="CM7" s="143" t="s">
        <v>417</v>
      </c>
      <c r="CN7" s="141">
        <f>SUM(CN8:CN18)</f>
        <v>0</v>
      </c>
      <c r="CO7" s="141">
        <f>SUM(CO8:CO18)</f>
        <v>0</v>
      </c>
      <c r="CP7" s="144"/>
      <c r="CQ7" s="143" t="s">
        <v>417</v>
      </c>
      <c r="CR7" s="141">
        <f>SUM(CR8:CR18)</f>
        <v>0</v>
      </c>
      <c r="CS7" s="141">
        <f>SUM(CS8:CS18)</f>
        <v>0</v>
      </c>
      <c r="CT7" s="144"/>
      <c r="CU7" s="143" t="s">
        <v>417</v>
      </c>
      <c r="CV7" s="141">
        <f>SUM(CV8:CV18)</f>
        <v>0</v>
      </c>
      <c r="CW7" s="141">
        <f>SUM(CW8:CW18)</f>
        <v>0</v>
      </c>
      <c r="CX7" s="144"/>
      <c r="CY7" s="143" t="s">
        <v>417</v>
      </c>
      <c r="CZ7" s="141">
        <f>SUM(CZ8:CZ18)</f>
        <v>0</v>
      </c>
      <c r="DA7" s="141">
        <f>SUM(DA8:DA18)</f>
        <v>0</v>
      </c>
      <c r="DB7" s="144"/>
      <c r="DC7" s="143" t="s">
        <v>417</v>
      </c>
      <c r="DD7" s="141">
        <f>SUM(DD8:DD18)</f>
        <v>0</v>
      </c>
      <c r="DE7" s="141">
        <f>SUM(DE8:DE18)</f>
        <v>0</v>
      </c>
      <c r="DF7" s="144"/>
      <c r="DG7" s="143" t="s">
        <v>417</v>
      </c>
      <c r="DH7" s="141">
        <f>SUM(DH8:DH18)</f>
        <v>0</v>
      </c>
      <c r="DI7" s="141">
        <f>SUM(DI8:DI18)</f>
        <v>0</v>
      </c>
      <c r="DJ7" s="144"/>
      <c r="DK7" s="143" t="s">
        <v>417</v>
      </c>
      <c r="DL7" s="141">
        <f>SUM(DL8:DL18)</f>
        <v>0</v>
      </c>
      <c r="DM7" s="141">
        <f>SUM(DM8:DM18)</f>
        <v>0</v>
      </c>
      <c r="DN7" s="144"/>
      <c r="DO7" s="143" t="s">
        <v>417</v>
      </c>
      <c r="DP7" s="141">
        <f>SUM(DP8:DP18)</f>
        <v>0</v>
      </c>
      <c r="DQ7" s="141">
        <f>SUM(DQ8:DQ18)</f>
        <v>0</v>
      </c>
      <c r="DR7" s="144"/>
      <c r="DS7" s="143" t="s">
        <v>417</v>
      </c>
      <c r="DT7" s="141">
        <f>SUM(DT8:DT18)</f>
        <v>0</v>
      </c>
      <c r="DU7" s="141">
        <f>SUM(DU8:DU18)</f>
        <v>0</v>
      </c>
    </row>
    <row r="8" spans="1:125" ht="12" customHeight="1">
      <c r="A8" s="142" t="s">
        <v>93</v>
      </c>
      <c r="B8" s="140" t="s">
        <v>390</v>
      </c>
      <c r="C8" s="142" t="s">
        <v>401</v>
      </c>
      <c r="D8" s="141">
        <f>SUM(H8,L8,P8,T8,X8,AB8,AF8,AJ8,AN8,AR8,AV8,AZ8,BD8,BH8,BL8,BP8,BT8,BX8,CB8,CF8,CJ8,CN8,CR8,CV8,CZ8,DD8,DH8,DL8,DP8,DT8)</f>
        <v>435082</v>
      </c>
      <c r="E8" s="141">
        <f>SUM(I8,M8,Q8,U8,Y8,AC8,AG8,AK8,AO8,AS8,AW8,BA8,BE8,BI8,BM8,BQ8,BU8,BY8,CC8,CG8,CK8,CO8,CS8,CW8,DA8,DE8,DI8,DM8,DQ8,DU8)</f>
        <v>108265</v>
      </c>
      <c r="F8" s="145">
        <v>15208</v>
      </c>
      <c r="G8" s="143" t="s">
        <v>362</v>
      </c>
      <c r="H8" s="141">
        <v>385216</v>
      </c>
      <c r="I8" s="141">
        <v>97163</v>
      </c>
      <c r="J8" s="145">
        <v>15441</v>
      </c>
      <c r="K8" s="143" t="s">
        <v>382</v>
      </c>
      <c r="L8" s="141">
        <v>49866</v>
      </c>
      <c r="M8" s="141">
        <v>11102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93</v>
      </c>
      <c r="B9" s="140" t="s">
        <v>391</v>
      </c>
      <c r="C9" s="142" t="s">
        <v>402</v>
      </c>
      <c r="D9" s="141">
        <f aca="true" t="shared" si="0" ref="D9:D18">SUM(H9,L9,P9,T9,X9,AB9,AF9,AJ9,AN9,AR9,AV9,AZ9,BD9,BH9,BL9,BP9,BT9,BX9,CB9,CF9,CJ9,CN9,CR9,CV9,CZ9,DD9,DH9,DL9,DP9,DT9)</f>
        <v>0</v>
      </c>
      <c r="E9" s="141">
        <f aca="true" t="shared" si="1" ref="E9:E18">SUM(I9,M9,Q9,U9,Y9,AC9,AG9,AK9,AO9,AS9,AW9,BA9,BE9,BI9,BM9,BQ9,BU9,BY9,CC9,CG9,CK9,CO9,CS9,CW9,DA9,DE9,DI9,DM9,DQ9,DU9)</f>
        <v>226369</v>
      </c>
      <c r="F9" s="145">
        <v>15204</v>
      </c>
      <c r="G9" s="143" t="s">
        <v>359</v>
      </c>
      <c r="H9" s="141">
        <v>0</v>
      </c>
      <c r="I9" s="141">
        <v>166856</v>
      </c>
      <c r="J9" s="145">
        <v>15213</v>
      </c>
      <c r="K9" s="143" t="s">
        <v>367</v>
      </c>
      <c r="L9" s="141">
        <v>0</v>
      </c>
      <c r="M9" s="141">
        <v>59513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93</v>
      </c>
      <c r="B10" s="140" t="s">
        <v>392</v>
      </c>
      <c r="C10" s="142" t="s">
        <v>403</v>
      </c>
      <c r="D10" s="141">
        <f t="shared" si="0"/>
        <v>0</v>
      </c>
      <c r="E10" s="141">
        <f t="shared" si="1"/>
        <v>99495</v>
      </c>
      <c r="F10" s="145">
        <v>15227</v>
      </c>
      <c r="G10" s="143" t="s">
        <v>376</v>
      </c>
      <c r="H10" s="141">
        <v>0</v>
      </c>
      <c r="I10" s="141">
        <v>50941</v>
      </c>
      <c r="J10" s="145">
        <v>15206</v>
      </c>
      <c r="K10" s="143" t="s">
        <v>361</v>
      </c>
      <c r="L10" s="141">
        <v>0</v>
      </c>
      <c r="M10" s="141">
        <v>14626</v>
      </c>
      <c r="N10" s="145">
        <v>15212</v>
      </c>
      <c r="O10" s="143" t="s">
        <v>366</v>
      </c>
      <c r="P10" s="141">
        <v>0</v>
      </c>
      <c r="Q10" s="141">
        <v>22486</v>
      </c>
      <c r="R10" s="145">
        <v>15581</v>
      </c>
      <c r="S10" s="143" t="s">
        <v>386</v>
      </c>
      <c r="T10" s="141">
        <v>0</v>
      </c>
      <c r="U10" s="141">
        <v>11442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93</v>
      </c>
      <c r="B11" s="140" t="s">
        <v>393</v>
      </c>
      <c r="C11" s="142" t="s">
        <v>404</v>
      </c>
      <c r="D11" s="141">
        <f t="shared" si="0"/>
        <v>123640</v>
      </c>
      <c r="E11" s="141">
        <f t="shared" si="1"/>
        <v>52458</v>
      </c>
      <c r="F11" s="145">
        <v>15482</v>
      </c>
      <c r="G11" s="143" t="s">
        <v>418</v>
      </c>
      <c r="H11" s="141">
        <v>64478</v>
      </c>
      <c r="I11" s="141">
        <v>25154</v>
      </c>
      <c r="J11" s="145">
        <v>15210</v>
      </c>
      <c r="K11" s="143" t="s">
        <v>364</v>
      </c>
      <c r="L11" s="141">
        <v>47156</v>
      </c>
      <c r="M11" s="141">
        <v>19221</v>
      </c>
      <c r="N11" s="145">
        <v>20602</v>
      </c>
      <c r="O11" s="143" t="s">
        <v>419</v>
      </c>
      <c r="P11" s="141">
        <v>12006</v>
      </c>
      <c r="Q11" s="141">
        <v>8083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93</v>
      </c>
      <c r="B12" s="140" t="s">
        <v>394</v>
      </c>
      <c r="C12" s="142" t="s">
        <v>405</v>
      </c>
      <c r="D12" s="141">
        <f t="shared" si="0"/>
        <v>256981</v>
      </c>
      <c r="E12" s="141">
        <f t="shared" si="1"/>
        <v>75792</v>
      </c>
      <c r="F12" s="145">
        <v>15209</v>
      </c>
      <c r="G12" s="143" t="s">
        <v>363</v>
      </c>
      <c r="H12" s="141">
        <v>180901</v>
      </c>
      <c r="I12" s="141">
        <v>47862</v>
      </c>
      <c r="J12" s="145">
        <v>15361</v>
      </c>
      <c r="K12" s="143" t="s">
        <v>379</v>
      </c>
      <c r="L12" s="141">
        <v>76080</v>
      </c>
      <c r="M12" s="141">
        <v>27930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93</v>
      </c>
      <c r="B13" s="140" t="s">
        <v>395</v>
      </c>
      <c r="C13" s="142" t="s">
        <v>406</v>
      </c>
      <c r="D13" s="141">
        <f t="shared" si="0"/>
        <v>400328</v>
      </c>
      <c r="E13" s="141">
        <f t="shared" si="1"/>
        <v>0</v>
      </c>
      <c r="F13" s="145">
        <v>15213</v>
      </c>
      <c r="G13" s="143" t="s">
        <v>367</v>
      </c>
      <c r="H13" s="141">
        <v>370584</v>
      </c>
      <c r="I13" s="141">
        <v>0</v>
      </c>
      <c r="J13" s="145">
        <v>15342</v>
      </c>
      <c r="K13" s="143" t="s">
        <v>378</v>
      </c>
      <c r="L13" s="141">
        <v>29744</v>
      </c>
      <c r="M13" s="141">
        <v>0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93</v>
      </c>
      <c r="B14" s="140" t="s">
        <v>396</v>
      </c>
      <c r="C14" s="142" t="s">
        <v>407</v>
      </c>
      <c r="D14" s="141">
        <f t="shared" si="0"/>
        <v>400874</v>
      </c>
      <c r="E14" s="141">
        <f t="shared" si="1"/>
        <v>0</v>
      </c>
      <c r="F14" s="145">
        <v>15201</v>
      </c>
      <c r="G14" s="143" t="s">
        <v>357</v>
      </c>
      <c r="H14" s="141">
        <v>302940</v>
      </c>
      <c r="I14" s="141">
        <v>0</v>
      </c>
      <c r="J14" s="145">
        <v>15307</v>
      </c>
      <c r="K14" s="143" t="s">
        <v>377</v>
      </c>
      <c r="L14" s="141">
        <v>97934</v>
      </c>
      <c r="M14" s="141">
        <v>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93</v>
      </c>
      <c r="B15" s="140" t="s">
        <v>397</v>
      </c>
      <c r="C15" s="142" t="s">
        <v>408</v>
      </c>
      <c r="D15" s="141">
        <f t="shared" si="0"/>
        <v>502611</v>
      </c>
      <c r="E15" s="141">
        <f t="shared" si="1"/>
        <v>281267</v>
      </c>
      <c r="F15" s="145">
        <v>15306</v>
      </c>
      <c r="G15" s="143" t="s">
        <v>361</v>
      </c>
      <c r="H15" s="141">
        <v>377093</v>
      </c>
      <c r="I15" s="141">
        <v>229242</v>
      </c>
      <c r="J15" s="145">
        <v>15227</v>
      </c>
      <c r="K15" s="143" t="s">
        <v>376</v>
      </c>
      <c r="L15" s="141">
        <v>125518</v>
      </c>
      <c r="M15" s="141">
        <v>0</v>
      </c>
      <c r="N15" s="145">
        <v>15307</v>
      </c>
      <c r="O15" s="143" t="s">
        <v>377</v>
      </c>
      <c r="P15" s="141">
        <v>0</v>
      </c>
      <c r="Q15" s="141">
        <v>52025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93</v>
      </c>
      <c r="B16" s="140" t="s">
        <v>398</v>
      </c>
      <c r="C16" s="142" t="s">
        <v>409</v>
      </c>
      <c r="D16" s="141">
        <f t="shared" si="0"/>
        <v>232710</v>
      </c>
      <c r="E16" s="141">
        <f t="shared" si="1"/>
        <v>56273</v>
      </c>
      <c r="F16" s="145">
        <v>15217</v>
      </c>
      <c r="G16" s="143" t="s">
        <v>369</v>
      </c>
      <c r="H16" s="141">
        <v>182076</v>
      </c>
      <c r="I16" s="141">
        <v>38929</v>
      </c>
      <c r="J16" s="145">
        <v>15222</v>
      </c>
      <c r="K16" s="143" t="s">
        <v>371</v>
      </c>
      <c r="L16" s="141">
        <v>50634</v>
      </c>
      <c r="M16" s="141">
        <v>17344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93</v>
      </c>
      <c r="B17" s="140" t="s">
        <v>399</v>
      </c>
      <c r="C17" s="142" t="s">
        <v>410</v>
      </c>
      <c r="D17" s="141">
        <f t="shared" si="0"/>
        <v>205119</v>
      </c>
      <c r="E17" s="141">
        <f t="shared" si="1"/>
        <v>123974</v>
      </c>
      <c r="F17" s="145">
        <v>15218</v>
      </c>
      <c r="G17" s="143" t="s">
        <v>370</v>
      </c>
      <c r="H17" s="141">
        <v>168928</v>
      </c>
      <c r="I17" s="141">
        <v>103408</v>
      </c>
      <c r="J17" s="145">
        <v>15223</v>
      </c>
      <c r="K17" s="143" t="s">
        <v>372</v>
      </c>
      <c r="L17" s="141">
        <v>28273</v>
      </c>
      <c r="M17" s="141">
        <v>20566</v>
      </c>
      <c r="N17" s="145">
        <v>15385</v>
      </c>
      <c r="O17" s="143" t="s">
        <v>380</v>
      </c>
      <c r="P17" s="141">
        <v>7918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93</v>
      </c>
      <c r="B18" s="140" t="s">
        <v>400</v>
      </c>
      <c r="C18" s="142" t="s">
        <v>411</v>
      </c>
      <c r="D18" s="141">
        <f t="shared" si="0"/>
        <v>0</v>
      </c>
      <c r="E18" s="141">
        <f t="shared" si="1"/>
        <v>176721</v>
      </c>
      <c r="F18" s="145">
        <v>15201</v>
      </c>
      <c r="G18" s="143" t="s">
        <v>357</v>
      </c>
      <c r="H18" s="141">
        <v>0</v>
      </c>
      <c r="I18" s="141">
        <v>75677</v>
      </c>
      <c r="J18" s="145">
        <v>15223</v>
      </c>
      <c r="K18" s="143" t="s">
        <v>372</v>
      </c>
      <c r="L18" s="141">
        <v>0</v>
      </c>
      <c r="M18" s="141">
        <v>101044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425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15</v>
      </c>
      <c r="M2" s="12" t="str">
        <f>IF(L2&lt;&gt;"",VLOOKUP(L2,$AK$6:$AL$52,2,FALSE),"-")</f>
        <v>新潟県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1586959</v>
      </c>
      <c r="F7" s="27">
        <f aca="true" t="shared" si="1" ref="F7:F12">AF14</f>
        <v>25795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1586959</v>
      </c>
      <c r="AG7" s="137"/>
      <c r="AH7" s="11" t="str">
        <f>'廃棄物事業経費（市町村）'!B7</f>
        <v>15000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50980</v>
      </c>
      <c r="F8" s="27">
        <f t="shared" si="1"/>
        <v>5190</v>
      </c>
      <c r="H8" s="188"/>
      <c r="I8" s="188"/>
      <c r="J8" s="182" t="s">
        <v>42</v>
      </c>
      <c r="K8" s="184"/>
      <c r="L8" s="27">
        <f t="shared" si="2"/>
        <v>1625449</v>
      </c>
      <c r="M8" s="27">
        <f t="shared" si="3"/>
        <v>159209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50980</v>
      </c>
      <c r="AG8" s="137"/>
      <c r="AH8" s="11" t="str">
        <f>'廃棄物事業経費（市町村）'!B8</f>
        <v>15100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1096700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223528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1096700</v>
      </c>
      <c r="AG9" s="137"/>
      <c r="AH9" s="11" t="str">
        <f>'廃棄物事業経費（市町村）'!B9</f>
        <v>15202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5914586</v>
      </c>
      <c r="F10" s="27">
        <f t="shared" si="1"/>
        <v>1260916</v>
      </c>
      <c r="H10" s="188"/>
      <c r="I10" s="189"/>
      <c r="J10" s="200" t="s">
        <v>46</v>
      </c>
      <c r="K10" s="202"/>
      <c r="L10" s="27">
        <f t="shared" si="2"/>
        <v>99415</v>
      </c>
      <c r="M10" s="27">
        <f t="shared" si="3"/>
        <v>88139</v>
      </c>
      <c r="AC10" s="25" t="s">
        <v>45</v>
      </c>
      <c r="AD10" s="138" t="s">
        <v>62</v>
      </c>
      <c r="AE10" s="137" t="s">
        <v>66</v>
      </c>
      <c r="AF10" s="133">
        <f ca="1" t="shared" si="4"/>
        <v>5914586</v>
      </c>
      <c r="AG10" s="137"/>
      <c r="AH10" s="11" t="str">
        <f>'廃棄物事業経費（市町村）'!B10</f>
        <v>15204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2557345</v>
      </c>
      <c r="F11" s="27">
        <f t="shared" si="1"/>
        <v>1200614</v>
      </c>
      <c r="H11" s="188"/>
      <c r="I11" s="191" t="s">
        <v>47</v>
      </c>
      <c r="J11" s="191"/>
      <c r="K11" s="191"/>
      <c r="L11" s="27">
        <f t="shared" si="2"/>
        <v>108407</v>
      </c>
      <c r="M11" s="27">
        <f t="shared" si="3"/>
        <v>10207</v>
      </c>
      <c r="AC11" s="25" t="s">
        <v>303</v>
      </c>
      <c r="AD11" s="138" t="s">
        <v>62</v>
      </c>
      <c r="AE11" s="137" t="s">
        <v>67</v>
      </c>
      <c r="AF11" s="133">
        <f ca="1" t="shared" si="4"/>
        <v>2557345</v>
      </c>
      <c r="AG11" s="137"/>
      <c r="AH11" s="11" t="str">
        <f>'廃棄物事業経費（市町村）'!B11</f>
        <v>15205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1934742</v>
      </c>
      <c r="F12" s="27">
        <f t="shared" si="1"/>
        <v>190501</v>
      </c>
      <c r="H12" s="188"/>
      <c r="I12" s="191" t="s">
        <v>48</v>
      </c>
      <c r="J12" s="191"/>
      <c r="K12" s="191"/>
      <c r="L12" s="27">
        <f t="shared" si="2"/>
        <v>157738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1934742</v>
      </c>
      <c r="AG12" s="137"/>
      <c r="AH12" s="11" t="str">
        <f>'廃棄物事業経費（市町村）'!B12</f>
        <v>15206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13141312</v>
      </c>
      <c r="F13" s="28">
        <f>SUM(F7:F12)</f>
        <v>2683016</v>
      </c>
      <c r="H13" s="188"/>
      <c r="I13" s="179" t="s">
        <v>32</v>
      </c>
      <c r="J13" s="194"/>
      <c r="K13" s="195"/>
      <c r="L13" s="29">
        <f>SUM(L7:L12)</f>
        <v>2214537</v>
      </c>
      <c r="M13" s="29">
        <f>SUM(M7:M12)</f>
        <v>257555</v>
      </c>
      <c r="AC13" s="25" t="s">
        <v>51</v>
      </c>
      <c r="AD13" s="138" t="s">
        <v>62</v>
      </c>
      <c r="AE13" s="137" t="s">
        <v>69</v>
      </c>
      <c r="AF13" s="133">
        <f ca="1" t="shared" si="4"/>
        <v>23901424</v>
      </c>
      <c r="AG13" s="137"/>
      <c r="AH13" s="11" t="str">
        <f>'廃棄物事業経費（市町村）'!B13</f>
        <v>15208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10583967</v>
      </c>
      <c r="F14" s="32">
        <f>F13-F11</f>
        <v>1482402</v>
      </c>
      <c r="H14" s="189"/>
      <c r="I14" s="30"/>
      <c r="J14" s="34"/>
      <c r="K14" s="31" t="s">
        <v>50</v>
      </c>
      <c r="L14" s="33">
        <f>L13-L12</f>
        <v>2056799</v>
      </c>
      <c r="M14" s="33">
        <f>M13-M12</f>
        <v>257555</v>
      </c>
      <c r="AC14" s="25" t="s">
        <v>37</v>
      </c>
      <c r="AD14" s="138" t="s">
        <v>62</v>
      </c>
      <c r="AE14" s="137" t="s">
        <v>70</v>
      </c>
      <c r="AF14" s="133">
        <f ca="1" t="shared" si="4"/>
        <v>25795</v>
      </c>
      <c r="AG14" s="137"/>
      <c r="AH14" s="11" t="str">
        <f>'廃棄物事業経費（市町村）'!B14</f>
        <v>15209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23901424</v>
      </c>
      <c r="F15" s="27">
        <f>AF20</f>
        <v>4493980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2875657</v>
      </c>
      <c r="M15" s="27">
        <f>AF48</f>
        <v>816917</v>
      </c>
      <c r="AC15" s="25" t="s">
        <v>41</v>
      </c>
      <c r="AD15" s="138" t="s">
        <v>62</v>
      </c>
      <c r="AE15" s="137" t="s">
        <v>71</v>
      </c>
      <c r="AF15" s="133">
        <f ca="1" t="shared" si="4"/>
        <v>5190</v>
      </c>
      <c r="AG15" s="137"/>
      <c r="AH15" s="11" t="str">
        <f>'廃棄物事業経費（市町村）'!B15</f>
        <v>15210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37042736</v>
      </c>
      <c r="F16" s="28">
        <f>SUM(F13,F15)</f>
        <v>7176996</v>
      </c>
      <c r="H16" s="204"/>
      <c r="I16" s="188"/>
      <c r="J16" s="188" t="s">
        <v>183</v>
      </c>
      <c r="K16" s="23" t="s">
        <v>132</v>
      </c>
      <c r="L16" s="27">
        <f>AF28</f>
        <v>783108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15211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34485391</v>
      </c>
      <c r="F17" s="32">
        <f>SUM(F14:F15)</f>
        <v>5976382</v>
      </c>
      <c r="H17" s="204"/>
      <c r="I17" s="188"/>
      <c r="J17" s="188"/>
      <c r="K17" s="23" t="s">
        <v>133</v>
      </c>
      <c r="L17" s="27">
        <f>AF29</f>
        <v>1887836</v>
      </c>
      <c r="M17" s="27">
        <f t="shared" si="5"/>
        <v>548076</v>
      </c>
      <c r="AC17" s="25" t="s">
        <v>45</v>
      </c>
      <c r="AD17" s="138" t="s">
        <v>62</v>
      </c>
      <c r="AE17" s="137" t="s">
        <v>73</v>
      </c>
      <c r="AF17" s="133">
        <f ca="1" t="shared" si="4"/>
        <v>1260916</v>
      </c>
      <c r="AG17" s="137"/>
      <c r="AH17" s="11" t="str">
        <f>'廃棄物事業経費（市町村）'!B17</f>
        <v>15212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260354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1200614</v>
      </c>
      <c r="AG18" s="137"/>
      <c r="AH18" s="11" t="str">
        <f>'廃棄物事業経費（市町村）'!B18</f>
        <v>15213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734083</v>
      </c>
      <c r="M19" s="27">
        <f t="shared" si="5"/>
        <v>26885</v>
      </c>
      <c r="AC19" s="25" t="s">
        <v>46</v>
      </c>
      <c r="AD19" s="138" t="s">
        <v>62</v>
      </c>
      <c r="AE19" s="137" t="s">
        <v>75</v>
      </c>
      <c r="AF19" s="133">
        <f ca="1" t="shared" si="4"/>
        <v>190501</v>
      </c>
      <c r="AG19" s="137"/>
      <c r="AH19" s="11" t="str">
        <f>'廃棄物事業経費（市町村）'!B19</f>
        <v>15216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2557345</v>
      </c>
      <c r="F20" s="39">
        <f>F11</f>
        <v>1200614</v>
      </c>
      <c r="H20" s="204"/>
      <c r="I20" s="188"/>
      <c r="J20" s="200" t="s">
        <v>56</v>
      </c>
      <c r="K20" s="202"/>
      <c r="L20" s="27">
        <f t="shared" si="6"/>
        <v>6216180</v>
      </c>
      <c r="M20" s="27">
        <f t="shared" si="5"/>
        <v>2211703</v>
      </c>
      <c r="AC20" s="25" t="s">
        <v>51</v>
      </c>
      <c r="AD20" s="138" t="s">
        <v>62</v>
      </c>
      <c r="AE20" s="137" t="s">
        <v>76</v>
      </c>
      <c r="AF20" s="133">
        <f ca="1" t="shared" si="4"/>
        <v>4493980</v>
      </c>
      <c r="AG20" s="137"/>
      <c r="AH20" s="11" t="str">
        <f>'廃棄物事業経費（市町村）'!B20</f>
        <v>15217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2575378</v>
      </c>
      <c r="F21" s="39">
        <f>M12+M27</f>
        <v>1206378</v>
      </c>
      <c r="H21" s="204"/>
      <c r="I21" s="189"/>
      <c r="J21" s="200" t="s">
        <v>57</v>
      </c>
      <c r="K21" s="202"/>
      <c r="L21" s="27">
        <f t="shared" si="6"/>
        <v>536467</v>
      </c>
      <c r="M21" s="27">
        <f t="shared" si="5"/>
        <v>403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15218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0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1625449</v>
      </c>
      <c r="AH22" s="11" t="str">
        <f>'廃棄物事業経費（市町村）'!B22</f>
        <v>15222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7774967</v>
      </c>
      <c r="M23" s="27">
        <f t="shared" si="5"/>
        <v>1349846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223528</v>
      </c>
      <c r="AH23" s="11" t="str">
        <f>'廃棄物事業経費（市町村）'!B23</f>
        <v>15223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5822076</v>
      </c>
      <c r="M24" s="27">
        <f t="shared" si="5"/>
        <v>500733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99415</v>
      </c>
      <c r="AH24" s="11" t="str">
        <f>'廃棄物事業経費（市町村）'!B24</f>
        <v>15224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1033968</v>
      </c>
      <c r="M25" s="27">
        <f t="shared" si="5"/>
        <v>37604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108407</v>
      </c>
      <c r="AH25" s="11" t="str">
        <f>'廃棄物事業経費（市町村）'!B25</f>
        <v>15225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2571778</v>
      </c>
      <c r="M26" s="27">
        <f t="shared" si="5"/>
        <v>73087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157738</v>
      </c>
      <c r="AH26" s="11" t="str">
        <f>'廃棄物事業経費（市町村）'!B26</f>
        <v>15226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2417640</v>
      </c>
      <c r="M27" s="27">
        <f t="shared" si="5"/>
        <v>1206378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2875657</v>
      </c>
      <c r="AH27" s="11" t="str">
        <f>'廃棄物事業経費（市町村）'!B27</f>
        <v>15227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10701</v>
      </c>
      <c r="M28" s="27">
        <f t="shared" si="5"/>
        <v>3000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783108</v>
      </c>
      <c r="AH28" s="11" t="str">
        <f>'廃棄物事業経費（市町村）'!B28</f>
        <v>15307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32924815</v>
      </c>
      <c r="M29" s="29">
        <f>SUM(M15:M28)</f>
        <v>6774632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1887836</v>
      </c>
      <c r="AH29" s="11" t="str">
        <f>'廃棄物事業経費（市町村）'!B29</f>
        <v>15342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30507175</v>
      </c>
      <c r="M30" s="33">
        <f>M29-M27</f>
        <v>5568254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260354</v>
      </c>
      <c r="AH30" s="11" t="str">
        <f>'廃棄物事業経費（市町村）'!B30</f>
        <v>15361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1908785</v>
      </c>
      <c r="M31" s="27">
        <f>AF62</f>
        <v>144809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734083</v>
      </c>
      <c r="AH31" s="11" t="str">
        <f>'廃棄物事業経費（市町村）'!B31</f>
        <v>15385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37048137</v>
      </c>
      <c r="M32" s="29">
        <f>SUM(M13,M29,M31)</f>
        <v>7176996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6216180</v>
      </c>
      <c r="AH32" s="11" t="str">
        <f>'廃棄物事業経費（市町村）'!B32</f>
        <v>15405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34472759</v>
      </c>
      <c r="M33" s="33">
        <f>SUM(M14,M30,M31)</f>
        <v>5970618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536467</v>
      </c>
      <c r="AH33" s="11" t="str">
        <f>'廃棄物事業経費（市町村）'!B33</f>
        <v>15441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0</v>
      </c>
      <c r="AH34" s="11" t="str">
        <f>'廃棄物事業経費（市町村）'!B34</f>
        <v>15461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7774967</v>
      </c>
      <c r="AH35" s="11" t="str">
        <f>'廃棄物事業経費（市町村）'!B35</f>
        <v>15482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5822076</v>
      </c>
      <c r="AH36" s="11" t="str">
        <f>'廃棄物事業経費（市町村）'!B36</f>
        <v>15504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1033968</v>
      </c>
      <c r="AH37" s="11" t="str">
        <f>'廃棄物事業経費（市町村）'!B37</f>
        <v>15581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2571778</v>
      </c>
      <c r="AH38" s="11" t="str">
        <f>'廃棄物事業経費（市町村）'!B38</f>
        <v>15586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2417640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10701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1908785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159209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88139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10207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816917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548076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26885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2211703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403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1349846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500733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37604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73087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1206378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3000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144809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2010-04-10T01:53:05Z</dcterms:modified>
  <cp:category/>
  <cp:version/>
  <cp:contentType/>
  <cp:contentStatus/>
</cp:coreProperties>
</file>